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3"/>
  </bookViews>
  <sheets>
    <sheet name="2016" sheetId="7" r:id="rId1"/>
    <sheet name="2017" sheetId="8" r:id="rId2"/>
    <sheet name="2018" sheetId="9" r:id="rId3"/>
    <sheet name="2019" sheetId="10" r:id="rId4"/>
    <sheet name="2016 - 2019" sheetId="11" r:id="rId5"/>
    <sheet name="RESUMEN" sheetId="12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1" l="1"/>
  <c r="V12" i="11"/>
  <c r="W12" i="11"/>
  <c r="V14" i="11"/>
  <c r="W14" i="11"/>
  <c r="V16" i="11"/>
  <c r="W16" i="11"/>
  <c r="V21" i="11"/>
  <c r="W21" i="11"/>
  <c r="V23" i="11"/>
  <c r="W23" i="11"/>
  <c r="V27" i="11"/>
  <c r="W27" i="11"/>
  <c r="V28" i="11"/>
  <c r="W28" i="11"/>
  <c r="V30" i="11"/>
  <c r="W30" i="11"/>
  <c r="V32" i="11"/>
  <c r="W32" i="11"/>
  <c r="V33" i="11"/>
  <c r="W33" i="11"/>
  <c r="V35" i="11"/>
  <c r="W35" i="11"/>
  <c r="V36" i="11"/>
  <c r="W36" i="11"/>
  <c r="V40" i="11"/>
  <c r="W40" i="11"/>
  <c r="V42" i="11"/>
  <c r="W42" i="11"/>
  <c r="V43" i="11"/>
  <c r="W43" i="11"/>
  <c r="V44" i="11"/>
  <c r="W44" i="11"/>
  <c r="V45" i="11"/>
  <c r="W45" i="11"/>
  <c r="V46" i="11"/>
  <c r="W46" i="11"/>
  <c r="V47" i="11"/>
  <c r="W47" i="11"/>
  <c r="V48" i="11"/>
  <c r="W48" i="11"/>
  <c r="V49" i="11"/>
  <c r="W49" i="11"/>
  <c r="V50" i="11"/>
  <c r="W50" i="11"/>
  <c r="V51" i="11"/>
  <c r="W51" i="11"/>
  <c r="V52" i="11"/>
  <c r="W52" i="11"/>
  <c r="V53" i="11"/>
  <c r="W53" i="11"/>
  <c r="V55" i="11"/>
  <c r="W55" i="11"/>
  <c r="V57" i="11"/>
  <c r="W57" i="11"/>
  <c r="V58" i="11"/>
  <c r="W58" i="11"/>
  <c r="V59" i="11"/>
  <c r="W59" i="11"/>
  <c r="V60" i="11"/>
  <c r="W60" i="11"/>
  <c r="V61" i="11"/>
  <c r="W61" i="11"/>
  <c r="V62" i="11"/>
  <c r="W62" i="11"/>
  <c r="V63" i="11"/>
  <c r="W63" i="11"/>
  <c r="V64" i="11"/>
  <c r="W64" i="11"/>
  <c r="V65" i="11"/>
  <c r="W65" i="11"/>
  <c r="V66" i="11"/>
  <c r="W66" i="11"/>
  <c r="V67" i="11"/>
  <c r="W67" i="11"/>
  <c r="V68" i="11"/>
  <c r="W68" i="11"/>
  <c r="V70" i="11"/>
  <c r="W70" i="11"/>
  <c r="V71" i="11"/>
  <c r="W71" i="11"/>
  <c r="V72" i="11"/>
  <c r="W72" i="11"/>
  <c r="V73" i="11"/>
  <c r="W73" i="11"/>
  <c r="V74" i="11"/>
  <c r="W74" i="11"/>
  <c r="V75" i="11"/>
  <c r="W75" i="11"/>
  <c r="V76" i="11"/>
  <c r="W76" i="11"/>
  <c r="V77" i="11"/>
  <c r="W77" i="11"/>
  <c r="V78" i="11"/>
  <c r="W78" i="11"/>
  <c r="V79" i="11"/>
  <c r="W79" i="11"/>
  <c r="V80" i="11"/>
  <c r="W80" i="11"/>
  <c r="V81" i="11"/>
  <c r="W81" i="11"/>
  <c r="V82" i="11"/>
  <c r="W82" i="11"/>
  <c r="V83" i="11"/>
  <c r="W83" i="11"/>
  <c r="V84" i="11"/>
  <c r="W84" i="11"/>
  <c r="V85" i="11"/>
  <c r="W85" i="11"/>
  <c r="V86" i="11"/>
  <c r="W86" i="11"/>
  <c r="U86" i="11"/>
  <c r="U85" i="11"/>
  <c r="U84" i="11"/>
  <c r="U83" i="11"/>
  <c r="U82" i="11"/>
  <c r="U81" i="11"/>
  <c r="U80" i="11"/>
  <c r="U79" i="11"/>
  <c r="U78" i="11"/>
  <c r="U77" i="11"/>
  <c r="U76" i="11"/>
  <c r="U75" i="11"/>
  <c r="U74" i="11"/>
  <c r="U73" i="11"/>
  <c r="U72" i="11"/>
  <c r="U71" i="11"/>
  <c r="U70" i="11"/>
  <c r="U68" i="11"/>
  <c r="U67" i="11"/>
  <c r="U66" i="11"/>
  <c r="U65" i="11"/>
  <c r="U64" i="11"/>
  <c r="U63" i="11"/>
  <c r="U62" i="11"/>
  <c r="U61" i="11"/>
  <c r="U60" i="11"/>
  <c r="U59" i="11"/>
  <c r="U58" i="11"/>
  <c r="U57" i="11"/>
  <c r="U55" i="11"/>
  <c r="U53" i="11"/>
  <c r="U52" i="11"/>
  <c r="U51" i="11"/>
  <c r="U50" i="11"/>
  <c r="U49" i="11"/>
  <c r="U48" i="11"/>
  <c r="U47" i="11"/>
  <c r="U46" i="11"/>
  <c r="U45" i="11"/>
  <c r="U44" i="11"/>
  <c r="U43" i="11"/>
  <c r="U42" i="11"/>
  <c r="U40" i="11"/>
  <c r="U36" i="11"/>
  <c r="U35" i="11"/>
  <c r="U33" i="11"/>
  <c r="U32" i="11"/>
  <c r="U30" i="11"/>
  <c r="U28" i="11"/>
  <c r="U27" i="11"/>
  <c r="U23" i="11"/>
  <c r="U21" i="11"/>
  <c r="U16" i="11"/>
  <c r="U14" i="11"/>
  <c r="U12" i="11"/>
  <c r="C49" i="12"/>
  <c r="C48" i="12"/>
  <c r="I45" i="12"/>
  <c r="I44" i="12"/>
  <c r="I43" i="12"/>
  <c r="I42" i="12"/>
  <c r="I41" i="12"/>
  <c r="I40" i="12"/>
  <c r="I39" i="12"/>
  <c r="I38" i="12"/>
  <c r="I37" i="12"/>
  <c r="I36" i="12"/>
  <c r="I35" i="12"/>
  <c r="I34" i="12"/>
  <c r="I33" i="12"/>
  <c r="I32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S87" i="11"/>
  <c r="L12" i="9"/>
  <c r="N12" i="9"/>
  <c r="Q12" i="11"/>
  <c r="L14" i="9"/>
  <c r="N14" i="9"/>
  <c r="Q14" i="11"/>
  <c r="L16" i="9"/>
  <c r="N16" i="9"/>
  <c r="Q16" i="11"/>
  <c r="L18" i="9"/>
  <c r="N18" i="9"/>
  <c r="Q18" i="11"/>
  <c r="L19" i="9"/>
  <c r="N19" i="9"/>
  <c r="Q19" i="11"/>
  <c r="N20" i="9"/>
  <c r="Q20" i="11"/>
  <c r="L21" i="9"/>
  <c r="N21" i="9"/>
  <c r="Q21" i="11"/>
  <c r="L23" i="9"/>
  <c r="N23" i="9"/>
  <c r="Q23" i="11"/>
  <c r="N25" i="9"/>
  <c r="Q25" i="11"/>
  <c r="N26" i="9"/>
  <c r="Q26" i="11"/>
  <c r="L27" i="9"/>
  <c r="N27" i="9"/>
  <c r="Q27" i="11"/>
  <c r="L28" i="9"/>
  <c r="N28" i="9"/>
  <c r="Q28" i="11"/>
  <c r="L30" i="9"/>
  <c r="N30" i="9"/>
  <c r="Q30" i="11"/>
  <c r="L32" i="9"/>
  <c r="N32" i="9"/>
  <c r="Q32" i="11"/>
  <c r="L33" i="9"/>
  <c r="N33" i="9"/>
  <c r="Q33" i="11"/>
  <c r="L35" i="9"/>
  <c r="N35" i="9"/>
  <c r="Q35" i="11"/>
  <c r="L36" i="9"/>
  <c r="N36" i="9"/>
  <c r="Q36" i="11"/>
  <c r="N39" i="9"/>
  <c r="Q39" i="11"/>
  <c r="N40" i="9"/>
  <c r="Q40" i="11"/>
  <c r="L42" i="9"/>
  <c r="N42" i="9"/>
  <c r="Q42" i="11"/>
  <c r="L43" i="9"/>
  <c r="N43" i="9"/>
  <c r="Q43" i="11"/>
  <c r="L44" i="9"/>
  <c r="N44" i="9"/>
  <c r="Q44" i="11"/>
  <c r="L45" i="9"/>
  <c r="N45" i="9"/>
  <c r="Q45" i="11"/>
  <c r="L46" i="9"/>
  <c r="N46" i="9"/>
  <c r="Q46" i="11"/>
  <c r="L47" i="9"/>
  <c r="N47" i="9"/>
  <c r="Q47" i="11"/>
  <c r="L48" i="9"/>
  <c r="N48" i="9"/>
  <c r="Q48" i="11"/>
  <c r="L49" i="9"/>
  <c r="N49" i="9"/>
  <c r="Q49" i="11"/>
  <c r="L50" i="9"/>
  <c r="N50" i="9"/>
  <c r="Q50" i="11"/>
  <c r="L51" i="9"/>
  <c r="N51" i="9"/>
  <c r="Q51" i="11"/>
  <c r="L52" i="9"/>
  <c r="N52" i="9"/>
  <c r="Q52" i="11"/>
  <c r="N53" i="9"/>
  <c r="Q53" i="11"/>
  <c r="L55" i="9"/>
  <c r="N55" i="9"/>
  <c r="Q55" i="11"/>
  <c r="L56" i="9"/>
  <c r="N56" i="9"/>
  <c r="Q56" i="11"/>
  <c r="L57" i="9"/>
  <c r="N57" i="9"/>
  <c r="Q57" i="11"/>
  <c r="L58" i="9"/>
  <c r="N58" i="9"/>
  <c r="Q58" i="11"/>
  <c r="L59" i="9"/>
  <c r="N59" i="9"/>
  <c r="Q59" i="11"/>
  <c r="L60" i="9"/>
  <c r="N60" i="9"/>
  <c r="Q60" i="11"/>
  <c r="L61" i="9"/>
  <c r="N61" i="9"/>
  <c r="Q61" i="11"/>
  <c r="L62" i="9"/>
  <c r="N62" i="9"/>
  <c r="Q62" i="11"/>
  <c r="N63" i="9"/>
  <c r="Q63" i="11"/>
  <c r="N64" i="9"/>
  <c r="Q64" i="11"/>
  <c r="L65" i="9"/>
  <c r="N65" i="9"/>
  <c r="Q65" i="11"/>
  <c r="N66" i="9"/>
  <c r="Q66" i="11"/>
  <c r="L67" i="9"/>
  <c r="N67" i="9"/>
  <c r="Q67" i="11"/>
  <c r="L68" i="9"/>
  <c r="N68" i="9"/>
  <c r="Q68" i="11"/>
  <c r="L70" i="9"/>
  <c r="N70" i="9"/>
  <c r="Q70" i="11"/>
  <c r="L71" i="9"/>
  <c r="N71" i="9"/>
  <c r="Q71" i="11"/>
  <c r="L72" i="9"/>
  <c r="N72" i="9"/>
  <c r="Q72" i="11"/>
  <c r="L73" i="9"/>
  <c r="N73" i="9"/>
  <c r="Q73" i="11"/>
  <c r="L74" i="9"/>
  <c r="N74" i="9"/>
  <c r="Q74" i="11"/>
  <c r="L75" i="9"/>
  <c r="N75" i="9"/>
  <c r="Q75" i="11"/>
  <c r="L76" i="9"/>
  <c r="N76" i="9"/>
  <c r="Q76" i="11"/>
  <c r="L77" i="9"/>
  <c r="N77" i="9"/>
  <c r="Q77" i="11"/>
  <c r="L78" i="9"/>
  <c r="N78" i="9"/>
  <c r="Q78" i="11"/>
  <c r="N79" i="9"/>
  <c r="Q79" i="11"/>
  <c r="L80" i="9"/>
  <c r="N80" i="9"/>
  <c r="Q80" i="11"/>
  <c r="L81" i="9"/>
  <c r="N81" i="9"/>
  <c r="Q81" i="11"/>
  <c r="L82" i="9"/>
  <c r="N82" i="9"/>
  <c r="Q82" i="11"/>
  <c r="N83" i="9"/>
  <c r="Q83" i="11"/>
  <c r="L84" i="9"/>
  <c r="N84" i="9"/>
  <c r="Q84" i="11"/>
  <c r="L85" i="9"/>
  <c r="N85" i="9"/>
  <c r="Q85" i="11"/>
  <c r="L86" i="9"/>
  <c r="N86" i="9"/>
  <c r="Q86" i="11"/>
  <c r="Q87" i="11"/>
  <c r="L12" i="10"/>
  <c r="N12" i="10"/>
  <c r="R12" i="11"/>
  <c r="L14" i="10"/>
  <c r="N14" i="10"/>
  <c r="R14" i="11"/>
  <c r="L16" i="10"/>
  <c r="N16" i="10"/>
  <c r="R16" i="11"/>
  <c r="L18" i="10"/>
  <c r="N18" i="10"/>
  <c r="R18" i="11"/>
  <c r="L19" i="10"/>
  <c r="N19" i="10"/>
  <c r="R19" i="11"/>
  <c r="N20" i="10"/>
  <c r="R20" i="11"/>
  <c r="L21" i="10"/>
  <c r="N21" i="10"/>
  <c r="R21" i="11"/>
  <c r="L23" i="10"/>
  <c r="N23" i="10"/>
  <c r="R23" i="11"/>
  <c r="N25" i="10"/>
  <c r="R25" i="11"/>
  <c r="N26" i="10"/>
  <c r="R26" i="11"/>
  <c r="L27" i="10"/>
  <c r="N27" i="10"/>
  <c r="R27" i="11"/>
  <c r="N28" i="10"/>
  <c r="R28" i="11"/>
  <c r="L30" i="10"/>
  <c r="N30" i="10"/>
  <c r="R30" i="11"/>
  <c r="L32" i="10"/>
  <c r="N32" i="10"/>
  <c r="R32" i="11"/>
  <c r="L33" i="10"/>
  <c r="N33" i="10"/>
  <c r="R33" i="11"/>
  <c r="L35" i="10"/>
  <c r="N35" i="10"/>
  <c r="R35" i="11"/>
  <c r="N36" i="10"/>
  <c r="R36" i="11"/>
  <c r="L39" i="10"/>
  <c r="N39" i="10"/>
  <c r="R39" i="11"/>
  <c r="N40" i="10"/>
  <c r="R40" i="11"/>
  <c r="L42" i="10"/>
  <c r="N42" i="10"/>
  <c r="R42" i="11"/>
  <c r="L43" i="10"/>
  <c r="N43" i="10"/>
  <c r="R43" i="11"/>
  <c r="L44" i="10"/>
  <c r="N44" i="10"/>
  <c r="R44" i="11"/>
  <c r="L45" i="10"/>
  <c r="N45" i="10"/>
  <c r="R45" i="11"/>
  <c r="L46" i="10"/>
  <c r="N46" i="10"/>
  <c r="R46" i="11"/>
  <c r="L47" i="10"/>
  <c r="N47" i="10"/>
  <c r="R47" i="11"/>
  <c r="L48" i="10"/>
  <c r="N48" i="10"/>
  <c r="R48" i="11"/>
  <c r="L49" i="10"/>
  <c r="N49" i="10"/>
  <c r="R49" i="11"/>
  <c r="L50" i="10"/>
  <c r="N50" i="10"/>
  <c r="R50" i="11"/>
  <c r="L51" i="10"/>
  <c r="N51" i="10"/>
  <c r="R51" i="11"/>
  <c r="L52" i="10"/>
  <c r="N52" i="10"/>
  <c r="R52" i="11"/>
  <c r="N53" i="10"/>
  <c r="R53" i="11"/>
  <c r="L55" i="10"/>
  <c r="N55" i="10"/>
  <c r="R55" i="11"/>
  <c r="L56" i="10"/>
  <c r="N56" i="10"/>
  <c r="R56" i="11"/>
  <c r="N57" i="10"/>
  <c r="R57" i="11"/>
  <c r="L58" i="10"/>
  <c r="N58" i="10"/>
  <c r="R58" i="11"/>
  <c r="L59" i="10"/>
  <c r="N59" i="10"/>
  <c r="R59" i="11"/>
  <c r="L60" i="10"/>
  <c r="N60" i="10"/>
  <c r="R60" i="11"/>
  <c r="N61" i="10"/>
  <c r="R61" i="11"/>
  <c r="L62" i="10"/>
  <c r="N62" i="10"/>
  <c r="R62" i="11"/>
  <c r="N63" i="10"/>
  <c r="R63" i="11"/>
  <c r="N64" i="10"/>
  <c r="R64" i="11"/>
  <c r="L65" i="10"/>
  <c r="N65" i="10"/>
  <c r="R65" i="11"/>
  <c r="N66" i="10"/>
  <c r="R66" i="11"/>
  <c r="L67" i="10"/>
  <c r="N67" i="10"/>
  <c r="R67" i="11"/>
  <c r="L68" i="10"/>
  <c r="N68" i="10"/>
  <c r="R68" i="11"/>
  <c r="L70" i="10"/>
  <c r="N70" i="10"/>
  <c r="R70" i="11"/>
  <c r="L71" i="10"/>
  <c r="N71" i="10"/>
  <c r="R71" i="11"/>
  <c r="L72" i="10"/>
  <c r="N72" i="10"/>
  <c r="R72" i="11"/>
  <c r="L73" i="10"/>
  <c r="N73" i="10"/>
  <c r="R73" i="11"/>
  <c r="L74" i="10"/>
  <c r="N74" i="10"/>
  <c r="R74" i="11"/>
  <c r="L75" i="10"/>
  <c r="N75" i="10"/>
  <c r="R75" i="11"/>
  <c r="L76" i="10"/>
  <c r="N76" i="10"/>
  <c r="R76" i="11"/>
  <c r="N77" i="10"/>
  <c r="R77" i="11"/>
  <c r="L78" i="10"/>
  <c r="N78" i="10"/>
  <c r="R78" i="11"/>
  <c r="L79" i="10"/>
  <c r="N79" i="10"/>
  <c r="R79" i="11"/>
  <c r="L80" i="10"/>
  <c r="N80" i="10"/>
  <c r="R80" i="11"/>
  <c r="L81" i="10"/>
  <c r="N81" i="10"/>
  <c r="R81" i="11"/>
  <c r="L82" i="10"/>
  <c r="N82" i="10"/>
  <c r="R82" i="11"/>
  <c r="N83" i="10"/>
  <c r="R83" i="11"/>
  <c r="L84" i="10"/>
  <c r="N84" i="10"/>
  <c r="R84" i="11"/>
  <c r="L85" i="10"/>
  <c r="N85" i="10"/>
  <c r="R85" i="11"/>
  <c r="L86" i="10"/>
  <c r="N86" i="10"/>
  <c r="R86" i="11"/>
  <c r="R87" i="11"/>
  <c r="L12" i="7"/>
  <c r="N12" i="7"/>
  <c r="O12" i="11"/>
  <c r="L15" i="7"/>
  <c r="N15" i="7"/>
  <c r="O14" i="11"/>
  <c r="N17" i="7"/>
  <c r="O16" i="11"/>
  <c r="L19" i="7"/>
  <c r="N19" i="7"/>
  <c r="O21" i="11"/>
  <c r="N21" i="7"/>
  <c r="O23" i="11"/>
  <c r="N23" i="7"/>
  <c r="O27" i="11"/>
  <c r="N24" i="7"/>
  <c r="O28" i="11"/>
  <c r="L26" i="7"/>
  <c r="N26" i="7"/>
  <c r="O30" i="11"/>
  <c r="N28" i="7"/>
  <c r="O32" i="11"/>
  <c r="N29" i="7"/>
  <c r="O33" i="11"/>
  <c r="N31" i="7"/>
  <c r="O35" i="11"/>
  <c r="N32" i="7"/>
  <c r="O36" i="11"/>
  <c r="L34" i="7"/>
  <c r="N34" i="7"/>
  <c r="O40" i="11"/>
  <c r="L36" i="7"/>
  <c r="N36" i="7"/>
  <c r="O42" i="11"/>
  <c r="L37" i="7"/>
  <c r="N37" i="7"/>
  <c r="O43" i="11"/>
  <c r="L38" i="7"/>
  <c r="N38" i="7"/>
  <c r="O44" i="11"/>
  <c r="N39" i="7"/>
  <c r="O45" i="11"/>
  <c r="L40" i="7"/>
  <c r="N40" i="7"/>
  <c r="O46" i="11"/>
  <c r="N41" i="7"/>
  <c r="O47" i="11"/>
  <c r="N42" i="7"/>
  <c r="O48" i="11"/>
  <c r="N43" i="7"/>
  <c r="O49" i="11"/>
  <c r="N44" i="7"/>
  <c r="O50" i="11"/>
  <c r="N45" i="7"/>
  <c r="O51" i="11"/>
  <c r="N46" i="7"/>
  <c r="O52" i="11"/>
  <c r="N47" i="7"/>
  <c r="O53" i="11"/>
  <c r="N49" i="7"/>
  <c r="O55" i="11"/>
  <c r="N50" i="7"/>
  <c r="O57" i="11"/>
  <c r="N51" i="7"/>
  <c r="O58" i="11"/>
  <c r="N52" i="7"/>
  <c r="O59" i="11"/>
  <c r="L53" i="7"/>
  <c r="N53" i="7"/>
  <c r="O60" i="11"/>
  <c r="N54" i="7"/>
  <c r="O61" i="11"/>
  <c r="N55" i="7"/>
  <c r="O62" i="11"/>
  <c r="L56" i="7"/>
  <c r="N56" i="7"/>
  <c r="O63" i="11"/>
  <c r="L57" i="7"/>
  <c r="N57" i="7"/>
  <c r="O64" i="11"/>
  <c r="N58" i="7"/>
  <c r="O65" i="11"/>
  <c r="L59" i="7"/>
  <c r="N59" i="7"/>
  <c r="O66" i="11"/>
  <c r="L60" i="7"/>
  <c r="N60" i="7"/>
  <c r="O67" i="11"/>
  <c r="N61" i="7"/>
  <c r="O68" i="11"/>
  <c r="N63" i="7"/>
  <c r="O70" i="11"/>
  <c r="N64" i="7"/>
  <c r="O71" i="11"/>
  <c r="N65" i="7"/>
  <c r="O72" i="11"/>
  <c r="N66" i="7"/>
  <c r="O73" i="11"/>
  <c r="N67" i="7"/>
  <c r="O74" i="11"/>
  <c r="L68" i="7"/>
  <c r="N68" i="7"/>
  <c r="O75" i="11"/>
  <c r="N69" i="7"/>
  <c r="O76" i="11"/>
  <c r="N70" i="7"/>
  <c r="O77" i="11"/>
  <c r="L71" i="7"/>
  <c r="N71" i="7"/>
  <c r="O78" i="11"/>
  <c r="N72" i="7"/>
  <c r="O79" i="11"/>
  <c r="N73" i="7"/>
  <c r="O80" i="11"/>
  <c r="L74" i="7"/>
  <c r="N74" i="7"/>
  <c r="O81" i="11"/>
  <c r="N76" i="7"/>
  <c r="O82" i="11"/>
  <c r="N77" i="7"/>
  <c r="O83" i="11"/>
  <c r="N78" i="7"/>
  <c r="O84" i="11"/>
  <c r="L79" i="7"/>
  <c r="N79" i="7"/>
  <c r="O85" i="11"/>
  <c r="L80" i="7"/>
  <c r="N80" i="7"/>
  <c r="O86" i="11"/>
  <c r="O87" i="11"/>
  <c r="L12" i="8"/>
  <c r="N12" i="8"/>
  <c r="P12" i="11"/>
  <c r="L14" i="8"/>
  <c r="N14" i="8"/>
  <c r="P14" i="11"/>
  <c r="N16" i="8"/>
  <c r="P16" i="11"/>
  <c r="L18" i="8"/>
  <c r="N18" i="8"/>
  <c r="P18" i="11"/>
  <c r="L19" i="8"/>
  <c r="N19" i="8"/>
  <c r="P19" i="11"/>
  <c r="L20" i="8"/>
  <c r="N20" i="8"/>
  <c r="P20" i="11"/>
  <c r="L21" i="8"/>
  <c r="N21" i="8"/>
  <c r="P21" i="11"/>
  <c r="L23" i="8"/>
  <c r="N23" i="8"/>
  <c r="P23" i="11"/>
  <c r="L25" i="8"/>
  <c r="N25" i="8"/>
  <c r="P25" i="11"/>
  <c r="L26" i="8"/>
  <c r="N26" i="8"/>
  <c r="P26" i="11"/>
  <c r="L27" i="8"/>
  <c r="N27" i="8"/>
  <c r="P27" i="11"/>
  <c r="N28" i="8"/>
  <c r="P28" i="11"/>
  <c r="L30" i="8"/>
  <c r="N30" i="8"/>
  <c r="P30" i="11"/>
  <c r="L32" i="8"/>
  <c r="N32" i="8"/>
  <c r="P32" i="11"/>
  <c r="L33" i="8"/>
  <c r="N33" i="8"/>
  <c r="P33" i="11"/>
  <c r="L35" i="8"/>
  <c r="N35" i="8"/>
  <c r="P35" i="11"/>
  <c r="N36" i="8"/>
  <c r="P36" i="11"/>
  <c r="N39" i="8"/>
  <c r="P39" i="11"/>
  <c r="N40" i="8"/>
  <c r="P40" i="11"/>
  <c r="L42" i="8"/>
  <c r="N42" i="8"/>
  <c r="P42" i="11"/>
  <c r="L43" i="8"/>
  <c r="N43" i="8"/>
  <c r="P43" i="11"/>
  <c r="L44" i="8"/>
  <c r="N44" i="8"/>
  <c r="P44" i="11"/>
  <c r="L45" i="8"/>
  <c r="N45" i="8"/>
  <c r="P45" i="11"/>
  <c r="L46" i="8"/>
  <c r="N46" i="8"/>
  <c r="P46" i="11"/>
  <c r="N47" i="8"/>
  <c r="P47" i="11"/>
  <c r="L48" i="8"/>
  <c r="N48" i="8"/>
  <c r="P48" i="11"/>
  <c r="N49" i="8"/>
  <c r="P49" i="11"/>
  <c r="L50" i="8"/>
  <c r="N50" i="8"/>
  <c r="P50" i="11"/>
  <c r="L51" i="8"/>
  <c r="N51" i="8"/>
  <c r="P51" i="11"/>
  <c r="L52" i="8"/>
  <c r="N52" i="8"/>
  <c r="P52" i="11"/>
  <c r="L53" i="8"/>
  <c r="N53" i="8"/>
  <c r="P53" i="11"/>
  <c r="N55" i="8"/>
  <c r="P55" i="11"/>
  <c r="L56" i="8"/>
  <c r="N56" i="8"/>
  <c r="P56" i="11"/>
  <c r="N57" i="8"/>
  <c r="P57" i="11"/>
  <c r="N58" i="8"/>
  <c r="P58" i="11"/>
  <c r="N59" i="8"/>
  <c r="P59" i="11"/>
  <c r="L60" i="8"/>
  <c r="N60" i="8"/>
  <c r="P60" i="11"/>
  <c r="N61" i="8"/>
  <c r="P61" i="11"/>
  <c r="N62" i="8"/>
  <c r="P62" i="11"/>
  <c r="L63" i="8"/>
  <c r="N63" i="8"/>
  <c r="P63" i="11"/>
  <c r="N64" i="8"/>
  <c r="P64" i="11"/>
  <c r="N65" i="8"/>
  <c r="P65" i="11"/>
  <c r="N66" i="8"/>
  <c r="P66" i="11"/>
  <c r="L67" i="8"/>
  <c r="N67" i="8"/>
  <c r="P67" i="11"/>
  <c r="L68" i="8"/>
  <c r="N68" i="8"/>
  <c r="P68" i="11"/>
  <c r="N70" i="8"/>
  <c r="P70" i="11"/>
  <c r="N71" i="8"/>
  <c r="P71" i="11"/>
  <c r="N72" i="8"/>
  <c r="P72" i="11"/>
  <c r="N73" i="8"/>
  <c r="P73" i="11"/>
  <c r="N74" i="8"/>
  <c r="P74" i="11"/>
  <c r="N75" i="8"/>
  <c r="P75" i="11"/>
  <c r="L76" i="8"/>
  <c r="N76" i="8"/>
  <c r="P76" i="11"/>
  <c r="N77" i="8"/>
  <c r="P77" i="11"/>
  <c r="L78" i="8"/>
  <c r="N78" i="8"/>
  <c r="P78" i="11"/>
  <c r="N79" i="8"/>
  <c r="P79" i="11"/>
  <c r="L80" i="8"/>
  <c r="N80" i="8"/>
  <c r="P80" i="11"/>
  <c r="L81" i="8"/>
  <c r="N81" i="8"/>
  <c r="P81" i="11"/>
  <c r="L82" i="8"/>
  <c r="N82" i="8"/>
  <c r="P82" i="11"/>
  <c r="L83" i="8"/>
  <c r="N83" i="8"/>
  <c r="P83" i="11"/>
  <c r="L84" i="8"/>
  <c r="N84" i="8"/>
  <c r="P84" i="11"/>
  <c r="L85" i="8"/>
  <c r="N85" i="8"/>
  <c r="P85" i="11"/>
  <c r="L86" i="8"/>
  <c r="N86" i="8"/>
  <c r="P86" i="11"/>
  <c r="P87" i="11"/>
  <c r="L10" i="12"/>
  <c r="L9" i="12"/>
  <c r="L12" i="12"/>
  <c r="L11" i="12"/>
  <c r="L14" i="12"/>
  <c r="L13" i="12"/>
  <c r="L16" i="12"/>
  <c r="L17" i="12"/>
  <c r="L15" i="12"/>
  <c r="L8" i="12"/>
  <c r="M10" i="12"/>
  <c r="M9" i="12"/>
  <c r="M12" i="12"/>
  <c r="M11" i="12"/>
  <c r="M14" i="12"/>
  <c r="M13" i="12"/>
  <c r="M16" i="12"/>
  <c r="M17" i="12"/>
  <c r="M15" i="12"/>
  <c r="M8" i="12"/>
  <c r="L20" i="12"/>
  <c r="L19" i="12"/>
  <c r="L18" i="12"/>
  <c r="M20" i="12"/>
  <c r="M19" i="12"/>
  <c r="M18" i="12"/>
  <c r="L23" i="12"/>
  <c r="L22" i="12"/>
  <c r="L25" i="12"/>
  <c r="L24" i="12"/>
  <c r="L21" i="12"/>
  <c r="M23" i="12"/>
  <c r="M22" i="12"/>
  <c r="M25" i="12"/>
  <c r="M24" i="12"/>
  <c r="M21" i="12"/>
  <c r="L28" i="12"/>
  <c r="L27" i="12"/>
  <c r="L30" i="12"/>
  <c r="L29" i="12"/>
  <c r="L32" i="12"/>
  <c r="L33" i="12"/>
  <c r="L31" i="12"/>
  <c r="L35" i="12"/>
  <c r="L34" i="12"/>
  <c r="L26" i="12"/>
  <c r="M28" i="12"/>
  <c r="M27" i="12"/>
  <c r="M30" i="12"/>
  <c r="M29" i="12"/>
  <c r="M32" i="12"/>
  <c r="M33" i="12"/>
  <c r="M31" i="12"/>
  <c r="M35" i="12"/>
  <c r="M34" i="12"/>
  <c r="M26" i="12"/>
  <c r="L38" i="12"/>
  <c r="L39" i="12"/>
  <c r="L40" i="12"/>
  <c r="L41" i="12"/>
  <c r="L42" i="12"/>
  <c r="L37" i="12"/>
  <c r="L44" i="12"/>
  <c r="L45" i="12"/>
  <c r="L43" i="12"/>
  <c r="L36" i="12"/>
  <c r="M38" i="12"/>
  <c r="M39" i="12"/>
  <c r="M40" i="12"/>
  <c r="M41" i="12"/>
  <c r="M42" i="12"/>
  <c r="M37" i="12"/>
  <c r="M44" i="12"/>
  <c r="M45" i="12"/>
  <c r="M43" i="12"/>
  <c r="M36" i="12"/>
  <c r="K45" i="12"/>
  <c r="K44" i="12"/>
  <c r="K42" i="12"/>
  <c r="K41" i="12"/>
  <c r="K40" i="12"/>
  <c r="K39" i="12"/>
  <c r="K38" i="12"/>
  <c r="K35" i="12"/>
  <c r="K33" i="12"/>
  <c r="K32" i="12"/>
  <c r="K30" i="12"/>
  <c r="K28" i="12"/>
  <c r="K25" i="12"/>
  <c r="K23" i="12"/>
  <c r="K20" i="12"/>
  <c r="K17" i="12"/>
  <c r="K16" i="12"/>
  <c r="K14" i="12"/>
  <c r="K12" i="12"/>
  <c r="K10" i="12"/>
  <c r="K43" i="12"/>
  <c r="K37" i="12"/>
  <c r="K36" i="12"/>
  <c r="K34" i="12"/>
  <c r="K31" i="12"/>
  <c r="K29" i="12"/>
  <c r="K27" i="12"/>
  <c r="K26" i="12"/>
  <c r="K24" i="12"/>
  <c r="K22" i="12"/>
  <c r="K21" i="12"/>
  <c r="K19" i="12"/>
  <c r="K18" i="12"/>
  <c r="K15" i="12"/>
  <c r="K13" i="12"/>
  <c r="K11" i="12"/>
  <c r="K9" i="12"/>
  <c r="K8" i="12"/>
  <c r="M46" i="12"/>
  <c r="L46" i="12"/>
  <c r="K46" i="12"/>
  <c r="H12" i="11"/>
  <c r="H14" i="11"/>
  <c r="H16" i="11"/>
  <c r="H18" i="11"/>
  <c r="H19" i="11"/>
  <c r="H20" i="11"/>
  <c r="H21" i="11"/>
  <c r="F8" i="12"/>
  <c r="I12" i="11"/>
  <c r="I14" i="11"/>
  <c r="I16" i="11"/>
  <c r="I18" i="11"/>
  <c r="I19" i="11"/>
  <c r="I20" i="11"/>
  <c r="I21" i="11"/>
  <c r="G8" i="12"/>
  <c r="J12" i="11"/>
  <c r="J14" i="11"/>
  <c r="J16" i="11"/>
  <c r="J18" i="11"/>
  <c r="J19" i="11"/>
  <c r="J20" i="11"/>
  <c r="J21" i="11"/>
  <c r="H8" i="12"/>
  <c r="F9" i="12"/>
  <c r="G9" i="12"/>
  <c r="H9" i="12"/>
  <c r="F10" i="12"/>
  <c r="G10" i="12"/>
  <c r="H10" i="12"/>
  <c r="F11" i="12"/>
  <c r="G11" i="12"/>
  <c r="H11" i="12"/>
  <c r="F12" i="12"/>
  <c r="G12" i="12"/>
  <c r="H12" i="12"/>
  <c r="F13" i="12"/>
  <c r="G13" i="12"/>
  <c r="H13" i="12"/>
  <c r="F14" i="12"/>
  <c r="G14" i="12"/>
  <c r="H14" i="12"/>
  <c r="F15" i="12"/>
  <c r="G15" i="12"/>
  <c r="H15" i="12"/>
  <c r="F16" i="12"/>
  <c r="G16" i="12"/>
  <c r="H16" i="12"/>
  <c r="F17" i="12"/>
  <c r="G17" i="12"/>
  <c r="H17" i="12"/>
  <c r="H23" i="11"/>
  <c r="F18" i="12"/>
  <c r="I23" i="11"/>
  <c r="G18" i="12"/>
  <c r="J23" i="11"/>
  <c r="H18" i="12"/>
  <c r="F19" i="12"/>
  <c r="G19" i="12"/>
  <c r="H19" i="12"/>
  <c r="F20" i="12"/>
  <c r="G20" i="12"/>
  <c r="H20" i="12"/>
  <c r="H25" i="11"/>
  <c r="H26" i="11"/>
  <c r="H27" i="11"/>
  <c r="H28" i="11"/>
  <c r="H30" i="11"/>
  <c r="F21" i="12"/>
  <c r="I25" i="11"/>
  <c r="I26" i="11"/>
  <c r="I27" i="11"/>
  <c r="I28" i="11"/>
  <c r="I30" i="11"/>
  <c r="G21" i="12"/>
  <c r="J25" i="11"/>
  <c r="J26" i="11"/>
  <c r="J27" i="11"/>
  <c r="J28" i="11"/>
  <c r="J30" i="11"/>
  <c r="H21" i="12"/>
  <c r="F22" i="12"/>
  <c r="G22" i="12"/>
  <c r="H22" i="12"/>
  <c r="F23" i="12"/>
  <c r="G23" i="12"/>
  <c r="H23" i="12"/>
  <c r="F24" i="12"/>
  <c r="G24" i="12"/>
  <c r="H24" i="12"/>
  <c r="F25" i="12"/>
  <c r="G25" i="12"/>
  <c r="H25" i="12"/>
  <c r="H32" i="11"/>
  <c r="H33" i="11"/>
  <c r="H35" i="11"/>
  <c r="H36" i="11"/>
  <c r="H38" i="11"/>
  <c r="H39" i="11"/>
  <c r="H40" i="11"/>
  <c r="H42" i="11"/>
  <c r="H43" i="11"/>
  <c r="H44" i="11"/>
  <c r="H45" i="11"/>
  <c r="H46" i="11"/>
  <c r="H47" i="11"/>
  <c r="H48" i="11"/>
  <c r="H49" i="11"/>
  <c r="H50" i="11"/>
  <c r="H51" i="11"/>
  <c r="H52" i="11"/>
  <c r="H53" i="11"/>
  <c r="N38" i="8"/>
  <c r="P38" i="11"/>
  <c r="F26" i="12"/>
  <c r="I32" i="11"/>
  <c r="I33" i="11"/>
  <c r="I35" i="11"/>
  <c r="I36" i="11"/>
  <c r="I38" i="11"/>
  <c r="I39" i="11"/>
  <c r="I40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N38" i="9"/>
  <c r="Q38" i="11"/>
  <c r="G26" i="12"/>
  <c r="J32" i="11"/>
  <c r="J33" i="11"/>
  <c r="J35" i="11"/>
  <c r="J36" i="11"/>
  <c r="J38" i="11"/>
  <c r="J39" i="11"/>
  <c r="J40" i="11"/>
  <c r="J42" i="11"/>
  <c r="J43" i="11"/>
  <c r="J44" i="11"/>
  <c r="J45" i="11"/>
  <c r="J46" i="11"/>
  <c r="J47" i="11"/>
  <c r="J48" i="11"/>
  <c r="J49" i="11"/>
  <c r="J50" i="11"/>
  <c r="J51" i="11"/>
  <c r="J52" i="11"/>
  <c r="J53" i="11"/>
  <c r="N38" i="10"/>
  <c r="R38" i="11"/>
  <c r="H26" i="12"/>
  <c r="F27" i="12"/>
  <c r="G27" i="12"/>
  <c r="H27" i="12"/>
  <c r="F28" i="12"/>
  <c r="G28" i="12"/>
  <c r="H28" i="12"/>
  <c r="F29" i="12"/>
  <c r="G29" i="12"/>
  <c r="H29" i="12"/>
  <c r="F30" i="12"/>
  <c r="G30" i="12"/>
  <c r="H30" i="12"/>
  <c r="F31" i="12"/>
  <c r="G31" i="12"/>
  <c r="H31" i="12"/>
  <c r="F32" i="12"/>
  <c r="G32" i="12"/>
  <c r="H32" i="12"/>
  <c r="F33" i="12"/>
  <c r="G33" i="12"/>
  <c r="H33" i="12"/>
  <c r="F34" i="12"/>
  <c r="G34" i="12"/>
  <c r="H34" i="12"/>
  <c r="F35" i="12"/>
  <c r="G35" i="12"/>
  <c r="H35" i="12"/>
  <c r="H55" i="11"/>
  <c r="H56" i="11"/>
  <c r="H57" i="11"/>
  <c r="H58" i="11"/>
  <c r="H59" i="11"/>
  <c r="H60" i="11"/>
  <c r="H61" i="11"/>
  <c r="H62" i="11"/>
  <c r="H63" i="11"/>
  <c r="H64" i="11"/>
  <c r="H65" i="11"/>
  <c r="H66" i="11"/>
  <c r="H67" i="11"/>
  <c r="H68" i="11"/>
  <c r="H70" i="11"/>
  <c r="H71" i="11"/>
  <c r="H72" i="11"/>
  <c r="H73" i="11"/>
  <c r="H74" i="11"/>
  <c r="H75" i="11"/>
  <c r="H76" i="11"/>
  <c r="H77" i="11"/>
  <c r="H78" i="11"/>
  <c r="H79" i="11"/>
  <c r="H80" i="11"/>
  <c r="H81" i="11"/>
  <c r="H82" i="11"/>
  <c r="H83" i="11"/>
  <c r="H84" i="11"/>
  <c r="H85" i="11"/>
  <c r="H86" i="11"/>
  <c r="F36" i="12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G36" i="12"/>
  <c r="J55" i="11"/>
  <c r="J56" i="11"/>
  <c r="J57" i="11"/>
  <c r="J58" i="11"/>
  <c r="J59" i="11"/>
  <c r="J60" i="11"/>
  <c r="J61" i="11"/>
  <c r="J62" i="11"/>
  <c r="J63" i="11"/>
  <c r="J64" i="11"/>
  <c r="J65" i="11"/>
  <c r="J66" i="11"/>
  <c r="J67" i="11"/>
  <c r="J68" i="11"/>
  <c r="J70" i="11"/>
  <c r="J71" i="11"/>
  <c r="J72" i="11"/>
  <c r="J73" i="11"/>
  <c r="J74" i="11"/>
  <c r="J75" i="11"/>
  <c r="J76" i="11"/>
  <c r="J77" i="11"/>
  <c r="J78" i="11"/>
  <c r="J79" i="11"/>
  <c r="J80" i="11"/>
  <c r="J81" i="11"/>
  <c r="J82" i="11"/>
  <c r="J83" i="11"/>
  <c r="J84" i="11"/>
  <c r="J85" i="11"/>
  <c r="J86" i="11"/>
  <c r="H36" i="12"/>
  <c r="F37" i="12"/>
  <c r="G37" i="12"/>
  <c r="H37" i="12"/>
  <c r="F38" i="12"/>
  <c r="G38" i="12"/>
  <c r="H38" i="12"/>
  <c r="F39" i="12"/>
  <c r="G39" i="12"/>
  <c r="H39" i="12"/>
  <c r="F40" i="12"/>
  <c r="G40" i="12"/>
  <c r="H40" i="12"/>
  <c r="F41" i="12"/>
  <c r="G41" i="12"/>
  <c r="H41" i="12"/>
  <c r="F42" i="12"/>
  <c r="G42" i="12"/>
  <c r="H42" i="12"/>
  <c r="F43" i="12"/>
  <c r="G43" i="12"/>
  <c r="H43" i="12"/>
  <c r="F44" i="12"/>
  <c r="G44" i="12"/>
  <c r="H44" i="12"/>
  <c r="F45" i="12"/>
  <c r="G45" i="12"/>
  <c r="H45" i="12"/>
  <c r="F46" i="12"/>
  <c r="G46" i="12"/>
  <c r="H46" i="12"/>
  <c r="I46" i="12"/>
  <c r="E46" i="12"/>
  <c r="G80" i="11"/>
  <c r="G81" i="11"/>
  <c r="G82" i="11"/>
  <c r="G83" i="11"/>
  <c r="G84" i="11"/>
  <c r="G85" i="11"/>
  <c r="G86" i="11"/>
  <c r="E45" i="12"/>
  <c r="G70" i="11"/>
  <c r="G71" i="11"/>
  <c r="G72" i="11"/>
  <c r="G73" i="11"/>
  <c r="G74" i="11"/>
  <c r="G75" i="11"/>
  <c r="G76" i="11"/>
  <c r="G77" i="11"/>
  <c r="G78" i="11"/>
  <c r="G79" i="11"/>
  <c r="E44" i="12"/>
  <c r="E43" i="12"/>
  <c r="G67" i="11"/>
  <c r="G68" i="11"/>
  <c r="E42" i="12"/>
  <c r="G60" i="11"/>
  <c r="G61" i="11"/>
  <c r="G62" i="11"/>
  <c r="G63" i="11"/>
  <c r="G64" i="11"/>
  <c r="G65" i="11"/>
  <c r="G66" i="11"/>
  <c r="E41" i="12"/>
  <c r="G59" i="11"/>
  <c r="E40" i="12"/>
  <c r="G57" i="11"/>
  <c r="G58" i="11"/>
  <c r="E39" i="12"/>
  <c r="G55" i="11"/>
  <c r="E38" i="12"/>
  <c r="E37" i="12"/>
  <c r="E36" i="12"/>
  <c r="G42" i="11"/>
  <c r="G43" i="11"/>
  <c r="G44" i="11"/>
  <c r="G45" i="11"/>
  <c r="G46" i="11"/>
  <c r="G47" i="11"/>
  <c r="G48" i="11"/>
  <c r="G49" i="11"/>
  <c r="G50" i="11"/>
  <c r="G51" i="11"/>
  <c r="G52" i="11"/>
  <c r="G53" i="11"/>
  <c r="E35" i="12"/>
  <c r="E34" i="12"/>
  <c r="G40" i="11"/>
  <c r="E33" i="12"/>
  <c r="E32" i="12"/>
  <c r="E31" i="12"/>
  <c r="G35" i="11"/>
  <c r="G36" i="11"/>
  <c r="E30" i="12"/>
  <c r="E29" i="12"/>
  <c r="G32" i="11"/>
  <c r="G33" i="11"/>
  <c r="E28" i="12"/>
  <c r="E27" i="12"/>
  <c r="E26" i="12"/>
  <c r="G30" i="11"/>
  <c r="E25" i="12"/>
  <c r="E24" i="12"/>
  <c r="G27" i="11"/>
  <c r="G28" i="11"/>
  <c r="E23" i="12"/>
  <c r="E22" i="12"/>
  <c r="E21" i="12"/>
  <c r="G23" i="11"/>
  <c r="E20" i="12"/>
  <c r="E19" i="12"/>
  <c r="E18" i="12"/>
  <c r="G21" i="11"/>
  <c r="E17" i="12"/>
  <c r="E16" i="12"/>
  <c r="E15" i="12"/>
  <c r="G16" i="11"/>
  <c r="E13" i="12"/>
  <c r="G14" i="11"/>
  <c r="E11" i="12"/>
  <c r="E14" i="12"/>
  <c r="E12" i="12"/>
  <c r="G12" i="11"/>
  <c r="E10" i="12"/>
  <c r="E9" i="12"/>
  <c r="E8" i="12"/>
  <c r="O46" i="12"/>
  <c r="N46" i="12"/>
  <c r="J46" i="12"/>
  <c r="O45" i="12"/>
  <c r="N45" i="12"/>
  <c r="J45" i="12"/>
  <c r="O44" i="12"/>
  <c r="N44" i="12"/>
  <c r="J44" i="12"/>
  <c r="O43" i="12"/>
  <c r="N43" i="12"/>
  <c r="J43" i="12"/>
  <c r="O42" i="12"/>
  <c r="N42" i="12"/>
  <c r="J42" i="12"/>
  <c r="O41" i="12"/>
  <c r="N41" i="12"/>
  <c r="J41" i="12"/>
  <c r="O40" i="12"/>
  <c r="N40" i="12"/>
  <c r="J40" i="12"/>
  <c r="O39" i="12"/>
  <c r="N39" i="12"/>
  <c r="J39" i="12"/>
  <c r="O38" i="12"/>
  <c r="N38" i="12"/>
  <c r="J38" i="12"/>
  <c r="O37" i="12"/>
  <c r="N37" i="12"/>
  <c r="J37" i="12"/>
  <c r="O36" i="12"/>
  <c r="N36" i="12"/>
  <c r="J36" i="12"/>
  <c r="O35" i="12"/>
  <c r="N35" i="12"/>
  <c r="J35" i="12"/>
  <c r="O34" i="12"/>
  <c r="N34" i="12"/>
  <c r="J34" i="12"/>
  <c r="O33" i="12"/>
  <c r="N33" i="12"/>
  <c r="J33" i="12"/>
  <c r="O32" i="12"/>
  <c r="N32" i="12"/>
  <c r="J32" i="12"/>
  <c r="O31" i="12"/>
  <c r="N31" i="12"/>
  <c r="J31" i="12"/>
  <c r="O30" i="12"/>
  <c r="N30" i="12"/>
  <c r="J30" i="12"/>
  <c r="O29" i="12"/>
  <c r="N29" i="12"/>
  <c r="J29" i="12"/>
  <c r="O28" i="12"/>
  <c r="N28" i="12"/>
  <c r="J28" i="12"/>
  <c r="O27" i="12"/>
  <c r="N27" i="12"/>
  <c r="J27" i="12"/>
  <c r="O26" i="12"/>
  <c r="N26" i="12"/>
  <c r="J26" i="12"/>
  <c r="O25" i="12"/>
  <c r="N25" i="12"/>
  <c r="J25" i="12"/>
  <c r="O24" i="12"/>
  <c r="N24" i="12"/>
  <c r="J24" i="12"/>
  <c r="O23" i="12"/>
  <c r="N23" i="12"/>
  <c r="J23" i="12"/>
  <c r="O22" i="12"/>
  <c r="N22" i="12"/>
  <c r="J22" i="12"/>
  <c r="O21" i="12"/>
  <c r="N21" i="12"/>
  <c r="J21" i="12"/>
  <c r="O20" i="12"/>
  <c r="N20" i="12"/>
  <c r="J20" i="12"/>
  <c r="O19" i="12"/>
  <c r="N19" i="12"/>
  <c r="J19" i="12"/>
  <c r="O18" i="12"/>
  <c r="N18" i="12"/>
  <c r="J18" i="12"/>
  <c r="O17" i="12"/>
  <c r="N17" i="12"/>
  <c r="J17" i="12"/>
  <c r="O16" i="12"/>
  <c r="N16" i="12"/>
  <c r="J16" i="12"/>
  <c r="O15" i="12"/>
  <c r="N15" i="12"/>
  <c r="J15" i="12"/>
  <c r="O14" i="12"/>
  <c r="N14" i="12"/>
  <c r="J14" i="12"/>
  <c r="O13" i="12"/>
  <c r="N13" i="12"/>
  <c r="J13" i="12"/>
  <c r="O12" i="12"/>
  <c r="N12" i="12"/>
  <c r="J12" i="12"/>
  <c r="O11" i="12"/>
  <c r="N11" i="12"/>
  <c r="J11" i="12"/>
  <c r="O10" i="12"/>
  <c r="N10" i="12"/>
  <c r="J10" i="12"/>
  <c r="O9" i="12"/>
  <c r="N9" i="12"/>
  <c r="J9" i="12"/>
  <c r="O8" i="12"/>
  <c r="N8" i="12"/>
  <c r="J8" i="12"/>
  <c r="K82" i="11"/>
  <c r="K83" i="11"/>
  <c r="K84" i="11"/>
  <c r="K85" i="11"/>
  <c r="K86" i="11"/>
  <c r="K80" i="11"/>
  <c r="K81" i="11"/>
  <c r="K70" i="11"/>
  <c r="K71" i="11"/>
  <c r="K72" i="11"/>
  <c r="K73" i="11"/>
  <c r="K74" i="11"/>
  <c r="K75" i="11"/>
  <c r="K76" i="11"/>
  <c r="K77" i="11"/>
  <c r="K78" i="11"/>
  <c r="K79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55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40" i="11"/>
  <c r="K32" i="11"/>
  <c r="K33" i="11"/>
  <c r="K35" i="11"/>
  <c r="K36" i="11"/>
  <c r="K27" i="11"/>
  <c r="K28" i="11"/>
  <c r="K30" i="11"/>
  <c r="K23" i="11"/>
  <c r="K21" i="11"/>
  <c r="K14" i="11"/>
  <c r="K16" i="11"/>
  <c r="K12" i="11"/>
  <c r="N12" i="11"/>
  <c r="N14" i="11"/>
  <c r="N16" i="11"/>
  <c r="N18" i="11"/>
  <c r="N19" i="11"/>
  <c r="N20" i="11"/>
  <c r="N21" i="11"/>
  <c r="N23" i="11"/>
  <c r="N25" i="11"/>
  <c r="N26" i="11"/>
  <c r="N27" i="11"/>
  <c r="N28" i="11"/>
  <c r="N30" i="11"/>
  <c r="N32" i="11"/>
  <c r="N33" i="11"/>
  <c r="N35" i="11"/>
  <c r="N36" i="11"/>
  <c r="N38" i="11"/>
  <c r="N39" i="11"/>
  <c r="N40" i="11"/>
  <c r="N42" i="11"/>
  <c r="N43" i="11"/>
  <c r="N44" i="11"/>
  <c r="N45" i="11"/>
  <c r="N46" i="11"/>
  <c r="N47" i="11"/>
  <c r="N48" i="11"/>
  <c r="N49" i="11"/>
  <c r="N50" i="11"/>
  <c r="N51" i="11"/>
  <c r="N52" i="11"/>
  <c r="N53" i="11"/>
  <c r="N55" i="11"/>
  <c r="N56" i="11"/>
  <c r="N57" i="11"/>
  <c r="N58" i="11"/>
  <c r="N59" i="11"/>
  <c r="N60" i="11"/>
  <c r="N61" i="11"/>
  <c r="N62" i="11"/>
  <c r="N63" i="11"/>
  <c r="N64" i="11"/>
  <c r="N65" i="11"/>
  <c r="N66" i="11"/>
  <c r="N67" i="11"/>
  <c r="N68" i="11"/>
  <c r="N70" i="11"/>
  <c r="N71" i="11"/>
  <c r="N72" i="11"/>
  <c r="N73" i="11"/>
  <c r="N74" i="11"/>
  <c r="N75" i="11"/>
  <c r="N76" i="11"/>
  <c r="N77" i="11"/>
  <c r="N78" i="11"/>
  <c r="N79" i="11"/>
  <c r="N80" i="11"/>
  <c r="N81" i="11"/>
  <c r="N82" i="11"/>
  <c r="N83" i="11"/>
  <c r="N84" i="11"/>
  <c r="N85" i="11"/>
  <c r="N86" i="11"/>
  <c r="L12" i="11"/>
  <c r="L14" i="11"/>
  <c r="L16" i="11"/>
  <c r="L18" i="11"/>
  <c r="L19" i="11"/>
  <c r="L20" i="11"/>
  <c r="L21" i="11"/>
  <c r="L23" i="11"/>
  <c r="L25" i="11"/>
  <c r="L26" i="11"/>
  <c r="L27" i="11"/>
  <c r="L28" i="11"/>
  <c r="L30" i="11"/>
  <c r="L32" i="11"/>
  <c r="L33" i="11"/>
  <c r="L35" i="11"/>
  <c r="L36" i="11"/>
  <c r="L38" i="11"/>
  <c r="L39" i="11"/>
  <c r="L40" i="11"/>
  <c r="L42" i="11"/>
  <c r="L43" i="11"/>
  <c r="L44" i="11"/>
  <c r="L45" i="11"/>
  <c r="L46" i="11"/>
  <c r="L47" i="11"/>
  <c r="L48" i="11"/>
  <c r="L49" i="11"/>
  <c r="L50" i="11"/>
  <c r="L51" i="11"/>
  <c r="L52" i="11"/>
  <c r="L53" i="11"/>
  <c r="L55" i="11"/>
  <c r="L56" i="11"/>
  <c r="L57" i="11"/>
  <c r="L58" i="11"/>
  <c r="L59" i="11"/>
  <c r="L60" i="11"/>
  <c r="L61" i="11"/>
  <c r="L62" i="11"/>
  <c r="L63" i="11"/>
  <c r="L64" i="11"/>
  <c r="L65" i="11"/>
  <c r="L66" i="11"/>
  <c r="L67" i="11"/>
  <c r="L68" i="11"/>
  <c r="L70" i="11"/>
  <c r="L71" i="11"/>
  <c r="L72" i="11"/>
  <c r="L73" i="11"/>
  <c r="L74" i="11"/>
  <c r="L75" i="11"/>
  <c r="L76" i="11"/>
  <c r="L77" i="11"/>
  <c r="L78" i="11"/>
  <c r="L79" i="11"/>
  <c r="L80" i="11"/>
  <c r="L81" i="11"/>
  <c r="L82" i="11"/>
  <c r="L83" i="11"/>
  <c r="L84" i="11"/>
  <c r="L85" i="11"/>
  <c r="L86" i="11"/>
  <c r="M12" i="11"/>
  <c r="M14" i="11"/>
  <c r="M16" i="11"/>
  <c r="M18" i="11"/>
  <c r="M19" i="11"/>
  <c r="M20" i="11"/>
  <c r="M21" i="11"/>
  <c r="M23" i="11"/>
  <c r="M25" i="11"/>
  <c r="M26" i="11"/>
  <c r="M27" i="11"/>
  <c r="M28" i="11"/>
  <c r="M30" i="11"/>
  <c r="M32" i="11"/>
  <c r="M33" i="11"/>
  <c r="M35" i="11"/>
  <c r="M36" i="11"/>
  <c r="M38" i="11"/>
  <c r="M39" i="11"/>
  <c r="M40" i="11"/>
  <c r="M42" i="11"/>
  <c r="M43" i="11"/>
  <c r="M44" i="11"/>
  <c r="M45" i="11"/>
  <c r="M46" i="11"/>
  <c r="M47" i="11"/>
  <c r="M48" i="11"/>
  <c r="M49" i="11"/>
  <c r="M50" i="11"/>
  <c r="M51" i="11"/>
  <c r="M52" i="11"/>
  <c r="M53" i="11"/>
  <c r="M55" i="11"/>
  <c r="M56" i="11"/>
  <c r="M57" i="11"/>
  <c r="M58" i="11"/>
  <c r="M59" i="11"/>
  <c r="M60" i="11"/>
  <c r="M61" i="11"/>
  <c r="M62" i="11"/>
  <c r="M63" i="11"/>
  <c r="M64" i="11"/>
  <c r="M65" i="11"/>
  <c r="M66" i="11"/>
  <c r="M67" i="11"/>
  <c r="M68" i="11"/>
  <c r="M70" i="11"/>
  <c r="M71" i="11"/>
  <c r="M72" i="11"/>
  <c r="M73" i="11"/>
  <c r="M74" i="11"/>
  <c r="M75" i="11"/>
  <c r="M76" i="11"/>
  <c r="M77" i="11"/>
  <c r="M78" i="11"/>
  <c r="M79" i="11"/>
  <c r="M80" i="11"/>
  <c r="M81" i="11"/>
  <c r="M82" i="11"/>
  <c r="M83" i="11"/>
  <c r="M84" i="11"/>
  <c r="M85" i="11"/>
  <c r="M86" i="11"/>
  <c r="W87" i="11"/>
  <c r="V87" i="11"/>
  <c r="Y87" i="11"/>
  <c r="U87" i="11"/>
  <c r="X87" i="11"/>
  <c r="Y86" i="11"/>
  <c r="X86" i="11"/>
  <c r="Y85" i="11"/>
  <c r="X85" i="11"/>
  <c r="Y84" i="11"/>
  <c r="X84" i="11"/>
  <c r="Y83" i="11"/>
  <c r="X83" i="11"/>
  <c r="Y82" i="11"/>
  <c r="X82" i="11"/>
  <c r="Y81" i="11"/>
  <c r="X81" i="11"/>
  <c r="Y80" i="11"/>
  <c r="X80" i="11"/>
  <c r="Y79" i="11"/>
  <c r="X79" i="11"/>
  <c r="Y78" i="11"/>
  <c r="X78" i="11"/>
  <c r="Y77" i="11"/>
  <c r="X77" i="11"/>
  <c r="Y76" i="11"/>
  <c r="X76" i="11"/>
  <c r="Y75" i="11"/>
  <c r="X75" i="11"/>
  <c r="Y74" i="11"/>
  <c r="X74" i="11"/>
  <c r="Y73" i="11"/>
  <c r="X73" i="11"/>
  <c r="Y72" i="11"/>
  <c r="X72" i="11"/>
  <c r="Y71" i="11"/>
  <c r="X71" i="11"/>
  <c r="Y70" i="11"/>
  <c r="X70" i="11"/>
  <c r="Y68" i="11"/>
  <c r="X68" i="11"/>
  <c r="Y67" i="11"/>
  <c r="X67" i="11"/>
  <c r="Y66" i="11"/>
  <c r="X66" i="11"/>
  <c r="Y65" i="11"/>
  <c r="X65" i="11"/>
  <c r="Y64" i="11"/>
  <c r="X64" i="11"/>
  <c r="Y63" i="11"/>
  <c r="X63" i="11"/>
  <c r="Y62" i="11"/>
  <c r="X62" i="11"/>
  <c r="Y61" i="11"/>
  <c r="X61" i="11"/>
  <c r="Y60" i="11"/>
  <c r="X60" i="11"/>
  <c r="Y59" i="11"/>
  <c r="X59" i="11"/>
  <c r="Y58" i="11"/>
  <c r="X58" i="11"/>
  <c r="Y57" i="11"/>
  <c r="X57" i="11"/>
  <c r="Y56" i="11"/>
  <c r="X56" i="11"/>
  <c r="Y55" i="11"/>
  <c r="X55" i="11"/>
  <c r="Y53" i="11"/>
  <c r="X53" i="11"/>
  <c r="Y52" i="11"/>
  <c r="X52" i="11"/>
  <c r="Y51" i="11"/>
  <c r="X51" i="11"/>
  <c r="Y50" i="11"/>
  <c r="X50" i="11"/>
  <c r="Y49" i="11"/>
  <c r="X49" i="11"/>
  <c r="Y48" i="11"/>
  <c r="X48" i="11"/>
  <c r="Y47" i="11"/>
  <c r="X47" i="11"/>
  <c r="Y46" i="11"/>
  <c r="X46" i="11"/>
  <c r="Y45" i="11"/>
  <c r="X45" i="11"/>
  <c r="Y44" i="11"/>
  <c r="X44" i="11"/>
  <c r="Y43" i="11"/>
  <c r="X43" i="11"/>
  <c r="Y42" i="11"/>
  <c r="X42" i="11"/>
  <c r="Y40" i="11"/>
  <c r="X40" i="11"/>
  <c r="Y39" i="11"/>
  <c r="X39" i="11"/>
  <c r="Y38" i="11"/>
  <c r="X38" i="11"/>
  <c r="Y36" i="11"/>
  <c r="X36" i="11"/>
  <c r="Y35" i="11"/>
  <c r="X35" i="11"/>
  <c r="Y33" i="11"/>
  <c r="X33" i="11"/>
  <c r="Y32" i="11"/>
  <c r="X32" i="11"/>
  <c r="Y30" i="11"/>
  <c r="X30" i="11"/>
  <c r="Y28" i="11"/>
  <c r="X28" i="11"/>
  <c r="Y27" i="11"/>
  <c r="X27" i="11"/>
  <c r="Y26" i="11"/>
  <c r="X26" i="11"/>
  <c r="Y25" i="11"/>
  <c r="X25" i="11"/>
  <c r="Y23" i="11"/>
  <c r="X23" i="11"/>
  <c r="Y21" i="11"/>
  <c r="X21" i="11"/>
  <c r="Y20" i="11"/>
  <c r="X20" i="11"/>
  <c r="Y19" i="11"/>
  <c r="X19" i="11"/>
  <c r="Y18" i="11"/>
  <c r="X18" i="11"/>
  <c r="Y16" i="11"/>
  <c r="X16" i="11"/>
  <c r="Y14" i="11"/>
  <c r="X14" i="11"/>
  <c r="Y12" i="11"/>
  <c r="X12" i="11"/>
  <c r="I26" i="8"/>
  <c r="I26" i="9"/>
  <c r="I26" i="10"/>
  <c r="L26" i="9"/>
  <c r="L26" i="10"/>
  <c r="S26" i="8"/>
  <c r="T26" i="8"/>
  <c r="M26" i="8"/>
  <c r="S26" i="9"/>
  <c r="T26" i="9"/>
  <c r="M26" i="9"/>
  <c r="S26" i="10"/>
  <c r="T26" i="10"/>
  <c r="M26" i="10"/>
  <c r="P87" i="10"/>
  <c r="R87" i="10"/>
  <c r="Q87" i="10"/>
  <c r="R87" i="9"/>
  <c r="Q87" i="9"/>
  <c r="P87" i="9"/>
  <c r="R87" i="8"/>
  <c r="Q87" i="8"/>
  <c r="P87" i="8"/>
  <c r="N87" i="8"/>
  <c r="L20" i="9"/>
  <c r="N87" i="9"/>
  <c r="L20" i="10"/>
  <c r="N87" i="10"/>
  <c r="N13" i="7"/>
  <c r="N75" i="7"/>
  <c r="N81" i="7"/>
  <c r="I20" i="9"/>
  <c r="I20" i="10"/>
  <c r="S20" i="10"/>
  <c r="T20" i="10"/>
  <c r="M20" i="10"/>
  <c r="T20" i="9"/>
  <c r="S20" i="9"/>
  <c r="M20" i="9"/>
  <c r="S20" i="8"/>
  <c r="T20" i="8"/>
  <c r="M20" i="8"/>
  <c r="I38" i="9"/>
  <c r="I38" i="10"/>
  <c r="T38" i="10"/>
  <c r="S38" i="10"/>
  <c r="M38" i="10"/>
  <c r="L38" i="10"/>
  <c r="T38" i="9"/>
  <c r="S38" i="9"/>
  <c r="M38" i="9"/>
  <c r="L38" i="9"/>
  <c r="T38" i="8"/>
  <c r="S38" i="8"/>
  <c r="M38" i="8"/>
  <c r="L38" i="8"/>
  <c r="T87" i="10"/>
  <c r="S87" i="10"/>
  <c r="M18" i="10"/>
  <c r="M19" i="10"/>
  <c r="M12" i="10"/>
  <c r="M14" i="10"/>
  <c r="M16" i="10"/>
  <c r="M21" i="10"/>
  <c r="M23" i="10"/>
  <c r="M25" i="10"/>
  <c r="M27" i="10"/>
  <c r="M28" i="10"/>
  <c r="M30" i="10"/>
  <c r="M32" i="10"/>
  <c r="M33" i="10"/>
  <c r="M35" i="10"/>
  <c r="M36" i="10"/>
  <c r="M39" i="10"/>
  <c r="M40" i="10"/>
  <c r="M42" i="10"/>
  <c r="M43" i="10"/>
  <c r="M44" i="10"/>
  <c r="M45" i="10"/>
  <c r="M46" i="10"/>
  <c r="M47" i="10"/>
  <c r="M48" i="10"/>
  <c r="M49" i="10"/>
  <c r="M50" i="10"/>
  <c r="M51" i="10"/>
  <c r="M52" i="10"/>
  <c r="M53" i="10"/>
  <c r="M55" i="10"/>
  <c r="M56" i="10"/>
  <c r="M57" i="10"/>
  <c r="M58" i="10"/>
  <c r="M59" i="10"/>
  <c r="M60" i="10"/>
  <c r="M61" i="10"/>
  <c r="M62" i="10"/>
  <c r="M63" i="10"/>
  <c r="M64" i="10"/>
  <c r="M65" i="10"/>
  <c r="M66" i="10"/>
  <c r="M67" i="10"/>
  <c r="M68" i="10"/>
  <c r="M70" i="10"/>
  <c r="M71" i="10"/>
  <c r="M72" i="10"/>
  <c r="M73" i="10"/>
  <c r="M74" i="10"/>
  <c r="M75" i="10"/>
  <c r="M76" i="10"/>
  <c r="M77" i="10"/>
  <c r="M78" i="10"/>
  <c r="M79" i="10"/>
  <c r="M80" i="10"/>
  <c r="M81" i="10"/>
  <c r="M82" i="10"/>
  <c r="M83" i="10"/>
  <c r="M84" i="10"/>
  <c r="M85" i="10"/>
  <c r="M86" i="10"/>
  <c r="M87" i="10"/>
  <c r="T87" i="9"/>
  <c r="S87" i="9"/>
  <c r="M18" i="9"/>
  <c r="M19" i="9"/>
  <c r="M12" i="9"/>
  <c r="M14" i="9"/>
  <c r="M16" i="9"/>
  <c r="M21" i="9"/>
  <c r="M23" i="9"/>
  <c r="M25" i="9"/>
  <c r="M27" i="9"/>
  <c r="M28" i="9"/>
  <c r="M30" i="9"/>
  <c r="M32" i="9"/>
  <c r="M33" i="9"/>
  <c r="M35" i="9"/>
  <c r="M36" i="9"/>
  <c r="M39" i="9"/>
  <c r="M40" i="9"/>
  <c r="M42" i="9"/>
  <c r="M43" i="9"/>
  <c r="M44" i="9"/>
  <c r="M45" i="9"/>
  <c r="M46" i="9"/>
  <c r="M47" i="9"/>
  <c r="M48" i="9"/>
  <c r="M49" i="9"/>
  <c r="M50" i="9"/>
  <c r="M51" i="9"/>
  <c r="M52" i="9"/>
  <c r="M53" i="9"/>
  <c r="M55" i="9"/>
  <c r="M56" i="9"/>
  <c r="M57" i="9"/>
  <c r="M58" i="9"/>
  <c r="M59" i="9"/>
  <c r="M60" i="9"/>
  <c r="M61" i="9"/>
  <c r="M62" i="9"/>
  <c r="M63" i="9"/>
  <c r="M64" i="9"/>
  <c r="M65" i="9"/>
  <c r="M66" i="9"/>
  <c r="M67" i="9"/>
  <c r="M68" i="9"/>
  <c r="M70" i="9"/>
  <c r="M71" i="9"/>
  <c r="M72" i="9"/>
  <c r="M73" i="9"/>
  <c r="M74" i="9"/>
  <c r="M75" i="9"/>
  <c r="M76" i="9"/>
  <c r="M77" i="9"/>
  <c r="M78" i="9"/>
  <c r="M79" i="9"/>
  <c r="M80" i="9"/>
  <c r="M81" i="9"/>
  <c r="M82" i="9"/>
  <c r="M83" i="9"/>
  <c r="M84" i="9"/>
  <c r="M85" i="9"/>
  <c r="M86" i="9"/>
  <c r="M87" i="9"/>
  <c r="M12" i="8"/>
  <c r="M14" i="8"/>
  <c r="M16" i="8"/>
  <c r="M18" i="8"/>
  <c r="M19" i="8"/>
  <c r="M21" i="8"/>
  <c r="M23" i="8"/>
  <c r="M25" i="8"/>
  <c r="M27" i="8"/>
  <c r="M28" i="8"/>
  <c r="M30" i="8"/>
  <c r="M32" i="8"/>
  <c r="M33" i="8"/>
  <c r="M35" i="8"/>
  <c r="M36" i="8"/>
  <c r="M39" i="8"/>
  <c r="M40" i="8"/>
  <c r="M42" i="8"/>
  <c r="M43" i="8"/>
  <c r="M44" i="8"/>
  <c r="M45" i="8"/>
  <c r="M46" i="8"/>
  <c r="M47" i="8"/>
  <c r="M48" i="8"/>
  <c r="M49" i="8"/>
  <c r="M50" i="8"/>
  <c r="M51" i="8"/>
  <c r="M52" i="8"/>
  <c r="M53" i="8"/>
  <c r="M55" i="8"/>
  <c r="M56" i="8"/>
  <c r="M57" i="8"/>
  <c r="M58" i="8"/>
  <c r="M59" i="8"/>
  <c r="M60" i="8"/>
  <c r="M61" i="8"/>
  <c r="M62" i="8"/>
  <c r="M63" i="8"/>
  <c r="M64" i="8"/>
  <c r="M65" i="8"/>
  <c r="M66" i="8"/>
  <c r="M67" i="8"/>
  <c r="M68" i="8"/>
  <c r="M70" i="8"/>
  <c r="M71" i="8"/>
  <c r="M72" i="8"/>
  <c r="M73" i="8"/>
  <c r="M74" i="8"/>
  <c r="M75" i="8"/>
  <c r="M76" i="8"/>
  <c r="M77" i="8"/>
  <c r="M78" i="8"/>
  <c r="M79" i="8"/>
  <c r="M80" i="8"/>
  <c r="M81" i="8"/>
  <c r="M82" i="8"/>
  <c r="M83" i="8"/>
  <c r="M84" i="8"/>
  <c r="M85" i="8"/>
  <c r="M86" i="8"/>
  <c r="M87" i="8"/>
  <c r="I53" i="9"/>
  <c r="I53" i="10"/>
  <c r="T53" i="10"/>
  <c r="S53" i="10"/>
  <c r="L53" i="10"/>
  <c r="T53" i="9"/>
  <c r="S53" i="9"/>
  <c r="L53" i="9"/>
  <c r="S53" i="8"/>
  <c r="T53" i="8"/>
  <c r="I25" i="9"/>
  <c r="I25" i="10"/>
  <c r="T25" i="8"/>
  <c r="S25" i="8"/>
  <c r="L25" i="10"/>
  <c r="L25" i="9"/>
  <c r="T25" i="9"/>
  <c r="S25" i="9"/>
  <c r="T25" i="10"/>
  <c r="S25" i="10"/>
  <c r="I19" i="9"/>
  <c r="I19" i="10"/>
  <c r="I18" i="9"/>
  <c r="I18" i="10"/>
  <c r="T19" i="10"/>
  <c r="S19" i="10"/>
  <c r="T18" i="10"/>
  <c r="S18" i="10"/>
  <c r="T19" i="9"/>
  <c r="S19" i="9"/>
  <c r="T18" i="9"/>
  <c r="S18" i="9"/>
  <c r="T18" i="8"/>
  <c r="S18" i="8"/>
  <c r="T19" i="8"/>
  <c r="S19" i="8"/>
  <c r="I56" i="9"/>
  <c r="I56" i="10"/>
  <c r="T56" i="10"/>
  <c r="S56" i="10"/>
  <c r="T56" i="9"/>
  <c r="S56" i="9"/>
  <c r="S56" i="8"/>
  <c r="T56" i="8"/>
  <c r="I39" i="9"/>
  <c r="I39" i="10"/>
  <c r="T39" i="8"/>
  <c r="S39" i="8"/>
  <c r="L39" i="8"/>
  <c r="T39" i="9"/>
  <c r="S39" i="9"/>
  <c r="L39" i="9"/>
  <c r="T39" i="10"/>
  <c r="S39" i="10"/>
  <c r="Q37" i="7"/>
  <c r="T87" i="8"/>
  <c r="S87" i="8"/>
  <c r="L16" i="8"/>
  <c r="M12" i="7"/>
  <c r="M13" i="7"/>
  <c r="M15" i="7"/>
  <c r="M17" i="7"/>
  <c r="M19" i="7"/>
  <c r="M21" i="7"/>
  <c r="M23" i="7"/>
  <c r="M24" i="7"/>
  <c r="M26" i="7"/>
  <c r="M28" i="7"/>
  <c r="M29" i="7"/>
  <c r="M31" i="7"/>
  <c r="M32" i="7"/>
  <c r="M34" i="7"/>
  <c r="M36" i="7"/>
  <c r="M37" i="7"/>
  <c r="M38" i="7"/>
  <c r="M39" i="7"/>
  <c r="M40" i="7"/>
  <c r="M41" i="7"/>
  <c r="M42" i="7"/>
  <c r="M43" i="7"/>
  <c r="M44" i="7"/>
  <c r="M45" i="7"/>
  <c r="M46" i="7"/>
  <c r="M47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3" i="7"/>
  <c r="M64" i="7"/>
  <c r="M65" i="7"/>
  <c r="M66" i="7"/>
  <c r="M67" i="7"/>
  <c r="M68" i="7"/>
  <c r="M69" i="7"/>
  <c r="M70" i="7"/>
  <c r="M71" i="7"/>
  <c r="M72" i="7"/>
  <c r="M73" i="7"/>
  <c r="M74" i="7"/>
  <c r="M75" i="7"/>
  <c r="M76" i="7"/>
  <c r="M77" i="7"/>
  <c r="M78" i="7"/>
  <c r="M79" i="7"/>
  <c r="M80" i="7"/>
  <c r="M81" i="7"/>
  <c r="Q81" i="7"/>
  <c r="R81" i="7"/>
  <c r="P81" i="7"/>
  <c r="L17" i="7"/>
  <c r="L21" i="7"/>
  <c r="L69" i="7"/>
  <c r="L73" i="7"/>
  <c r="L75" i="7"/>
  <c r="L76" i="7"/>
  <c r="L78" i="7"/>
  <c r="L79" i="9"/>
  <c r="I86" i="10"/>
  <c r="I85" i="10"/>
  <c r="I78" i="10"/>
  <c r="I67" i="10"/>
  <c r="I42" i="10"/>
  <c r="I21" i="10"/>
  <c r="I16" i="10"/>
  <c r="I14" i="10"/>
  <c r="I12" i="10"/>
  <c r="I23" i="8"/>
  <c r="I23" i="9"/>
  <c r="I23" i="10"/>
  <c r="I27" i="8"/>
  <c r="I27" i="9"/>
  <c r="I27" i="10"/>
  <c r="I28" i="8"/>
  <c r="I28" i="9"/>
  <c r="I28" i="10"/>
  <c r="I30" i="8"/>
  <c r="I30" i="9"/>
  <c r="I30" i="10"/>
  <c r="I32" i="8"/>
  <c r="I32" i="9"/>
  <c r="I32" i="10"/>
  <c r="I33" i="8"/>
  <c r="I33" i="9"/>
  <c r="I33" i="10"/>
  <c r="I35" i="8"/>
  <c r="I35" i="9"/>
  <c r="I35" i="10"/>
  <c r="I36" i="8"/>
  <c r="I36" i="9"/>
  <c r="I36" i="10"/>
  <c r="I40" i="8"/>
  <c r="I40" i="9"/>
  <c r="I40" i="10"/>
  <c r="I43" i="8"/>
  <c r="I43" i="9"/>
  <c r="I43" i="10"/>
  <c r="I44" i="8"/>
  <c r="I44" i="9"/>
  <c r="I44" i="10"/>
  <c r="I45" i="8"/>
  <c r="I45" i="9"/>
  <c r="I45" i="10"/>
  <c r="I46" i="8"/>
  <c r="I46" i="9"/>
  <c r="I46" i="10"/>
  <c r="I47" i="8"/>
  <c r="I47" i="9"/>
  <c r="I47" i="10"/>
  <c r="I48" i="8"/>
  <c r="I48" i="9"/>
  <c r="I48" i="10"/>
  <c r="I49" i="8"/>
  <c r="I49" i="9"/>
  <c r="I49" i="10"/>
  <c r="I50" i="8"/>
  <c r="I50" i="9"/>
  <c r="I50" i="10"/>
  <c r="I51" i="8"/>
  <c r="I51" i="9"/>
  <c r="I51" i="10"/>
  <c r="I52" i="8"/>
  <c r="I52" i="9"/>
  <c r="I52" i="10"/>
  <c r="I55" i="8"/>
  <c r="I55" i="9"/>
  <c r="I55" i="10"/>
  <c r="I57" i="8"/>
  <c r="I57" i="9"/>
  <c r="I57" i="10"/>
  <c r="I58" i="8"/>
  <c r="I58" i="9"/>
  <c r="I58" i="10"/>
  <c r="I59" i="8"/>
  <c r="I59" i="9"/>
  <c r="I59" i="10"/>
  <c r="I60" i="8"/>
  <c r="I60" i="9"/>
  <c r="I60" i="10"/>
  <c r="I61" i="8"/>
  <c r="I61" i="9"/>
  <c r="I61" i="10"/>
  <c r="I62" i="8"/>
  <c r="I62" i="9"/>
  <c r="I62" i="10"/>
  <c r="I63" i="8"/>
  <c r="I63" i="9"/>
  <c r="I63" i="10"/>
  <c r="I64" i="8"/>
  <c r="I64" i="9"/>
  <c r="I64" i="10"/>
  <c r="I65" i="8"/>
  <c r="I65" i="9"/>
  <c r="I65" i="10"/>
  <c r="I66" i="8"/>
  <c r="I66" i="9"/>
  <c r="I66" i="10"/>
  <c r="I68" i="8"/>
  <c r="I68" i="9"/>
  <c r="I68" i="10"/>
  <c r="I70" i="8"/>
  <c r="I70" i="9"/>
  <c r="I70" i="10"/>
  <c r="I71" i="8"/>
  <c r="I71" i="9"/>
  <c r="I71" i="10"/>
  <c r="I72" i="8"/>
  <c r="I72" i="9"/>
  <c r="I72" i="10"/>
  <c r="I73" i="8"/>
  <c r="I73" i="9"/>
  <c r="I73" i="10"/>
  <c r="I74" i="8"/>
  <c r="I74" i="9"/>
  <c r="I74" i="10"/>
  <c r="I75" i="8"/>
  <c r="I75" i="9"/>
  <c r="I75" i="10"/>
  <c r="I76" i="8"/>
  <c r="I76" i="9"/>
  <c r="I76" i="10"/>
  <c r="I77" i="8"/>
  <c r="I77" i="9"/>
  <c r="I77" i="10"/>
  <c r="I79" i="8"/>
  <c r="I79" i="9"/>
  <c r="I79" i="10"/>
  <c r="I80" i="8"/>
  <c r="I80" i="9"/>
  <c r="I80" i="10"/>
  <c r="I81" i="8"/>
  <c r="I81" i="9"/>
  <c r="I81" i="10"/>
  <c r="I82" i="8"/>
  <c r="I82" i="9"/>
  <c r="I82" i="10"/>
  <c r="I83" i="8"/>
  <c r="I83" i="9"/>
  <c r="I83" i="10"/>
  <c r="I84" i="8"/>
  <c r="I84" i="9"/>
  <c r="I84" i="10"/>
  <c r="I86" i="9"/>
  <c r="I85" i="9"/>
  <c r="I78" i="9"/>
  <c r="I67" i="9"/>
  <c r="I42" i="9"/>
  <c r="I21" i="9"/>
  <c r="I16" i="9"/>
  <c r="I14" i="9"/>
  <c r="I12" i="9"/>
  <c r="I86" i="8"/>
  <c r="I85" i="8"/>
  <c r="I78" i="8"/>
  <c r="I67" i="8"/>
  <c r="I42" i="8"/>
  <c r="I21" i="8"/>
  <c r="I16" i="8"/>
  <c r="I14" i="8"/>
  <c r="I12" i="8"/>
  <c r="T86" i="10"/>
  <c r="S86" i="10"/>
  <c r="T85" i="10"/>
  <c r="S85" i="10"/>
  <c r="T84" i="10"/>
  <c r="S84" i="10"/>
  <c r="T83" i="10"/>
  <c r="S83" i="10"/>
  <c r="L83" i="10"/>
  <c r="T82" i="10"/>
  <c r="S82" i="10"/>
  <c r="T81" i="10"/>
  <c r="S81" i="10"/>
  <c r="T80" i="10"/>
  <c r="S80" i="10"/>
  <c r="T79" i="10"/>
  <c r="S79" i="10"/>
  <c r="T78" i="10"/>
  <c r="S78" i="10"/>
  <c r="T77" i="10"/>
  <c r="S77" i="10"/>
  <c r="L77" i="10"/>
  <c r="T76" i="10"/>
  <c r="S76" i="10"/>
  <c r="T75" i="10"/>
  <c r="S75" i="10"/>
  <c r="T74" i="10"/>
  <c r="S74" i="10"/>
  <c r="T73" i="10"/>
  <c r="S73" i="10"/>
  <c r="T72" i="10"/>
  <c r="S72" i="10"/>
  <c r="T71" i="10"/>
  <c r="S71" i="10"/>
  <c r="T70" i="10"/>
  <c r="S70" i="10"/>
  <c r="T68" i="10"/>
  <c r="S68" i="10"/>
  <c r="T67" i="10"/>
  <c r="S67" i="10"/>
  <c r="T66" i="10"/>
  <c r="S66" i="10"/>
  <c r="L66" i="10"/>
  <c r="T65" i="10"/>
  <c r="S65" i="10"/>
  <c r="T64" i="10"/>
  <c r="S64" i="10"/>
  <c r="L64" i="10"/>
  <c r="T63" i="10"/>
  <c r="S63" i="10"/>
  <c r="L63" i="10"/>
  <c r="T62" i="10"/>
  <c r="S62" i="10"/>
  <c r="T61" i="10"/>
  <c r="S61" i="10"/>
  <c r="L61" i="10"/>
  <c r="T60" i="10"/>
  <c r="S60" i="10"/>
  <c r="T59" i="10"/>
  <c r="S59" i="10"/>
  <c r="T58" i="10"/>
  <c r="S58" i="10"/>
  <c r="T57" i="10"/>
  <c r="S57" i="10"/>
  <c r="L57" i="10"/>
  <c r="T55" i="10"/>
  <c r="S55" i="10"/>
  <c r="T52" i="10"/>
  <c r="S52" i="10"/>
  <c r="T51" i="10"/>
  <c r="S51" i="10"/>
  <c r="T50" i="10"/>
  <c r="S50" i="10"/>
  <c r="T49" i="10"/>
  <c r="S49" i="10"/>
  <c r="T48" i="10"/>
  <c r="S48" i="10"/>
  <c r="T47" i="10"/>
  <c r="S47" i="10"/>
  <c r="T46" i="10"/>
  <c r="S46" i="10"/>
  <c r="T45" i="10"/>
  <c r="S45" i="10"/>
  <c r="T44" i="10"/>
  <c r="S44" i="10"/>
  <c r="T43" i="10"/>
  <c r="S43" i="10"/>
  <c r="T42" i="10"/>
  <c r="S42" i="10"/>
  <c r="T40" i="10"/>
  <c r="S40" i="10"/>
  <c r="L40" i="10"/>
  <c r="T36" i="10"/>
  <c r="S36" i="10"/>
  <c r="L36" i="10"/>
  <c r="T35" i="10"/>
  <c r="S35" i="10"/>
  <c r="T33" i="10"/>
  <c r="S33" i="10"/>
  <c r="T32" i="10"/>
  <c r="S32" i="10"/>
  <c r="T30" i="10"/>
  <c r="S30" i="10"/>
  <c r="T28" i="10"/>
  <c r="S28" i="10"/>
  <c r="L28" i="10"/>
  <c r="T27" i="10"/>
  <c r="S27" i="10"/>
  <c r="T23" i="10"/>
  <c r="S23" i="10"/>
  <c r="T21" i="10"/>
  <c r="S21" i="10"/>
  <c r="T16" i="10"/>
  <c r="S16" i="10"/>
  <c r="T14" i="10"/>
  <c r="S14" i="10"/>
  <c r="T12" i="10"/>
  <c r="S12" i="10"/>
  <c r="T86" i="9"/>
  <c r="S86" i="9"/>
  <c r="T85" i="9"/>
  <c r="S85" i="9"/>
  <c r="T84" i="9"/>
  <c r="S84" i="9"/>
  <c r="T83" i="9"/>
  <c r="S83" i="9"/>
  <c r="L83" i="9"/>
  <c r="T82" i="9"/>
  <c r="S82" i="9"/>
  <c r="T81" i="9"/>
  <c r="S81" i="9"/>
  <c r="T80" i="9"/>
  <c r="S80" i="9"/>
  <c r="T79" i="9"/>
  <c r="S79" i="9"/>
  <c r="T78" i="9"/>
  <c r="S78" i="9"/>
  <c r="T77" i="9"/>
  <c r="S77" i="9"/>
  <c r="T76" i="9"/>
  <c r="S76" i="9"/>
  <c r="T75" i="9"/>
  <c r="S75" i="9"/>
  <c r="T74" i="9"/>
  <c r="S74" i="9"/>
  <c r="T73" i="9"/>
  <c r="S73" i="9"/>
  <c r="T72" i="9"/>
  <c r="S72" i="9"/>
  <c r="T71" i="9"/>
  <c r="S71" i="9"/>
  <c r="T70" i="9"/>
  <c r="S70" i="9"/>
  <c r="T68" i="9"/>
  <c r="S68" i="9"/>
  <c r="T67" i="9"/>
  <c r="S67" i="9"/>
  <c r="T66" i="9"/>
  <c r="S66" i="9"/>
  <c r="L66" i="9"/>
  <c r="T65" i="9"/>
  <c r="S65" i="9"/>
  <c r="T64" i="9"/>
  <c r="S64" i="9"/>
  <c r="L64" i="9"/>
  <c r="T63" i="9"/>
  <c r="S63" i="9"/>
  <c r="L63" i="9"/>
  <c r="T62" i="9"/>
  <c r="S62" i="9"/>
  <c r="T61" i="9"/>
  <c r="S61" i="9"/>
  <c r="T60" i="9"/>
  <c r="S60" i="9"/>
  <c r="T59" i="9"/>
  <c r="S59" i="9"/>
  <c r="T58" i="9"/>
  <c r="S58" i="9"/>
  <c r="T57" i="9"/>
  <c r="S57" i="9"/>
  <c r="T55" i="9"/>
  <c r="S55" i="9"/>
  <c r="T52" i="9"/>
  <c r="S52" i="9"/>
  <c r="T51" i="9"/>
  <c r="S51" i="9"/>
  <c r="T50" i="9"/>
  <c r="S50" i="9"/>
  <c r="T49" i="9"/>
  <c r="S49" i="9"/>
  <c r="T48" i="9"/>
  <c r="S48" i="9"/>
  <c r="T47" i="9"/>
  <c r="S47" i="9"/>
  <c r="T46" i="9"/>
  <c r="S46" i="9"/>
  <c r="T45" i="9"/>
  <c r="S45" i="9"/>
  <c r="T44" i="9"/>
  <c r="S44" i="9"/>
  <c r="T43" i="9"/>
  <c r="S43" i="9"/>
  <c r="T42" i="9"/>
  <c r="S42" i="9"/>
  <c r="T40" i="9"/>
  <c r="S40" i="9"/>
  <c r="L40" i="9"/>
  <c r="T36" i="9"/>
  <c r="S36" i="9"/>
  <c r="T35" i="9"/>
  <c r="S35" i="9"/>
  <c r="T33" i="9"/>
  <c r="S33" i="9"/>
  <c r="T32" i="9"/>
  <c r="S32" i="9"/>
  <c r="T30" i="9"/>
  <c r="S30" i="9"/>
  <c r="T28" i="9"/>
  <c r="S28" i="9"/>
  <c r="T27" i="9"/>
  <c r="S27" i="9"/>
  <c r="T23" i="9"/>
  <c r="S23" i="9"/>
  <c r="T21" i="9"/>
  <c r="S21" i="9"/>
  <c r="T16" i="9"/>
  <c r="S16" i="9"/>
  <c r="T14" i="9"/>
  <c r="S14" i="9"/>
  <c r="T12" i="9"/>
  <c r="S12" i="9"/>
  <c r="L79" i="8"/>
  <c r="T86" i="8"/>
  <c r="S86" i="8"/>
  <c r="T85" i="8"/>
  <c r="S85" i="8"/>
  <c r="T84" i="8"/>
  <c r="S84" i="8"/>
  <c r="T83" i="8"/>
  <c r="S83" i="8"/>
  <c r="T82" i="8"/>
  <c r="S82" i="8"/>
  <c r="T81" i="8"/>
  <c r="S81" i="8"/>
  <c r="T80" i="8"/>
  <c r="S80" i="8"/>
  <c r="T79" i="8"/>
  <c r="S79" i="8"/>
  <c r="T78" i="8"/>
  <c r="S78" i="8"/>
  <c r="T77" i="8"/>
  <c r="S77" i="8"/>
  <c r="L77" i="8"/>
  <c r="T76" i="8"/>
  <c r="S76" i="8"/>
  <c r="T75" i="8"/>
  <c r="S75" i="8"/>
  <c r="L75" i="8"/>
  <c r="T74" i="8"/>
  <c r="S74" i="8"/>
  <c r="L74" i="8"/>
  <c r="T73" i="8"/>
  <c r="S73" i="8"/>
  <c r="L73" i="8"/>
  <c r="T72" i="8"/>
  <c r="S72" i="8"/>
  <c r="L72" i="8"/>
  <c r="T71" i="8"/>
  <c r="S71" i="8"/>
  <c r="L71" i="8"/>
  <c r="T70" i="8"/>
  <c r="S70" i="8"/>
  <c r="L70" i="8"/>
  <c r="T68" i="8"/>
  <c r="S68" i="8"/>
  <c r="T67" i="8"/>
  <c r="S67" i="8"/>
  <c r="T66" i="8"/>
  <c r="S66" i="8"/>
  <c r="L66" i="8"/>
  <c r="T65" i="8"/>
  <c r="S65" i="8"/>
  <c r="L65" i="8"/>
  <c r="T64" i="8"/>
  <c r="S64" i="8"/>
  <c r="L64" i="8"/>
  <c r="T63" i="8"/>
  <c r="S63" i="8"/>
  <c r="T62" i="8"/>
  <c r="S62" i="8"/>
  <c r="L62" i="8"/>
  <c r="T61" i="8"/>
  <c r="S61" i="8"/>
  <c r="L61" i="8"/>
  <c r="T60" i="8"/>
  <c r="S60" i="8"/>
  <c r="T59" i="8"/>
  <c r="S59" i="8"/>
  <c r="L59" i="8"/>
  <c r="T58" i="8"/>
  <c r="S58" i="8"/>
  <c r="L58" i="8"/>
  <c r="T57" i="8"/>
  <c r="S57" i="8"/>
  <c r="L57" i="8"/>
  <c r="T55" i="8"/>
  <c r="S55" i="8"/>
  <c r="L55" i="8"/>
  <c r="T52" i="8"/>
  <c r="S52" i="8"/>
  <c r="T51" i="8"/>
  <c r="S51" i="8"/>
  <c r="T50" i="8"/>
  <c r="S50" i="8"/>
  <c r="T49" i="8"/>
  <c r="S49" i="8"/>
  <c r="L49" i="8"/>
  <c r="T48" i="8"/>
  <c r="S48" i="8"/>
  <c r="T47" i="8"/>
  <c r="S47" i="8"/>
  <c r="L47" i="8"/>
  <c r="T46" i="8"/>
  <c r="S46" i="8"/>
  <c r="T45" i="8"/>
  <c r="S45" i="8"/>
  <c r="T44" i="8"/>
  <c r="S44" i="8"/>
  <c r="T43" i="8"/>
  <c r="S43" i="8"/>
  <c r="T42" i="8"/>
  <c r="S42" i="8"/>
  <c r="T40" i="8"/>
  <c r="S40" i="8"/>
  <c r="L40" i="8"/>
  <c r="T36" i="8"/>
  <c r="S36" i="8"/>
  <c r="L36" i="8"/>
  <c r="T35" i="8"/>
  <c r="S35" i="8"/>
  <c r="T33" i="8"/>
  <c r="S33" i="8"/>
  <c r="T32" i="8"/>
  <c r="S32" i="8"/>
  <c r="T30" i="8"/>
  <c r="S30" i="8"/>
  <c r="T28" i="8"/>
  <c r="S28" i="8"/>
  <c r="L28" i="8"/>
  <c r="T27" i="8"/>
  <c r="S27" i="8"/>
  <c r="T23" i="8"/>
  <c r="S23" i="8"/>
  <c r="T21" i="8"/>
  <c r="S21" i="8"/>
  <c r="T16" i="8"/>
  <c r="S16" i="8"/>
  <c r="T14" i="8"/>
  <c r="S14" i="8"/>
  <c r="T12" i="8"/>
  <c r="S12" i="8"/>
  <c r="T81" i="7"/>
  <c r="S81" i="7"/>
  <c r="S13" i="7"/>
  <c r="T13" i="7"/>
  <c r="S15" i="7"/>
  <c r="T15" i="7"/>
  <c r="S17" i="7"/>
  <c r="T17" i="7"/>
  <c r="S19" i="7"/>
  <c r="T19" i="7"/>
  <c r="S21" i="7"/>
  <c r="T21" i="7"/>
  <c r="S23" i="7"/>
  <c r="T23" i="7"/>
  <c r="S24" i="7"/>
  <c r="T24" i="7"/>
  <c r="S26" i="7"/>
  <c r="T26" i="7"/>
  <c r="S28" i="7"/>
  <c r="T28" i="7"/>
  <c r="S29" i="7"/>
  <c r="T29" i="7"/>
  <c r="S31" i="7"/>
  <c r="T31" i="7"/>
  <c r="S32" i="7"/>
  <c r="T32" i="7"/>
  <c r="S34" i="7"/>
  <c r="T34" i="7"/>
  <c r="S36" i="7"/>
  <c r="T36" i="7"/>
  <c r="S37" i="7"/>
  <c r="T37" i="7"/>
  <c r="S38" i="7"/>
  <c r="T38" i="7"/>
  <c r="S39" i="7"/>
  <c r="T39" i="7"/>
  <c r="S40" i="7"/>
  <c r="T40" i="7"/>
  <c r="S41" i="7"/>
  <c r="T41" i="7"/>
  <c r="S42" i="7"/>
  <c r="T42" i="7"/>
  <c r="S43" i="7"/>
  <c r="T43" i="7"/>
  <c r="S44" i="7"/>
  <c r="T44" i="7"/>
  <c r="S45" i="7"/>
  <c r="T45" i="7"/>
  <c r="S46" i="7"/>
  <c r="T46" i="7"/>
  <c r="S47" i="7"/>
  <c r="T47" i="7"/>
  <c r="S49" i="7"/>
  <c r="T49" i="7"/>
  <c r="S50" i="7"/>
  <c r="T50" i="7"/>
  <c r="S51" i="7"/>
  <c r="T51" i="7"/>
  <c r="S52" i="7"/>
  <c r="T52" i="7"/>
  <c r="S53" i="7"/>
  <c r="T53" i="7"/>
  <c r="S54" i="7"/>
  <c r="T54" i="7"/>
  <c r="S55" i="7"/>
  <c r="T55" i="7"/>
  <c r="S56" i="7"/>
  <c r="T56" i="7"/>
  <c r="S57" i="7"/>
  <c r="T57" i="7"/>
  <c r="S58" i="7"/>
  <c r="T58" i="7"/>
  <c r="S59" i="7"/>
  <c r="T59" i="7"/>
  <c r="S60" i="7"/>
  <c r="T60" i="7"/>
  <c r="S61" i="7"/>
  <c r="T61" i="7"/>
  <c r="S63" i="7"/>
  <c r="T63" i="7"/>
  <c r="S64" i="7"/>
  <c r="T64" i="7"/>
  <c r="S65" i="7"/>
  <c r="T65" i="7"/>
  <c r="S66" i="7"/>
  <c r="T66" i="7"/>
  <c r="S67" i="7"/>
  <c r="T67" i="7"/>
  <c r="S68" i="7"/>
  <c r="T68" i="7"/>
  <c r="S69" i="7"/>
  <c r="T69" i="7"/>
  <c r="S70" i="7"/>
  <c r="T70" i="7"/>
  <c r="S71" i="7"/>
  <c r="T71" i="7"/>
  <c r="S72" i="7"/>
  <c r="T72" i="7"/>
  <c r="S73" i="7"/>
  <c r="T73" i="7"/>
  <c r="S74" i="7"/>
  <c r="T74" i="7"/>
  <c r="S75" i="7"/>
  <c r="T75" i="7"/>
  <c r="S76" i="7"/>
  <c r="T76" i="7"/>
  <c r="S77" i="7"/>
  <c r="T77" i="7"/>
  <c r="S78" i="7"/>
  <c r="T78" i="7"/>
  <c r="S79" i="7"/>
  <c r="T79" i="7"/>
  <c r="S80" i="7"/>
  <c r="T80" i="7"/>
  <c r="L13" i="7"/>
  <c r="L23" i="7"/>
  <c r="L24" i="7"/>
  <c r="L28" i="7"/>
  <c r="L29" i="7"/>
  <c r="L31" i="7"/>
  <c r="L32" i="7"/>
  <c r="L39" i="7"/>
  <c r="L41" i="7"/>
  <c r="L42" i="7"/>
  <c r="L43" i="7"/>
  <c r="L44" i="7"/>
  <c r="L45" i="7"/>
  <c r="L46" i="7"/>
  <c r="L47" i="7"/>
  <c r="L49" i="7"/>
  <c r="L50" i="7"/>
  <c r="L51" i="7"/>
  <c r="L52" i="7"/>
  <c r="L54" i="7"/>
  <c r="L55" i="7"/>
  <c r="L58" i="7"/>
  <c r="L61" i="7"/>
  <c r="L63" i="7"/>
  <c r="L64" i="7"/>
  <c r="L65" i="7"/>
  <c r="L66" i="7"/>
  <c r="L67" i="7"/>
  <c r="L70" i="7"/>
  <c r="L72" i="7"/>
  <c r="L77" i="7"/>
  <c r="T12" i="7"/>
  <c r="S12" i="7"/>
</calcChain>
</file>

<file path=xl/sharedStrings.xml><?xml version="1.0" encoding="utf-8"?>
<sst xmlns="http://schemas.openxmlformats.org/spreadsheetml/2006/main" count="833" uniqueCount="208">
  <si>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</si>
  <si>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</si>
  <si>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</si>
  <si>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</si>
  <si>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</si>
  <si>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</si>
  <si>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</si>
  <si>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</si>
  <si>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</si>
  <si>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</si>
  <si>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</si>
  <si>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</si>
  <si>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</si>
  <si>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</si>
  <si>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</si>
  <si>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</si>
  <si>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</si>
  <si>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</si>
  <si>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</si>
  <si>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</si>
  <si>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</si>
  <si>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</si>
  <si>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</si>
  <si>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</si>
  <si>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</si>
  <si>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</si>
  <si>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</si>
  <si>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SECRETARÍA DE INFRAESTRUCTURA</t>
  </si>
  <si>
    <t>Número de comunas con obras comunitarias ejecutadas con presupuesto participativo.</t>
  </si>
  <si>
    <t>Número de espacios de trabajo construidos o adecuados con equipamiento para ediles.</t>
  </si>
  <si>
    <t>Porcentaje de predios requeridos adquiridos para la ejecución de obras de desarrollo para la ciudad.</t>
  </si>
  <si>
    <t>Número de puntos vive DIGITAL construidos y mantenidos.</t>
  </si>
  <si>
    <t>Porcentaje de diseños, estudios, consultorías e interventorias realizadas para para ejecutar los proyectos y las obras del Plan de Desarrollo 2016 - 2019 y otros planes de ciudad.</t>
  </si>
  <si>
    <t>Número de Centros vida adecuados y/o readecuados.</t>
  </si>
  <si>
    <t>Porcentaje de avance en la habilitación del subsector del gran bosque de los cerros orientales de escala metropolitana.</t>
  </si>
  <si>
    <t>Número de subsectores del parque de la zona occidental habilitados.</t>
  </si>
  <si>
    <t>Número de obras de mitigación realizadas en comunas que presenten riesgos de desastre.</t>
  </si>
  <si>
    <t>Porcentaje de avance en la construcción del centro de bienestar animal.</t>
  </si>
  <si>
    <t>Porcentaje de avance en la construcción del coso municipal.</t>
  </si>
  <si>
    <t>Número de parques RECREAR adecuados y/o modernizados.</t>
  </si>
  <si>
    <t>Número de parques RECREAR construidos.</t>
  </si>
  <si>
    <t>Número de centros de convenciones - NEOMUNDO terminados.</t>
  </si>
  <si>
    <t>Porcentaje de parques con mantenimiento anual realizado.</t>
  </si>
  <si>
    <t>Número de equipamientos comunitarios (sociales, deportivos y culturales: canchas sintéticas, muulticentros deportivos, salones comunales, entre otros) intervenidos y/o constuidos.</t>
  </si>
  <si>
    <t>Número de M2 de andenes construidos.</t>
  </si>
  <si>
    <t>Número de adecuaciones y/o mantenimientos realizados a las plazas de mercado a cargo del municipio.</t>
  </si>
  <si>
    <t>Número de intervenciones en espacio público "La piel de la democracia" realizadas.</t>
  </si>
  <si>
    <t>Número de M2 de espacio público mejorados en el centro de la ciudad.</t>
  </si>
  <si>
    <t>Porcentaje de avance en la rehabilitación de la plaza San Mateo.</t>
  </si>
  <si>
    <t>Porcentaje de avance en la construcción del  subsector del parque lineal Rio de Oro.</t>
  </si>
  <si>
    <t>Porcentaje de avance en la construcción del  subsector del parque sobre la quebrada la Esperanza.</t>
  </si>
  <si>
    <t xml:space="preserve">Porcentaje de avance en la construcción del subsector del parque lineal sobre la Quebrada la Iglesia. </t>
  </si>
  <si>
    <t xml:space="preserve">Porcentaje de recuperación paisajística del parque metropolitano del norte. </t>
  </si>
  <si>
    <t>Porcentaje de recuperación de la estación Café Madrid.</t>
  </si>
  <si>
    <t>Número de puentes peatonales construidos.</t>
  </si>
  <si>
    <t>Porcentaje de avance de los estudios y diseños para la implementación de escaleras eléctricas.</t>
  </si>
  <si>
    <t>Porcentaje de avance en la evaluación del sistema de transporte alternativo para el norte.</t>
  </si>
  <si>
    <t>Número de puentes peatonales construido.</t>
  </si>
  <si>
    <t>Número de M2 de malla vial urbana mejorados y/o construidos.</t>
  </si>
  <si>
    <t>Porcentaje de avance en la actualización de los estudios y diseños para la construcción conexión Oriente-Occidente.</t>
  </si>
  <si>
    <t>Porcentaje de avance en la construcción de un tramo de la Conexión Oriente - Occidente</t>
  </si>
  <si>
    <t>Número de megaobras terminadas.</t>
  </si>
  <si>
    <t>Porcentaje de gestión apoyada para  la estructuración de la nueva concesión vial de la Zona Metropolitana de Bucaramanga (ZMB).</t>
  </si>
  <si>
    <t>Porcentaje de avance en la construcción de la Transversal del Cristal (una calzada doble vía) en el sur de la ciudad, en coordinación con el Área Metropolitana de Bucaramanga y el municipio de Floridablanca.</t>
  </si>
  <si>
    <t>Número de proyectos gestionados de infraestructura vial urbana estructurados y financiados y/o APP.</t>
  </si>
  <si>
    <t>Número de kms de vías rurales con transitabilidad mantenida.</t>
  </si>
  <si>
    <t>Número de ML de placa huella construidas.</t>
  </si>
  <si>
    <t>Número de unidades familiares beneficiadas con gas (sector rural).</t>
  </si>
  <si>
    <t>Número de plantas de potabilización (sector rural) adquiridas.</t>
  </si>
  <si>
    <t>Número de acueductos (sector rural) repotenciados.</t>
  </si>
  <si>
    <t>Número de Plnatas de Tratamiento de Agua Residuales - PTAR compactas adquiridas para el sector rural.</t>
  </si>
  <si>
    <t>Número de pozos sépticos construidos para el sector rural.</t>
  </si>
  <si>
    <t>Número de redes de acueducto y alcantarillado gestionados y/o construidos en barrios legalizados.</t>
  </si>
  <si>
    <t>Número de usuarios beneficiados con la cobertura de electrificación rural en los tres corregimientos.</t>
  </si>
  <si>
    <t>Número de acueductos veredales construidos.</t>
  </si>
  <si>
    <t>Porcentaje de cobertura del servicio de gas del sector urbano garantizado.</t>
  </si>
  <si>
    <t>Porcentaje de proyectos complementarios de obras de conducción para el embalse de Bucaramanga gestionados.</t>
  </si>
  <si>
    <t>Número de luminarias sustituidas a LED.</t>
  </si>
  <si>
    <t>Número de luminarias expandidas.</t>
  </si>
  <si>
    <t>Número de proyectos de acuerdos municipales elaborados para la exención del alumbrado público de la zona residencial rural.</t>
  </si>
  <si>
    <t>Número de puntos de telemedida instalados y puestos en marcha.</t>
  </si>
  <si>
    <t>Número de proyectos pilotos de energía solar puestos en funcionamiento.</t>
  </si>
  <si>
    <t>Número de parques y/o escenarios públicos modernizados en su alumbrado público.</t>
  </si>
  <si>
    <t>Porcentaje de nuevos espacios públicos con alumbrado público instalado.</t>
  </si>
  <si>
    <t>Porcentaje de luminarias que se encuentran en funcionamiento.</t>
  </si>
  <si>
    <t>PRESUPUESTOS INCLUYENTES</t>
  </si>
  <si>
    <t>INSTITUCIONES DEMOCRÁTICAS DE BASE  FORTALECIDAS E INCLUYENTES</t>
  </si>
  <si>
    <t>GESTIÓN INTELIGENTE DEL PATRIMONIO INMOBILIARIO MUNICIPAL</t>
  </si>
  <si>
    <t>VIVE DIGITAL PARA LAS CIUDADANAS Y CIUDADANOS</t>
  </si>
  <si>
    <t>UNA CIUDAD QUE HACE Y EJECUTA PLANES</t>
  </si>
  <si>
    <t>GOBIERNO PARTICIPATIVO Y ABIERTO</t>
  </si>
  <si>
    <t>GOBIERNO LEGAL Y EFECTIVO</t>
  </si>
  <si>
    <t>GOBIERNO MUNICIPAL EN LÍNEA</t>
  </si>
  <si>
    <t>GOBERNANZA URBANA</t>
  </si>
  <si>
    <t>1 - GOBERNANZA DEMOCRÁTICA</t>
  </si>
  <si>
    <t>ADULTO MAYOR Y DIGNO</t>
  </si>
  <si>
    <t>LOS CAMINOS DE LA VIDA</t>
  </si>
  <si>
    <t>2 - INCLUSIÓN SOCIAL</t>
  </si>
  <si>
    <t>SENDEROS PARA LA VIDA</t>
  </si>
  <si>
    <t>REDUCCIÓN Y MITIGACIÓN DEL RIESGO DE DESASTRE</t>
  </si>
  <si>
    <t>GESTIÓN DEL RIESGO</t>
  </si>
  <si>
    <t>3 - SOSTENIBILIDAD AMBIENTAL</t>
  </si>
  <si>
    <t>SALUD AMBIENTAL</t>
  </si>
  <si>
    <t>AMBIENTES DEPORTIVOS Y RECREATIVOS</t>
  </si>
  <si>
    <t>OBSERVAR Y SER OBSERVADO: FOMENTO AL TURISMO</t>
  </si>
  <si>
    <t>INTERVENCIÓN SOCIAL DEL ESPACIO PÚBLICO</t>
  </si>
  <si>
    <t>SALUD PÚBLICA: SALUD PARA TODOS Y CON TODOS</t>
  </si>
  <si>
    <t>ACTIVIDAD FÍSICA, EDUCACIÓN FÍSICA, RECREACIÓN Y DEPORTE</t>
  </si>
  <si>
    <t>CIUDADANAS Y CIUDADANOS INTELIGENTES</t>
  </si>
  <si>
    <t>RED DE ESPACIO PÚBLICO</t>
  </si>
  <si>
    <t>SITM EFICIENTE Y CONFIABLE</t>
  </si>
  <si>
    <t>PROMOCIÓN DE MODOS DE TRANSPORTE NO MOTORIZADOS</t>
  </si>
  <si>
    <t>MOVILIDAD Y SEGURIDAD VIAL</t>
  </si>
  <si>
    <t>MANTENIMIENTO Y CONSTRUCCIÓN DE RED VIAL URBANA</t>
  </si>
  <si>
    <t>MANTENIMIENTO Y CONSTRUCCIÓN DE RED VIAL RURAL</t>
  </si>
  <si>
    <t>SERVICIOS PÚBLICOS URBANOS Y RURALES</t>
  </si>
  <si>
    <t>ALUMBRADO PÚBLICO URBANO Y RURAL</t>
  </si>
  <si>
    <t>MOVILIDAD</t>
  </si>
  <si>
    <t>SERVICIOS PÚBLICOS</t>
  </si>
  <si>
    <t>6 - INFRAESTRUCTURA Y CONECTIVIDAD</t>
  </si>
  <si>
    <t>4 - CALIDAD DE VIDA</t>
  </si>
  <si>
    <t>Número de espacios garantizados del centro de convenciones de Bucaramanga como eje central del desarrollo del turismo de reuniones en el municipio.</t>
  </si>
  <si>
    <t>Número de kms de ciclorutas para transporte urbano implementados.</t>
  </si>
  <si>
    <t>Número de equipos de diseño del taller de arquitectura conformados y mantenidos.</t>
  </si>
  <si>
    <t>Número de propuestas para proyectos básicos realizados que contengan los lineamientos de diseño urbano.</t>
  </si>
  <si>
    <t>DISEÑO URBANO INTELIGENTE Y SUSTENTABLE</t>
  </si>
  <si>
    <t>Número de subsectores del gran bosque de los cerros orientales de escala metropolitana diseñados.</t>
  </si>
  <si>
    <t>ESPACIOS VERDES PARA LA DEMOCRACIA</t>
  </si>
  <si>
    <t>Número de estudios y diseños actualizados de la plaza San Mateo.</t>
  </si>
  <si>
    <t>CUIDAR LO QUE ES VALIOSO": RECUPERACIÓN Y CONSERVACIÓN DEL PATRIMONIO</t>
  </si>
  <si>
    <t>Número de acciones de fortalecimiento para el Teatro Santander.</t>
  </si>
  <si>
    <t>Porcentaje de avance de la realización del estudio que contenga los lineamientos y directrices generales del gran bosque de los cerros orientales de escala metropolitana.</t>
  </si>
  <si>
    <t>Número de subsectores de la zona occidental diseñados.</t>
  </si>
  <si>
    <t>AVANCE EN CUMPLIMIENTO</t>
  </si>
  <si>
    <t>2016 - 2019</t>
  </si>
  <si>
    <t>RECURSOS FINANCIEROS 2016 - 2017 (Miles de pesos)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</si>
  <si>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</si>
  <si>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</si>
  <si>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</si>
  <si>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</si>
  <si>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</si>
  <si>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</si>
  <si>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</si>
  <si>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1: GOBERNANZA DEMOCRÁTICA</t>
  </si>
  <si>
    <t>1.1</t>
  </si>
  <si>
    <t>1.1.2</t>
  </si>
  <si>
    <t>Presupuestos Incluyentes</t>
  </si>
  <si>
    <t>1.2</t>
  </si>
  <si>
    <t>1.2.6</t>
  </si>
  <si>
    <t>Gestión Inteligente del Patrimonio Inmobiliario Municipal</t>
  </si>
  <si>
    <t>1.3</t>
  </si>
  <si>
    <t>1.3.2</t>
  </si>
  <si>
    <t>Vive Digital para las Ciudadanas y Ciudadanos</t>
  </si>
  <si>
    <t>1.4</t>
  </si>
  <si>
    <t>1.4.2</t>
  </si>
  <si>
    <t>Diseño Urbano Inteligente y Sustentable</t>
  </si>
  <si>
    <t>1.4.3</t>
  </si>
  <si>
    <t>Una Ciudad que Hace y Ejecuta Planes</t>
  </si>
  <si>
    <t>LÍNEA ESTRATÉGICA 2: INCLUSIÓN SOCIAL</t>
  </si>
  <si>
    <t>2.2</t>
  </si>
  <si>
    <t>2.2.6</t>
  </si>
  <si>
    <t>Adulto Mayor Digno</t>
  </si>
  <si>
    <t>LÍNEA ESTRATÉGICA 3: SOSTENIBILIDAD AMBIENTAL</t>
  </si>
  <si>
    <t>3.1</t>
  </si>
  <si>
    <t>3.1.2</t>
  </si>
  <si>
    <t>Senderos para la Vida</t>
  </si>
  <si>
    <t>3.2</t>
  </si>
  <si>
    <t>3.2.2</t>
  </si>
  <si>
    <t>Reducción y Mitigación del Riesgo de Desastre</t>
  </si>
  <si>
    <t>LÍNEA ESTRATÉGICA 4: CALIDAD DE VIDA</t>
  </si>
  <si>
    <t>4.2</t>
  </si>
  <si>
    <t>4.2.2</t>
  </si>
  <si>
    <t>4.3</t>
  </si>
  <si>
    <t>4.3.5</t>
  </si>
  <si>
    <t>Ambientes Deportivos y Recreativos</t>
  </si>
  <si>
    <t>4.4</t>
  </si>
  <si>
    <t>4.4.6</t>
  </si>
  <si>
    <t>"A Cuidar lo que es Valioso": Recuperación y Conservación del Patrimonio</t>
  </si>
  <si>
    <t>4.4.8</t>
  </si>
  <si>
    <t>Observar y Ser Observado: Fomento al Turismo</t>
  </si>
  <si>
    <t>4.5</t>
  </si>
  <si>
    <t>4.5.2</t>
  </si>
  <si>
    <t>Intervención Social del Espacio Público</t>
  </si>
  <si>
    <t>LÍNEA ESTRATÉGICA 6: INFRAESTRUCTURA Y CONECTIVIDAD</t>
  </si>
  <si>
    <t>6.1</t>
  </si>
  <si>
    <t>6.1.1</t>
  </si>
  <si>
    <t>SITM Eficiente y Confiable</t>
  </si>
  <si>
    <t>6.1.2</t>
  </si>
  <si>
    <t>Promoción de Modos de Transporte no Motorizados</t>
  </si>
  <si>
    <t>6.1.3</t>
  </si>
  <si>
    <t>Movilidad y Seguridad Vial</t>
  </si>
  <si>
    <t>6.1.4</t>
  </si>
  <si>
    <t>Mantenimiento y Construcción de Red Vial Urbana</t>
  </si>
  <si>
    <t>6.1.5</t>
  </si>
  <si>
    <t>Mantenimiento y Construcción de Red Vial Rural</t>
  </si>
  <si>
    <t>6.2</t>
  </si>
  <si>
    <t>6.2.1</t>
  </si>
  <si>
    <t>Servicios Públicos Rurales</t>
  </si>
  <si>
    <t>6.2.2</t>
  </si>
  <si>
    <t>Alumbrado Público Urbano y Rural</t>
  </si>
  <si>
    <t>PLAN DE DESARROLLO 2016 - 2019</t>
  </si>
  <si>
    <t>RESUMEN CUMPLIMIENTO SECRETARÍA DE INFRAESTRUCTURA 2016 - 2019</t>
  </si>
  <si>
    <t>Salud Ambiental</t>
  </si>
  <si>
    <t xml:space="preserve"> -</t>
  </si>
  <si>
    <t>2210818
2210330
2210293</t>
  </si>
  <si>
    <t>2,2,1,36,5</t>
  </si>
  <si>
    <t>2210662   2210275</t>
  </si>
  <si>
    <t>META A JUNIO 2019: 83%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</si>
</sst>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#,##0.0"/>
  </numFmts>
  <fonts count="24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indexed="8"/>
      <name val="Arial"/>
    </font>
    <font>
      <sz val="12"/>
      <color theme="1"/>
      <name val="Arial"/>
    </font>
    <font>
      <sz val="12"/>
      <color rgb="FF000000"/>
      <name val="Arial"/>
      <family val="2"/>
    </font>
    <font>
      <sz val="12"/>
      <color rgb="FFFF0000"/>
      <name val="Arial"/>
    </font>
    <font>
      <b/>
      <sz val="14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2"/>
      <color theme="1"/>
      <name val="Arial"/>
    </font>
    <font>
      <b/>
      <sz val="14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4"/>
      <color theme="0"/>
      <name val="Arial"/>
    </font>
    <font>
      <b/>
      <sz val="18"/>
      <color theme="0"/>
      <name val="Arial"/>
    </font>
    <font>
      <sz val="12"/>
      <color theme="0"/>
      <name val="Arial"/>
    </font>
    <font>
      <i/>
      <sz val="12"/>
      <color theme="1"/>
      <name val="Arial"/>
      <family val="2"/>
    </font>
    <font>
      <i/>
      <sz val="14"/>
      <color theme="1"/>
      <name val="Arial"/>
    </font>
    <font>
      <sz val="16"/>
      <color theme="1"/>
      <name val="Arial"/>
    </font>
    <font>
      <sz val="14"/>
      <color theme="1"/>
      <name val="Arial"/>
    </font>
    <font>
      <b/>
      <sz val="18"/>
      <color theme="1"/>
      <name val="Arial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</fills>
  <borders count="7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759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529">
    <xf numFmtId="0" fontId="0" fillId="0" borderId="0" xfId="0"/>
    <xf numFmtId="0" fontId="6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8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5" fillId="0" borderId="7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justify" vertical="center" wrapText="1"/>
    </xf>
    <xf numFmtId="9" fontId="8" fillId="0" borderId="41" xfId="0" applyNumberFormat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9" fontId="8" fillId="0" borderId="44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9" fontId="6" fillId="0" borderId="9" xfId="0" applyNumberFormat="1" applyFont="1" applyBorder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 applyProtection="1">
      <alignment horizontal="center" vertical="center"/>
    </xf>
    <xf numFmtId="0" fontId="6" fillId="3" borderId="39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9" fontId="6" fillId="3" borderId="0" xfId="0" applyNumberFormat="1" applyFont="1" applyFill="1" applyBorder="1" applyAlignment="1">
      <alignment horizontal="center" vertical="center"/>
    </xf>
    <xf numFmtId="164" fontId="6" fillId="3" borderId="0" xfId="0" applyNumberFormat="1" applyFont="1" applyFill="1" applyBorder="1" applyAlignment="1">
      <alignment horizontal="center" vertical="center" wrapText="1"/>
    </xf>
    <xf numFmtId="164" fontId="6" fillId="3" borderId="0" xfId="0" applyNumberFormat="1" applyFont="1" applyFill="1" applyBorder="1" applyAlignment="1">
      <alignment horizontal="center" vertical="center"/>
    </xf>
    <xf numFmtId="3" fontId="6" fillId="3" borderId="0" xfId="0" applyNumberFormat="1" applyFont="1" applyFill="1" applyBorder="1" applyAlignment="1">
      <alignment horizontal="center" vertical="center"/>
    </xf>
    <xf numFmtId="9" fontId="8" fillId="3" borderId="0" xfId="0" applyNumberFormat="1" applyFont="1" applyFill="1" applyBorder="1" applyAlignment="1">
      <alignment horizontal="center" vertical="center"/>
    </xf>
    <xf numFmtId="9" fontId="6" fillId="3" borderId="27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 wrapText="1"/>
    </xf>
    <xf numFmtId="164" fontId="6" fillId="4" borderId="0" xfId="0" applyNumberFormat="1" applyFont="1" applyFill="1" applyBorder="1" applyAlignment="1">
      <alignment horizontal="center" vertical="center" wrapText="1"/>
    </xf>
    <xf numFmtId="3" fontId="6" fillId="4" borderId="0" xfId="0" applyNumberFormat="1" applyFont="1" applyFill="1" applyBorder="1" applyAlignment="1">
      <alignment horizontal="center" vertical="center" wrapText="1"/>
    </xf>
    <xf numFmtId="9" fontId="8" fillId="4" borderId="0" xfId="0" applyNumberFormat="1" applyFont="1" applyFill="1" applyBorder="1" applyAlignment="1">
      <alignment horizontal="center" vertical="center" wrapText="1"/>
    </xf>
    <xf numFmtId="9" fontId="6" fillId="4" borderId="0" xfId="0" applyNumberFormat="1" applyFont="1" applyFill="1" applyBorder="1" applyAlignment="1">
      <alignment horizontal="center" vertical="center" wrapText="1"/>
    </xf>
    <xf numFmtId="9" fontId="6" fillId="4" borderId="27" xfId="0" applyNumberFormat="1" applyFont="1" applyFill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9" fontId="6" fillId="0" borderId="7" xfId="0" applyNumberFormat="1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0" fontId="6" fillId="0" borderId="46" xfId="0" applyFont="1" applyBorder="1" applyAlignment="1">
      <alignment horizontal="justify" vertical="center" wrapText="1"/>
    </xf>
    <xf numFmtId="164" fontId="6" fillId="0" borderId="47" xfId="0" applyNumberFormat="1" applyFont="1" applyBorder="1" applyAlignment="1">
      <alignment horizontal="center" vertical="center"/>
    </xf>
    <xf numFmtId="9" fontId="6" fillId="0" borderId="47" xfId="0" applyNumberFormat="1" applyFont="1" applyBorder="1" applyAlignment="1">
      <alignment horizontal="center" vertical="center"/>
    </xf>
    <xf numFmtId="3" fontId="6" fillId="0" borderId="47" xfId="0" applyNumberFormat="1" applyFont="1" applyBorder="1" applyAlignment="1">
      <alignment horizontal="center" vertical="center"/>
    </xf>
    <xf numFmtId="9" fontId="6" fillId="0" borderId="45" xfId="0" applyNumberFormat="1" applyFont="1" applyBorder="1" applyAlignment="1">
      <alignment horizontal="center" vertical="center"/>
    </xf>
    <xf numFmtId="0" fontId="5" fillId="0" borderId="47" xfId="0" applyFont="1" applyFill="1" applyBorder="1" applyAlignment="1">
      <alignment horizontal="justify" vertical="center" wrapText="1"/>
    </xf>
    <xf numFmtId="0" fontId="3" fillId="0" borderId="47" xfId="0" applyFont="1" applyFill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0" fontId="6" fillId="0" borderId="54" xfId="0" applyFont="1" applyBorder="1" applyAlignment="1">
      <alignment horizontal="justify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50" xfId="0" applyFont="1" applyFill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justify" vertical="center" wrapText="1"/>
    </xf>
    <xf numFmtId="3" fontId="6" fillId="0" borderId="56" xfId="0" applyNumberFormat="1" applyFont="1" applyBorder="1" applyAlignment="1">
      <alignment horizontal="center" vertical="center"/>
    </xf>
    <xf numFmtId="3" fontId="6" fillId="0" borderId="58" xfId="0" applyNumberFormat="1" applyFont="1" applyBorder="1" applyAlignment="1">
      <alignment horizontal="center" vertical="center"/>
    </xf>
    <xf numFmtId="9" fontId="6" fillId="0" borderId="58" xfId="0" applyNumberFormat="1" applyFont="1" applyBorder="1" applyAlignment="1">
      <alignment horizontal="center" vertical="center"/>
    </xf>
    <xf numFmtId="9" fontId="6" fillId="0" borderId="13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9" fontId="6" fillId="0" borderId="56" xfId="0" applyNumberFormat="1" applyFont="1" applyBorder="1" applyAlignment="1">
      <alignment horizontal="center" vertical="center"/>
    </xf>
    <xf numFmtId="3" fontId="6" fillId="0" borderId="57" xfId="0" applyNumberFormat="1" applyFont="1" applyBorder="1" applyAlignment="1">
      <alignment horizontal="center" vertical="center"/>
    </xf>
    <xf numFmtId="9" fontId="6" fillId="0" borderId="57" xfId="0" applyNumberFormat="1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9" fontId="6" fillId="0" borderId="46" xfId="0" applyNumberFormat="1" applyFont="1" applyBorder="1" applyAlignment="1">
      <alignment horizontal="center" vertical="center"/>
    </xf>
    <xf numFmtId="9" fontId="8" fillId="0" borderId="55" xfId="0" applyNumberFormat="1" applyFont="1" applyBorder="1" applyAlignment="1">
      <alignment horizontal="center" vertical="center"/>
    </xf>
    <xf numFmtId="9" fontId="8" fillId="0" borderId="51" xfId="0" applyNumberFormat="1" applyFont="1" applyBorder="1" applyAlignment="1">
      <alignment horizontal="center" vertical="center"/>
    </xf>
    <xf numFmtId="3" fontId="6" fillId="3" borderId="0" xfId="0" applyNumberFormat="1" applyFont="1" applyFill="1" applyBorder="1" applyAlignment="1">
      <alignment horizontal="center" vertical="center" wrapText="1"/>
    </xf>
    <xf numFmtId="3" fontId="6" fillId="0" borderId="40" xfId="0" applyNumberFormat="1" applyFont="1" applyBorder="1" applyAlignment="1">
      <alignment horizontal="center" vertical="center"/>
    </xf>
    <xf numFmtId="3" fontId="6" fillId="3" borderId="59" xfId="0" applyNumberFormat="1" applyFont="1" applyFill="1" applyBorder="1" applyAlignment="1">
      <alignment horizontal="center" vertical="center"/>
    </xf>
    <xf numFmtId="3" fontId="6" fillId="4" borderId="59" xfId="0" applyNumberFormat="1" applyFont="1" applyFill="1" applyBorder="1" applyAlignment="1">
      <alignment horizontal="center" vertical="center" wrapText="1"/>
    </xf>
    <xf numFmtId="9" fontId="6" fillId="0" borderId="40" xfId="0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justify" vertical="center" wrapText="1"/>
    </xf>
    <xf numFmtId="164" fontId="6" fillId="0" borderId="20" xfId="0" applyNumberFormat="1" applyFont="1" applyBorder="1" applyAlignment="1">
      <alignment horizontal="center" vertical="center"/>
    </xf>
    <xf numFmtId="3" fontId="6" fillId="0" borderId="20" xfId="0" applyNumberFormat="1" applyFont="1" applyBorder="1" applyAlignment="1">
      <alignment horizontal="center" vertical="center"/>
    </xf>
    <xf numFmtId="3" fontId="6" fillId="0" borderId="21" xfId="0" applyNumberFormat="1" applyFont="1" applyBorder="1" applyAlignment="1">
      <alignment horizontal="center" vertical="center"/>
    </xf>
    <xf numFmtId="3" fontId="6" fillId="0" borderId="22" xfId="0" applyNumberFormat="1" applyFont="1" applyBorder="1" applyAlignment="1">
      <alignment horizontal="center" vertical="center"/>
    </xf>
    <xf numFmtId="9" fontId="8" fillId="0" borderId="11" xfId="0" applyNumberFormat="1" applyFont="1" applyBorder="1" applyAlignment="1">
      <alignment horizontal="center" vertical="center"/>
    </xf>
    <xf numFmtId="9" fontId="6" fillId="0" borderId="28" xfId="0" applyNumberFormat="1" applyFont="1" applyBorder="1" applyAlignment="1">
      <alignment horizontal="center" vertical="center"/>
    </xf>
    <xf numFmtId="9" fontId="6" fillId="0" borderId="30" xfId="0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9" fontId="6" fillId="0" borderId="20" xfId="0" applyNumberFormat="1" applyFont="1" applyBorder="1" applyAlignment="1">
      <alignment horizontal="center" vertical="center"/>
    </xf>
    <xf numFmtId="0" fontId="3" fillId="0" borderId="20" xfId="0" applyFont="1" applyFill="1" applyBorder="1" applyAlignment="1">
      <alignment horizontal="justify" vertical="center" wrapText="1"/>
    </xf>
    <xf numFmtId="164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9" fontId="8" fillId="0" borderId="60" xfId="0" applyNumberFormat="1" applyFont="1" applyBorder="1" applyAlignment="1">
      <alignment horizontal="center" vertical="center"/>
    </xf>
    <xf numFmtId="9" fontId="6" fillId="0" borderId="42" xfId="0" applyNumberFormat="1" applyFont="1" applyBorder="1" applyAlignment="1">
      <alignment horizontal="center" vertical="center"/>
    </xf>
    <xf numFmtId="9" fontId="6" fillId="0" borderId="35" xfId="0" applyNumberFormat="1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9" fontId="6" fillId="0" borderId="43" xfId="0" applyNumberFormat="1" applyFont="1" applyBorder="1" applyAlignment="1">
      <alignment horizontal="center" vertical="center"/>
    </xf>
    <xf numFmtId="0" fontId="6" fillId="0" borderId="61" xfId="0" applyFont="1" applyBorder="1" applyAlignment="1">
      <alignment horizontal="justify" vertical="center" wrapText="1"/>
    </xf>
    <xf numFmtId="164" fontId="6" fillId="0" borderId="21" xfId="0" applyNumberFormat="1" applyFont="1" applyBorder="1" applyAlignment="1">
      <alignment horizontal="center" vertical="center"/>
    </xf>
    <xf numFmtId="0" fontId="3" fillId="0" borderId="21" xfId="0" applyFont="1" applyFill="1" applyBorder="1" applyAlignment="1">
      <alignment horizontal="justify" vertical="center" wrapText="1"/>
    </xf>
    <xf numFmtId="3" fontId="6" fillId="0" borderId="62" xfId="0" applyNumberFormat="1" applyFont="1" applyBorder="1" applyAlignment="1">
      <alignment horizontal="center" vertical="center"/>
    </xf>
    <xf numFmtId="9" fontId="8" fillId="0" borderId="34" xfId="0" applyNumberFormat="1" applyFont="1" applyBorder="1" applyAlignment="1">
      <alignment horizontal="center" vertical="center"/>
    </xf>
    <xf numFmtId="9" fontId="6" fillId="0" borderId="29" xfId="0" applyNumberFormat="1" applyFont="1" applyBorder="1" applyAlignment="1">
      <alignment horizontal="center" vertical="center"/>
    </xf>
    <xf numFmtId="9" fontId="6" fillId="0" borderId="48" xfId="0" applyNumberFormat="1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9" fontId="6" fillId="0" borderId="21" xfId="0" applyNumberFormat="1" applyFont="1" applyBorder="1" applyAlignment="1">
      <alignment horizontal="center" vertical="center"/>
    </xf>
    <xf numFmtId="164" fontId="6" fillId="0" borderId="40" xfId="0" applyNumberFormat="1" applyFont="1" applyBorder="1" applyAlignment="1">
      <alignment horizontal="center" vertical="center"/>
    </xf>
    <xf numFmtId="3" fontId="6" fillId="0" borderId="24" xfId="0" applyNumberFormat="1" applyFont="1" applyBorder="1" applyAlignment="1">
      <alignment horizontal="center" vertical="center"/>
    </xf>
    <xf numFmtId="9" fontId="8" fillId="0" borderId="63" xfId="0" applyNumberFormat="1" applyFont="1" applyBorder="1" applyAlignment="1">
      <alignment horizontal="center" vertical="center"/>
    </xf>
    <xf numFmtId="9" fontId="6" fillId="0" borderId="64" xfId="0" applyNumberFormat="1" applyFont="1" applyBorder="1" applyAlignment="1">
      <alignment horizontal="center" vertical="center"/>
    </xf>
    <xf numFmtId="9" fontId="6" fillId="0" borderId="65" xfId="0" applyNumberFormat="1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3" fillId="0" borderId="40" xfId="0" applyFont="1" applyFill="1" applyBorder="1" applyAlignment="1">
      <alignment horizontal="justify" vertical="center" wrapText="1"/>
    </xf>
    <xf numFmtId="164" fontId="6" fillId="0" borderId="47" xfId="0" applyNumberFormat="1" applyFont="1" applyFill="1" applyBorder="1" applyAlignment="1">
      <alignment horizontal="center" vertical="center"/>
    </xf>
    <xf numFmtId="164" fontId="6" fillId="0" borderId="54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7" xfId="0" applyNumberFormat="1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64" fontId="6" fillId="0" borderId="21" xfId="0" applyNumberFormat="1" applyFont="1" applyFill="1" applyBorder="1" applyAlignment="1">
      <alignment horizontal="center" vertical="center"/>
    </xf>
    <xf numFmtId="164" fontId="6" fillId="0" borderId="40" xfId="0" applyNumberFormat="1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justify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3" fontId="6" fillId="3" borderId="16" xfId="0" applyNumberFormat="1" applyFont="1" applyFill="1" applyBorder="1" applyAlignment="1">
      <alignment horizontal="center" vertical="center"/>
    </xf>
    <xf numFmtId="164" fontId="6" fillId="0" borderId="20" xfId="0" applyNumberFormat="1" applyFont="1" applyFill="1" applyBorder="1" applyAlignment="1">
      <alignment horizontal="center" vertical="center"/>
    </xf>
    <xf numFmtId="165" fontId="6" fillId="0" borderId="57" xfId="0" applyNumberFormat="1" applyFont="1" applyBorder="1" applyAlignment="1">
      <alignment horizontal="center" vertical="center"/>
    </xf>
    <xf numFmtId="165" fontId="6" fillId="0" borderId="58" xfId="0" applyNumberFormat="1" applyFont="1" applyBorder="1" applyAlignment="1">
      <alignment horizontal="center" vertical="center"/>
    </xf>
    <xf numFmtId="0" fontId="6" fillId="0" borderId="38" xfId="0" quotePrefix="1" applyFont="1" applyFill="1" applyBorder="1"/>
    <xf numFmtId="3" fontId="9" fillId="2" borderId="47" xfId="0" applyNumberFormat="1" applyFont="1" applyFill="1" applyBorder="1" applyAlignment="1">
      <alignment horizontal="center" vertical="center"/>
    </xf>
    <xf numFmtId="3" fontId="9" fillId="2" borderId="46" xfId="0" applyNumberFormat="1" applyFont="1" applyFill="1" applyBorder="1" applyAlignment="1">
      <alignment horizontal="center" vertical="center"/>
    </xf>
    <xf numFmtId="9" fontId="9" fillId="2" borderId="47" xfId="0" applyNumberFormat="1" applyFont="1" applyFill="1" applyBorder="1" applyAlignment="1">
      <alignment horizontal="center" vertical="center"/>
    </xf>
    <xf numFmtId="9" fontId="9" fillId="2" borderId="45" xfId="0" applyNumberFormat="1" applyFont="1" applyFill="1" applyBorder="1" applyAlignment="1">
      <alignment horizontal="center" vertical="center"/>
    </xf>
    <xf numFmtId="9" fontId="9" fillId="2" borderId="66" xfId="0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3" borderId="66" xfId="0" applyFont="1" applyFill="1" applyBorder="1" applyAlignment="1">
      <alignment horizontal="center" vertical="center" wrapText="1"/>
    </xf>
    <xf numFmtId="164" fontId="6" fillId="3" borderId="39" xfId="0" applyNumberFormat="1" applyFont="1" applyFill="1" applyBorder="1" applyAlignment="1">
      <alignment horizontal="center" vertical="center" wrapText="1"/>
    </xf>
    <xf numFmtId="164" fontId="6" fillId="3" borderId="39" xfId="0" applyNumberFormat="1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3" fontId="6" fillId="3" borderId="39" xfId="0" applyNumberFormat="1" applyFont="1" applyFill="1" applyBorder="1" applyAlignment="1">
      <alignment horizontal="center" vertical="center"/>
    </xf>
    <xf numFmtId="9" fontId="8" fillId="3" borderId="39" xfId="0" applyNumberFormat="1" applyFont="1" applyFill="1" applyBorder="1" applyAlignment="1">
      <alignment horizontal="center" vertical="center"/>
    </xf>
    <xf numFmtId="3" fontId="6" fillId="3" borderId="39" xfId="0" applyNumberFormat="1" applyFont="1" applyFill="1" applyBorder="1" applyAlignment="1">
      <alignment horizontal="center" vertical="center" wrapText="1"/>
    </xf>
    <xf numFmtId="9" fontId="6" fillId="3" borderId="39" xfId="0" applyNumberFormat="1" applyFont="1" applyFill="1" applyBorder="1" applyAlignment="1">
      <alignment horizontal="center" vertical="center"/>
    </xf>
    <xf numFmtId="9" fontId="6" fillId="3" borderId="67" xfId="0" applyNumberFormat="1" applyFont="1" applyFill="1" applyBorder="1" applyAlignment="1">
      <alignment horizontal="center" vertical="center"/>
    </xf>
    <xf numFmtId="164" fontId="6" fillId="0" borderId="36" xfId="0" applyNumberFormat="1" applyFont="1" applyBorder="1" applyAlignment="1">
      <alignment horizontal="center" vertical="center"/>
    </xf>
    <xf numFmtId="0" fontId="3" fillId="0" borderId="36" xfId="0" applyFont="1" applyFill="1" applyBorder="1" applyAlignment="1">
      <alignment horizontal="justify" vertical="center" wrapText="1"/>
    </xf>
    <xf numFmtId="3" fontId="6" fillId="0" borderId="36" xfId="0" applyNumberFormat="1" applyFont="1" applyBorder="1" applyAlignment="1">
      <alignment horizontal="center" vertical="center"/>
    </xf>
    <xf numFmtId="9" fontId="8" fillId="0" borderId="18" xfId="0" applyNumberFormat="1" applyFont="1" applyBorder="1" applyAlignment="1">
      <alignment horizontal="center" vertical="center"/>
    </xf>
    <xf numFmtId="9" fontId="6" fillId="0" borderId="70" xfId="0" applyNumberFormat="1" applyFont="1" applyBorder="1" applyAlignment="1">
      <alignment horizontal="center" vertical="center"/>
    </xf>
    <xf numFmtId="9" fontId="6" fillId="0" borderId="71" xfId="0" applyNumberFormat="1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9" fontId="6" fillId="0" borderId="36" xfId="0" applyNumberFormat="1" applyFont="1" applyBorder="1" applyAlignment="1">
      <alignment horizontal="center" vertical="center"/>
    </xf>
    <xf numFmtId="3" fontId="6" fillId="0" borderId="69" xfId="0" applyNumberFormat="1" applyFont="1" applyBorder="1" applyAlignment="1">
      <alignment horizontal="center" vertical="center"/>
    </xf>
    <xf numFmtId="9" fontId="6" fillId="0" borderId="24" xfId="0" applyNumberFormat="1" applyFont="1" applyBorder="1" applyAlignment="1">
      <alignment horizontal="center" vertical="center"/>
    </xf>
    <xf numFmtId="1" fontId="6" fillId="0" borderId="3" xfId="0" applyNumberFormat="1" applyFont="1" applyBorder="1" applyAlignment="1">
      <alignment horizontal="center" vertical="center"/>
    </xf>
    <xf numFmtId="164" fontId="6" fillId="0" borderId="68" xfId="0" applyNumberFormat="1" applyFont="1" applyFill="1" applyBorder="1" applyAlignment="1">
      <alignment horizontal="center" vertical="center"/>
    </xf>
    <xf numFmtId="9" fontId="6" fillId="0" borderId="69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67" xfId="0" applyFont="1" applyBorder="1" applyAlignment="1">
      <alignment horizontal="center" vertical="center" wrapText="1"/>
    </xf>
    <xf numFmtId="164" fontId="6" fillId="0" borderId="25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9" fontId="6" fillId="0" borderId="3" xfId="0" applyNumberFormat="1" applyFont="1" applyFill="1" applyBorder="1" applyAlignment="1">
      <alignment horizontal="center" vertical="center"/>
    </xf>
    <xf numFmtId="9" fontId="6" fillId="0" borderId="8" xfId="0" applyNumberFormat="1" applyFont="1" applyFill="1" applyBorder="1" applyAlignment="1">
      <alignment horizontal="center" vertical="center"/>
    </xf>
    <xf numFmtId="3" fontId="6" fillId="0" borderId="56" xfId="0" applyNumberFormat="1" applyFont="1" applyFill="1" applyBorder="1" applyAlignment="1">
      <alignment horizontal="center" vertical="center"/>
    </xf>
    <xf numFmtId="0" fontId="6" fillId="0" borderId="52" xfId="0" applyFont="1" applyFill="1" applyBorder="1" applyAlignment="1">
      <alignment horizontal="center" vertical="center"/>
    </xf>
    <xf numFmtId="9" fontId="8" fillId="0" borderId="41" xfId="0" applyNumberFormat="1" applyFont="1" applyFill="1" applyBorder="1" applyAlignment="1">
      <alignment horizontal="center" vertical="center"/>
    </xf>
    <xf numFmtId="3" fontId="6" fillId="0" borderId="7" xfId="0" applyNumberFormat="1" applyFont="1" applyFill="1" applyBorder="1" applyAlignment="1">
      <alignment horizontal="center" vertical="center"/>
    </xf>
    <xf numFmtId="3" fontId="6" fillId="0" borderId="13" xfId="0" applyNumberFormat="1" applyFont="1" applyFill="1" applyBorder="1" applyAlignment="1">
      <alignment horizontal="center" vertical="center"/>
    </xf>
    <xf numFmtId="9" fontId="8" fillId="0" borderId="55" xfId="0" applyNumberFormat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3" fontId="6" fillId="0" borderId="7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9" fontId="6" fillId="0" borderId="7" xfId="0" applyNumberFormat="1" applyFont="1" applyFill="1" applyBorder="1" applyAlignment="1">
      <alignment horizontal="center" vertical="center"/>
    </xf>
    <xf numFmtId="9" fontId="6" fillId="0" borderId="10" xfId="0" applyNumberFormat="1" applyFont="1" applyFill="1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9" fontId="6" fillId="0" borderId="6" xfId="0" applyNumberFormat="1" applyFont="1" applyFill="1" applyBorder="1" applyAlignment="1">
      <alignment horizontal="center" vertical="center"/>
    </xf>
    <xf numFmtId="0" fontId="6" fillId="4" borderId="38" xfId="0" applyFont="1" applyFill="1" applyBorder="1" applyAlignment="1">
      <alignment horizontal="center" vertical="center" wrapText="1"/>
    </xf>
    <xf numFmtId="3" fontId="6" fillId="4" borderId="16" xfId="0" applyNumberFormat="1" applyFont="1" applyFill="1" applyBorder="1" applyAlignment="1">
      <alignment horizontal="center" vertical="center" wrapText="1"/>
    </xf>
    <xf numFmtId="9" fontId="8" fillId="0" borderId="41" xfId="0" applyNumberFormat="1" applyFont="1" applyFill="1" applyBorder="1" applyAlignment="1">
      <alignment horizontal="center" vertical="center" wrapText="1"/>
    </xf>
    <xf numFmtId="9" fontId="6" fillId="0" borderId="2" xfId="0" applyNumberFormat="1" applyFont="1" applyFill="1" applyBorder="1" applyAlignment="1">
      <alignment horizontal="center" vertical="center" wrapText="1"/>
    </xf>
    <xf numFmtId="9" fontId="6" fillId="0" borderId="8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9" fontId="6" fillId="0" borderId="3" xfId="0" applyNumberFormat="1" applyFont="1" applyFill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6" fillId="0" borderId="56" xfId="0" applyNumberFormat="1" applyFont="1" applyFill="1" applyBorder="1" applyAlignment="1">
      <alignment horizontal="center" vertical="center" wrapText="1"/>
    </xf>
    <xf numFmtId="0" fontId="6" fillId="0" borderId="52" xfId="0" applyFont="1" applyFill="1" applyBorder="1" applyAlignment="1">
      <alignment horizontal="center" vertical="center" wrapText="1"/>
    </xf>
    <xf numFmtId="3" fontId="6" fillId="0" borderId="8" xfId="0" applyNumberFormat="1" applyFont="1" applyFill="1" applyBorder="1" applyAlignment="1">
      <alignment horizontal="center" vertical="center" wrapText="1"/>
    </xf>
    <xf numFmtId="3" fontId="6" fillId="0" borderId="10" xfId="0" applyNumberFormat="1" applyFont="1" applyBorder="1" applyAlignment="1">
      <alignment horizontal="center" vertical="center"/>
    </xf>
    <xf numFmtId="3" fontId="6" fillId="4" borderId="17" xfId="0" applyNumberFormat="1" applyFont="1" applyFill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64" fontId="6" fillId="0" borderId="36" xfId="0" applyNumberFormat="1" applyFont="1" applyFill="1" applyBorder="1" applyAlignment="1">
      <alignment horizontal="center" vertical="center"/>
    </xf>
    <xf numFmtId="3" fontId="6" fillId="0" borderId="71" xfId="0" applyNumberFormat="1" applyFont="1" applyBorder="1" applyAlignment="1">
      <alignment horizontal="center" vertical="center"/>
    </xf>
    <xf numFmtId="0" fontId="6" fillId="0" borderId="70" xfId="0" applyNumberFormat="1" applyFont="1" applyBorder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/>
    </xf>
    <xf numFmtId="3" fontId="6" fillId="0" borderId="47" xfId="0" applyNumberFormat="1" applyFont="1" applyFill="1" applyBorder="1" applyAlignment="1">
      <alignment horizontal="center" vertical="center"/>
    </xf>
    <xf numFmtId="3" fontId="6" fillId="0" borderId="47" xfId="0" applyNumberFormat="1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9" fontId="6" fillId="0" borderId="47" xfId="0" applyNumberFormat="1" applyFont="1" applyFill="1" applyBorder="1" applyAlignment="1">
      <alignment horizontal="center" vertical="center"/>
    </xf>
    <xf numFmtId="9" fontId="6" fillId="0" borderId="45" xfId="0" applyNumberFormat="1" applyFont="1" applyFill="1" applyBorder="1" applyAlignment="1">
      <alignment horizontal="center" vertical="center"/>
    </xf>
    <xf numFmtId="3" fontId="6" fillId="0" borderId="57" xfId="0" applyNumberFormat="1" applyFont="1" applyFill="1" applyBorder="1" applyAlignment="1">
      <alignment horizontal="center" vertical="center"/>
    </xf>
    <xf numFmtId="0" fontId="6" fillId="0" borderId="54" xfId="0" applyFont="1" applyFill="1" applyBorder="1" applyAlignment="1">
      <alignment horizontal="center" vertical="center"/>
    </xf>
    <xf numFmtId="9" fontId="8" fillId="0" borderId="51" xfId="0" applyNumberFormat="1" applyFont="1" applyFill="1" applyBorder="1" applyAlignment="1">
      <alignment horizontal="center" vertical="center"/>
    </xf>
    <xf numFmtId="0" fontId="6" fillId="0" borderId="0" xfId="0" applyFont="1" applyFill="1"/>
    <xf numFmtId="9" fontId="6" fillId="0" borderId="46" xfId="0" applyNumberFormat="1" applyFont="1" applyFill="1" applyBorder="1" applyAlignment="1">
      <alignment horizontal="center" vertical="center"/>
    </xf>
    <xf numFmtId="164" fontId="6" fillId="0" borderId="52" xfId="0" applyNumberFormat="1" applyFont="1" applyFill="1" applyBorder="1" applyAlignment="1">
      <alignment horizontal="center" vertical="center"/>
    </xf>
    <xf numFmtId="9" fontId="6" fillId="0" borderId="42" xfId="0" applyNumberFormat="1" applyFont="1" applyFill="1" applyBorder="1" applyAlignment="1">
      <alignment horizontal="center" vertical="center"/>
    </xf>
    <xf numFmtId="9" fontId="6" fillId="0" borderId="35" xfId="0" applyNumberFormat="1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164" fontId="7" fillId="0" borderId="52" xfId="0" applyNumberFormat="1" applyFont="1" applyBorder="1" applyAlignment="1">
      <alignment horizontal="center" vertical="center"/>
    </xf>
    <xf numFmtId="9" fontId="7" fillId="0" borderId="52" xfId="0" applyNumberFormat="1" applyFont="1" applyBorder="1" applyAlignment="1">
      <alignment horizontal="center" vertical="center"/>
    </xf>
    <xf numFmtId="9" fontId="7" fillId="0" borderId="72" xfId="0" applyNumberFormat="1" applyFont="1" applyBorder="1" applyAlignment="1">
      <alignment horizontal="center" vertical="center"/>
    </xf>
    <xf numFmtId="3" fontId="7" fillId="0" borderId="52" xfId="0" applyNumberFormat="1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9" fontId="6" fillId="0" borderId="56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43" xfId="0" applyNumberFormat="1" applyFont="1" applyFill="1" applyBorder="1" applyAlignment="1">
      <alignment horizontal="center" vertical="center"/>
    </xf>
    <xf numFmtId="0" fontId="3" fillId="0" borderId="52" xfId="0" applyFont="1" applyBorder="1" applyAlignment="1">
      <alignment horizontal="justify" vertical="center" wrapText="1"/>
    </xf>
    <xf numFmtId="0" fontId="6" fillId="0" borderId="46" xfId="0" applyFont="1" applyFill="1" applyBorder="1" applyAlignment="1">
      <alignment horizontal="justify" vertical="center" wrapText="1"/>
    </xf>
    <xf numFmtId="3" fontId="6" fillId="0" borderId="40" xfId="0" applyNumberFormat="1" applyFont="1" applyFill="1" applyBorder="1" applyAlignment="1">
      <alignment horizontal="center" vertical="center" wrapText="1"/>
    </xf>
    <xf numFmtId="3" fontId="6" fillId="0" borderId="24" xfId="0" applyNumberFormat="1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3" fontId="6" fillId="0" borderId="65" xfId="0" applyNumberFormat="1" applyFont="1" applyFill="1" applyBorder="1" applyAlignment="1">
      <alignment horizontal="center" vertical="center" wrapText="1"/>
    </xf>
    <xf numFmtId="0" fontId="6" fillId="0" borderId="64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4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61" xfId="0" applyFont="1" applyBorder="1" applyAlignment="1">
      <alignment horizontal="justify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9" fontId="7" fillId="0" borderId="15" xfId="0" applyNumberFormat="1" applyFont="1" applyBorder="1" applyAlignment="1">
      <alignment horizontal="center" vertical="center"/>
    </xf>
    <xf numFmtId="9" fontId="7" fillId="0" borderId="3" xfId="0" applyNumberFormat="1" applyFont="1" applyBorder="1" applyAlignment="1">
      <alignment horizontal="center" vertical="center"/>
    </xf>
    <xf numFmtId="9" fontId="12" fillId="2" borderId="46" xfId="0" applyNumberFormat="1" applyFont="1" applyFill="1" applyBorder="1" applyAlignment="1">
      <alignment horizontal="center" vertical="center"/>
    </xf>
    <xf numFmtId="9" fontId="12" fillId="2" borderId="47" xfId="0" applyNumberFormat="1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70" xfId="0" applyFont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/>
    </xf>
    <xf numFmtId="3" fontId="6" fillId="3" borderId="23" xfId="0" applyNumberFormat="1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3" fontId="6" fillId="0" borderId="66" xfId="0" applyNumberFormat="1" applyFont="1" applyBorder="1" applyAlignment="1">
      <alignment horizontal="center" vertical="center"/>
    </xf>
    <xf numFmtId="3" fontId="6" fillId="0" borderId="45" xfId="0" applyNumberFormat="1" applyFont="1" applyBorder="1" applyAlignment="1">
      <alignment horizontal="center" vertical="center"/>
    </xf>
    <xf numFmtId="9" fontId="6" fillId="0" borderId="66" xfId="0" applyNumberFormat="1" applyFont="1" applyBorder="1" applyAlignment="1">
      <alignment horizontal="center" vertical="center"/>
    </xf>
    <xf numFmtId="3" fontId="6" fillId="0" borderId="31" xfId="0" applyNumberFormat="1" applyFont="1" applyFill="1" applyBorder="1" applyAlignment="1">
      <alignment horizontal="center" vertical="center"/>
    </xf>
    <xf numFmtId="3" fontId="6" fillId="0" borderId="8" xfId="0" applyNumberFormat="1" applyFont="1" applyFill="1" applyBorder="1" applyAlignment="1">
      <alignment horizontal="center" vertical="center"/>
    </xf>
    <xf numFmtId="3" fontId="6" fillId="0" borderId="75" xfId="0" applyNumberFormat="1" applyFont="1" applyFill="1" applyBorder="1" applyAlignment="1">
      <alignment horizontal="center" vertical="center"/>
    </xf>
    <xf numFmtId="3" fontId="6" fillId="0" borderId="35" xfId="0" applyNumberFormat="1" applyFont="1" applyFill="1" applyBorder="1" applyAlignment="1">
      <alignment horizontal="center" vertical="center"/>
    </xf>
    <xf numFmtId="9" fontId="7" fillId="0" borderId="2" xfId="0" applyNumberFormat="1" applyFont="1" applyBorder="1" applyAlignment="1">
      <alignment horizontal="center" vertical="center"/>
    </xf>
    <xf numFmtId="9" fontId="6" fillId="0" borderId="50" xfId="0" applyNumberFormat="1" applyFont="1" applyBorder="1" applyAlignment="1">
      <alignment horizontal="center" vertical="center"/>
    </xf>
    <xf numFmtId="3" fontId="6" fillId="0" borderId="31" xfId="0" applyNumberFormat="1" applyFont="1" applyFill="1" applyBorder="1" applyAlignment="1">
      <alignment horizontal="center" vertical="center" wrapText="1"/>
    </xf>
    <xf numFmtId="3" fontId="6" fillId="0" borderId="76" xfId="0" applyNumberFormat="1" applyFont="1" applyFill="1" applyBorder="1" applyAlignment="1">
      <alignment horizontal="center" vertical="center" wrapText="1"/>
    </xf>
    <xf numFmtId="9" fontId="6" fillId="0" borderId="76" xfId="0" applyNumberFormat="1" applyFont="1" applyBorder="1" applyAlignment="1">
      <alignment horizontal="center" vertical="center"/>
    </xf>
    <xf numFmtId="3" fontId="6" fillId="0" borderId="33" xfId="0" applyNumberFormat="1" applyFont="1" applyBorder="1" applyAlignment="1">
      <alignment horizontal="center" vertical="center"/>
    </xf>
    <xf numFmtId="9" fontId="6" fillId="0" borderId="31" xfId="0" applyNumberFormat="1" applyFont="1" applyBorder="1" applyAlignment="1">
      <alignment horizontal="center" vertical="center"/>
    </xf>
    <xf numFmtId="9" fontId="6" fillId="0" borderId="33" xfId="0" applyNumberFormat="1" applyFont="1" applyBorder="1" applyAlignment="1">
      <alignment horizontal="center" vertical="center"/>
    </xf>
    <xf numFmtId="3" fontId="6" fillId="0" borderId="31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66" xfId="0" applyNumberFormat="1" applyFont="1" applyFill="1" applyBorder="1" applyAlignment="1">
      <alignment horizontal="center" vertical="center"/>
    </xf>
    <xf numFmtId="3" fontId="6" fillId="0" borderId="45" xfId="0" applyNumberFormat="1" applyFont="1" applyFill="1" applyBorder="1" applyAlignment="1">
      <alignment horizontal="center" vertical="center"/>
    </xf>
    <xf numFmtId="3" fontId="6" fillId="0" borderId="50" xfId="0" applyNumberFormat="1" applyFont="1" applyBorder="1" applyAlignment="1">
      <alignment horizontal="center" vertical="center"/>
    </xf>
    <xf numFmtId="3" fontId="6" fillId="0" borderId="32" xfId="0" applyNumberFormat="1" applyFont="1" applyBorder="1" applyAlignment="1">
      <alignment horizontal="center" vertical="center"/>
    </xf>
    <xf numFmtId="9" fontId="6" fillId="0" borderId="32" xfId="0" applyNumberFormat="1" applyFont="1" applyBorder="1" applyAlignment="1">
      <alignment horizontal="center" vertical="center"/>
    </xf>
    <xf numFmtId="3" fontId="6" fillId="0" borderId="37" xfId="0" applyNumberFormat="1" applyFont="1" applyBorder="1" applyAlignment="1">
      <alignment horizontal="center" vertical="center"/>
    </xf>
    <xf numFmtId="3" fontId="6" fillId="0" borderId="30" xfId="0" applyNumberFormat="1" applyFont="1" applyBorder="1" applyAlignment="1">
      <alignment horizontal="center" vertical="center"/>
    </xf>
    <xf numFmtId="3" fontId="6" fillId="0" borderId="38" xfId="0" applyNumberFormat="1" applyFont="1" applyBorder="1" applyAlignment="1">
      <alignment horizontal="center" vertical="center"/>
    </xf>
    <xf numFmtId="3" fontId="6" fillId="0" borderId="48" xfId="0" applyNumberFormat="1" applyFont="1" applyBorder="1" applyAlignment="1">
      <alignment horizontal="center" vertical="center"/>
    </xf>
    <xf numFmtId="3" fontId="6" fillId="0" borderId="76" xfId="0" applyNumberFormat="1" applyFont="1" applyBorder="1" applyAlignment="1">
      <alignment horizontal="center" vertical="center"/>
    </xf>
    <xf numFmtId="3" fontId="6" fillId="0" borderId="65" xfId="0" applyNumberFormat="1" applyFont="1" applyBorder="1" applyAlignment="1">
      <alignment horizontal="center" vertical="center"/>
    </xf>
    <xf numFmtId="9" fontId="6" fillId="0" borderId="75" xfId="0" applyNumberFormat="1" applyFont="1" applyBorder="1" applyAlignment="1">
      <alignment horizontal="center" vertical="center"/>
    </xf>
    <xf numFmtId="9" fontId="9" fillId="3" borderId="39" xfId="0" applyNumberFormat="1" applyFont="1" applyFill="1" applyBorder="1" applyAlignment="1">
      <alignment horizontal="center" vertical="center"/>
    </xf>
    <xf numFmtId="9" fontId="9" fillId="3" borderId="0" xfId="0" applyNumberFormat="1" applyFont="1" applyFill="1" applyBorder="1" applyAlignment="1">
      <alignment horizontal="center" vertical="center"/>
    </xf>
    <xf numFmtId="9" fontId="9" fillId="4" borderId="0" xfId="0" applyNumberFormat="1" applyFont="1" applyFill="1" applyBorder="1" applyAlignment="1">
      <alignment horizontal="center" vertical="center" wrapText="1"/>
    </xf>
    <xf numFmtId="9" fontId="6" fillId="5" borderId="2" xfId="0" applyNumberFormat="1" applyFont="1" applyFill="1" applyBorder="1" applyAlignment="1">
      <alignment horizontal="center" vertical="center"/>
    </xf>
    <xf numFmtId="9" fontId="6" fillId="5" borderId="15" xfId="0" applyNumberFormat="1" applyFont="1" applyFill="1" applyBorder="1" applyAlignment="1">
      <alignment horizontal="center" vertical="center"/>
    </xf>
    <xf numFmtId="9" fontId="6" fillId="5" borderId="3" xfId="0" applyNumberFormat="1" applyFont="1" applyFill="1" applyBorder="1" applyAlignment="1">
      <alignment horizontal="center" vertical="center"/>
    </xf>
    <xf numFmtId="9" fontId="9" fillId="5" borderId="8" xfId="0" applyNumberFormat="1" applyFont="1" applyFill="1" applyBorder="1" applyAlignment="1">
      <alignment horizontal="center" vertical="center"/>
    </xf>
    <xf numFmtId="9" fontId="6" fillId="5" borderId="4" xfId="0" applyNumberFormat="1" applyFont="1" applyFill="1" applyBorder="1" applyAlignment="1">
      <alignment horizontal="center" vertical="center"/>
    </xf>
    <xf numFmtId="9" fontId="6" fillId="5" borderId="73" xfId="0" applyNumberFormat="1" applyFont="1" applyFill="1" applyBorder="1" applyAlignment="1">
      <alignment horizontal="center" vertical="center"/>
    </xf>
    <xf numFmtId="9" fontId="6" fillId="5" borderId="5" xfId="0" applyNumberFormat="1" applyFont="1" applyFill="1" applyBorder="1" applyAlignment="1">
      <alignment horizontal="center" vertical="center"/>
    </xf>
    <xf numFmtId="9" fontId="9" fillId="5" borderId="9" xfId="0" applyNumberFormat="1" applyFont="1" applyFill="1" applyBorder="1" applyAlignment="1">
      <alignment horizontal="center" vertical="center"/>
    </xf>
    <xf numFmtId="9" fontId="6" fillId="5" borderId="42" xfId="0" applyNumberFormat="1" applyFont="1" applyFill="1" applyBorder="1" applyAlignment="1">
      <alignment horizontal="center" vertical="center"/>
    </xf>
    <xf numFmtId="9" fontId="6" fillId="5" borderId="16" xfId="0" applyNumberFormat="1" applyFont="1" applyFill="1" applyBorder="1" applyAlignment="1">
      <alignment horizontal="center" vertical="center"/>
    </xf>
    <xf numFmtId="9" fontId="6" fillId="5" borderId="1" xfId="0" applyNumberFormat="1" applyFont="1" applyFill="1" applyBorder="1" applyAlignment="1">
      <alignment horizontal="center" vertical="center"/>
    </xf>
    <xf numFmtId="9" fontId="9" fillId="5" borderId="35" xfId="0" applyNumberFormat="1" applyFont="1" applyFill="1" applyBorder="1" applyAlignment="1">
      <alignment horizontal="center" vertical="center"/>
    </xf>
    <xf numFmtId="9" fontId="6" fillId="5" borderId="6" xfId="0" applyNumberFormat="1" applyFont="1" applyFill="1" applyBorder="1" applyAlignment="1">
      <alignment horizontal="center" vertical="center"/>
    </xf>
    <xf numFmtId="9" fontId="6" fillId="5" borderId="59" xfId="0" applyNumberFormat="1" applyFont="1" applyFill="1" applyBorder="1" applyAlignment="1">
      <alignment horizontal="center" vertical="center"/>
    </xf>
    <xf numFmtId="9" fontId="6" fillId="5" borderId="7" xfId="0" applyNumberFormat="1" applyFont="1" applyFill="1" applyBorder="1" applyAlignment="1">
      <alignment horizontal="center" vertical="center"/>
    </xf>
    <xf numFmtId="9" fontId="9" fillId="5" borderId="10" xfId="0" applyNumberFormat="1" applyFont="1" applyFill="1" applyBorder="1" applyAlignment="1">
      <alignment horizontal="center" vertical="center"/>
    </xf>
    <xf numFmtId="9" fontId="6" fillId="5" borderId="28" xfId="0" applyNumberFormat="1" applyFont="1" applyFill="1" applyBorder="1" applyAlignment="1">
      <alignment horizontal="center" vertical="center"/>
    </xf>
    <xf numFmtId="9" fontId="6" fillId="5" borderId="23" xfId="0" applyNumberFormat="1" applyFont="1" applyFill="1" applyBorder="1" applyAlignment="1">
      <alignment horizontal="center" vertical="center"/>
    </xf>
    <xf numFmtId="9" fontId="6" fillId="5" borderId="20" xfId="0" applyNumberFormat="1" applyFont="1" applyFill="1" applyBorder="1" applyAlignment="1">
      <alignment horizontal="center" vertical="center"/>
    </xf>
    <xf numFmtId="9" fontId="9" fillId="5" borderId="30" xfId="0" applyNumberFormat="1" applyFont="1" applyFill="1" applyBorder="1" applyAlignment="1">
      <alignment horizontal="center" vertical="center"/>
    </xf>
    <xf numFmtId="9" fontId="6" fillId="5" borderId="64" xfId="0" applyNumberFormat="1" applyFont="1" applyFill="1" applyBorder="1" applyAlignment="1">
      <alignment horizontal="center" vertical="center"/>
    </xf>
    <xf numFmtId="9" fontId="6" fillId="5" borderId="74" xfId="0" applyNumberFormat="1" applyFont="1" applyFill="1" applyBorder="1" applyAlignment="1">
      <alignment horizontal="center" vertical="center"/>
    </xf>
    <xf numFmtId="9" fontId="6" fillId="5" borderId="40" xfId="0" applyNumberFormat="1" applyFont="1" applyFill="1" applyBorder="1" applyAlignment="1">
      <alignment horizontal="center" vertical="center"/>
    </xf>
    <xf numFmtId="9" fontId="9" fillId="5" borderId="65" xfId="0" applyNumberFormat="1" applyFont="1" applyFill="1" applyBorder="1" applyAlignment="1">
      <alignment horizontal="center" vertical="center"/>
    </xf>
    <xf numFmtId="9" fontId="6" fillId="5" borderId="29" xfId="0" applyNumberFormat="1" applyFont="1" applyFill="1" applyBorder="1" applyAlignment="1">
      <alignment horizontal="center" vertical="center"/>
    </xf>
    <xf numFmtId="9" fontId="6" fillId="5" borderId="0" xfId="0" applyNumberFormat="1" applyFont="1" applyFill="1" applyBorder="1" applyAlignment="1">
      <alignment horizontal="center" vertical="center"/>
    </xf>
    <xf numFmtId="9" fontId="6" fillId="5" borderId="21" xfId="0" applyNumberFormat="1" applyFont="1" applyFill="1" applyBorder="1" applyAlignment="1">
      <alignment horizontal="center" vertical="center"/>
    </xf>
    <xf numFmtId="9" fontId="9" fillId="5" borderId="48" xfId="0" applyNumberFormat="1" applyFont="1" applyFill="1" applyBorder="1" applyAlignment="1">
      <alignment horizontal="center" vertical="center"/>
    </xf>
    <xf numFmtId="9" fontId="6" fillId="5" borderId="70" xfId="0" applyNumberFormat="1" applyFont="1" applyFill="1" applyBorder="1" applyAlignment="1">
      <alignment horizontal="center" vertical="center"/>
    </xf>
    <xf numFmtId="9" fontId="6" fillId="5" borderId="17" xfId="0" applyNumberFormat="1" applyFont="1" applyFill="1" applyBorder="1" applyAlignment="1">
      <alignment horizontal="center" vertical="center"/>
    </xf>
    <xf numFmtId="9" fontId="6" fillId="5" borderId="36" xfId="0" applyNumberFormat="1" applyFont="1" applyFill="1" applyBorder="1" applyAlignment="1">
      <alignment horizontal="center" vertical="center"/>
    </xf>
    <xf numFmtId="9" fontId="9" fillId="5" borderId="71" xfId="0" applyNumberFormat="1" applyFont="1" applyFill="1" applyBorder="1" applyAlignment="1">
      <alignment horizontal="center" vertical="center"/>
    </xf>
    <xf numFmtId="9" fontId="6" fillId="5" borderId="46" xfId="0" applyNumberFormat="1" applyFont="1" applyFill="1" applyBorder="1" applyAlignment="1">
      <alignment horizontal="center" vertical="center"/>
    </xf>
    <xf numFmtId="9" fontId="6" fillId="5" borderId="39" xfId="0" applyNumberFormat="1" applyFont="1" applyFill="1" applyBorder="1" applyAlignment="1">
      <alignment horizontal="center" vertical="center"/>
    </xf>
    <xf numFmtId="9" fontId="6" fillId="5" borderId="47" xfId="0" applyNumberFormat="1" applyFont="1" applyFill="1" applyBorder="1" applyAlignment="1">
      <alignment horizontal="center" vertical="center"/>
    </xf>
    <xf numFmtId="9" fontId="9" fillId="5" borderId="45" xfId="0" applyNumberFormat="1" applyFont="1" applyFill="1" applyBorder="1" applyAlignment="1">
      <alignment horizontal="center" vertical="center"/>
    </xf>
    <xf numFmtId="9" fontId="6" fillId="5" borderId="2" xfId="0" applyNumberFormat="1" applyFont="1" applyFill="1" applyBorder="1" applyAlignment="1">
      <alignment horizontal="center" vertical="center" wrapText="1"/>
    </xf>
    <xf numFmtId="9" fontId="6" fillId="5" borderId="15" xfId="0" applyNumberFormat="1" applyFont="1" applyFill="1" applyBorder="1" applyAlignment="1">
      <alignment horizontal="center" vertical="center" wrapText="1"/>
    </xf>
    <xf numFmtId="9" fontId="6" fillId="5" borderId="3" xfId="0" applyNumberFormat="1" applyFont="1" applyFill="1" applyBorder="1" applyAlignment="1">
      <alignment horizontal="center" vertical="center" wrapText="1"/>
    </xf>
    <xf numFmtId="9" fontId="9" fillId="5" borderId="8" xfId="0" applyNumberFormat="1" applyFont="1" applyFill="1" applyBorder="1" applyAlignment="1">
      <alignment horizontal="center" vertical="center" wrapText="1"/>
    </xf>
    <xf numFmtId="165" fontId="6" fillId="0" borderId="5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" fillId="0" borderId="28" xfId="0" applyFont="1" applyBorder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2" fillId="0" borderId="61" xfId="0" applyFont="1" applyFill="1" applyBorder="1" applyAlignment="1" applyProtection="1">
      <alignment horizontal="center" vertical="center" wrapText="1"/>
      <protection locked="0"/>
    </xf>
    <xf numFmtId="0" fontId="2" fillId="0" borderId="21" xfId="0" applyFont="1" applyFill="1" applyBorder="1" applyAlignment="1" applyProtection="1">
      <alignment horizontal="center" vertical="center" wrapText="1"/>
      <protection locked="0"/>
    </xf>
    <xf numFmtId="0" fontId="2" fillId="0" borderId="48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center"/>
    </xf>
    <xf numFmtId="9" fontId="15" fillId="7" borderId="47" xfId="0" applyNumberFormat="1" applyFont="1" applyFill="1" applyBorder="1" applyAlignment="1">
      <alignment horizontal="center" vertical="center"/>
    </xf>
    <xf numFmtId="9" fontId="16" fillId="7" borderId="66" xfId="0" applyNumberFormat="1" applyFont="1" applyFill="1" applyBorder="1" applyAlignment="1">
      <alignment horizontal="center" vertical="center"/>
    </xf>
    <xf numFmtId="9" fontId="17" fillId="7" borderId="39" xfId="0" applyNumberFormat="1" applyFont="1" applyFill="1" applyBorder="1" applyAlignment="1">
      <alignment horizontal="center" vertical="center"/>
    </xf>
    <xf numFmtId="3" fontId="15" fillId="7" borderId="47" xfId="0" applyNumberFormat="1" applyFont="1" applyFill="1" applyBorder="1" applyAlignment="1">
      <alignment horizontal="center" vertical="center"/>
    </xf>
    <xf numFmtId="9" fontId="18" fillId="7" borderId="57" xfId="0" applyNumberFormat="1" applyFont="1" applyFill="1" applyBorder="1" applyAlignment="1" applyProtection="1">
      <alignment horizontal="center" vertical="center"/>
    </xf>
    <xf numFmtId="9" fontId="18" fillId="7" borderId="45" xfId="0" applyNumberFormat="1" applyFont="1" applyFill="1" applyBorder="1" applyAlignment="1" applyProtection="1">
      <alignment horizontal="center" vertical="center"/>
    </xf>
    <xf numFmtId="0" fontId="19" fillId="0" borderId="0" xfId="0" applyFont="1" applyAlignment="1">
      <alignment horizontal="center" vertical="center"/>
    </xf>
    <xf numFmtId="9" fontId="19" fillId="8" borderId="40" xfId="0" applyNumberFormat="1" applyFont="1" applyFill="1" applyBorder="1" applyAlignment="1">
      <alignment horizontal="center" vertical="center"/>
    </xf>
    <xf numFmtId="9" fontId="20" fillId="8" borderId="76" xfId="0" applyNumberFormat="1" applyFont="1" applyFill="1" applyBorder="1" applyAlignment="1">
      <alignment horizontal="center" vertical="center"/>
    </xf>
    <xf numFmtId="9" fontId="21" fillId="8" borderId="74" xfId="0" applyNumberFormat="1" applyFont="1" applyFill="1" applyBorder="1" applyAlignment="1">
      <alignment horizontal="center" vertical="center"/>
    </xf>
    <xf numFmtId="3" fontId="6" fillId="8" borderId="40" xfId="0" applyNumberFormat="1" applyFont="1" applyFill="1" applyBorder="1" applyAlignment="1">
      <alignment horizontal="center" vertical="center"/>
    </xf>
    <xf numFmtId="9" fontId="5" fillId="8" borderId="24" xfId="0" applyNumberFormat="1" applyFont="1" applyFill="1" applyBorder="1" applyAlignment="1" applyProtection="1">
      <alignment horizontal="center" vertical="center"/>
    </xf>
    <xf numFmtId="9" fontId="5" fillId="8" borderId="65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 wrapText="1"/>
    </xf>
    <xf numFmtId="9" fontId="22" fillId="0" borderId="32" xfId="0" applyNumberFormat="1" applyFont="1" applyBorder="1" applyAlignment="1">
      <alignment horizontal="center" vertical="center" wrapText="1"/>
    </xf>
    <xf numFmtId="9" fontId="21" fillId="0" borderId="73" xfId="0" applyNumberFormat="1" applyFont="1" applyBorder="1" applyAlignment="1">
      <alignment horizontal="center" vertical="center" wrapText="1"/>
    </xf>
    <xf numFmtId="9" fontId="5" fillId="0" borderId="58" xfId="0" applyNumberFormat="1" applyFont="1" applyBorder="1" applyAlignment="1" applyProtection="1">
      <alignment horizontal="center" vertical="center"/>
    </xf>
    <xf numFmtId="9" fontId="5" fillId="0" borderId="9" xfId="0" applyNumberFormat="1" applyFont="1" applyBorder="1" applyAlignment="1" applyProtection="1">
      <alignment horizontal="center" vertical="center"/>
    </xf>
    <xf numFmtId="9" fontId="19" fillId="8" borderId="5" xfId="0" applyNumberFormat="1" applyFont="1" applyFill="1" applyBorder="1" applyAlignment="1">
      <alignment horizontal="center" vertical="center" wrapText="1"/>
    </xf>
    <xf numFmtId="9" fontId="20" fillId="8" borderId="32" xfId="0" applyNumberFormat="1" applyFont="1" applyFill="1" applyBorder="1" applyAlignment="1">
      <alignment horizontal="center" vertical="center" wrapText="1"/>
    </xf>
    <xf numFmtId="9" fontId="21" fillId="8" borderId="73" xfId="0" applyNumberFormat="1" applyFont="1" applyFill="1" applyBorder="1" applyAlignment="1">
      <alignment horizontal="center" vertical="center" wrapText="1"/>
    </xf>
    <xf numFmtId="3" fontId="6" fillId="8" borderId="5" xfId="0" applyNumberFormat="1" applyFont="1" applyFill="1" applyBorder="1" applyAlignment="1">
      <alignment horizontal="center" vertical="center"/>
    </xf>
    <xf numFmtId="9" fontId="5" fillId="8" borderId="58" xfId="0" applyNumberFormat="1" applyFont="1" applyFill="1" applyBorder="1" applyAlignment="1" applyProtection="1">
      <alignment horizontal="center" vertical="center"/>
    </xf>
    <xf numFmtId="9" fontId="5" fillId="8" borderId="9" xfId="0" applyNumberFormat="1" applyFont="1" applyFill="1" applyBorder="1" applyAlignment="1" applyProtection="1">
      <alignment horizontal="center" vertical="center"/>
    </xf>
    <xf numFmtId="9" fontId="15" fillId="9" borderId="47" xfId="0" applyNumberFormat="1" applyFont="1" applyFill="1" applyBorder="1" applyAlignment="1">
      <alignment horizontal="center" vertical="center" wrapText="1"/>
    </xf>
    <xf numFmtId="9" fontId="16" fillId="9" borderId="66" xfId="0" applyNumberFormat="1" applyFont="1" applyFill="1" applyBorder="1" applyAlignment="1">
      <alignment horizontal="center" vertical="center" wrapText="1"/>
    </xf>
    <xf numFmtId="9" fontId="17" fillId="9" borderId="39" xfId="0" applyNumberFormat="1" applyFont="1" applyFill="1" applyBorder="1" applyAlignment="1">
      <alignment horizontal="center" vertical="center" wrapText="1"/>
    </xf>
    <xf numFmtId="3" fontId="15" fillId="9" borderId="47" xfId="0" applyNumberFormat="1" applyFont="1" applyFill="1" applyBorder="1" applyAlignment="1">
      <alignment horizontal="center" vertical="center"/>
    </xf>
    <xf numFmtId="9" fontId="18" fillId="9" borderId="57" xfId="0" applyNumberFormat="1" applyFont="1" applyFill="1" applyBorder="1" applyAlignment="1" applyProtection="1">
      <alignment horizontal="center" vertical="center"/>
    </xf>
    <xf numFmtId="9" fontId="18" fillId="9" borderId="45" xfId="0" applyNumberFormat="1" applyFont="1" applyFill="1" applyBorder="1" applyAlignment="1" applyProtection="1">
      <alignment horizontal="center" vertical="center"/>
    </xf>
    <xf numFmtId="9" fontId="19" fillId="8" borderId="40" xfId="0" applyNumberFormat="1" applyFont="1" applyFill="1" applyBorder="1" applyAlignment="1">
      <alignment horizontal="center" vertical="center" wrapText="1"/>
    </xf>
    <xf numFmtId="9" fontId="20" fillId="8" borderId="76" xfId="0" applyNumberFormat="1" applyFont="1" applyFill="1" applyBorder="1" applyAlignment="1">
      <alignment horizontal="center" vertical="center" wrapText="1"/>
    </xf>
    <xf numFmtId="9" fontId="21" fillId="8" borderId="74" xfId="0" applyNumberFormat="1" applyFont="1" applyFill="1" applyBorder="1" applyAlignment="1">
      <alignment horizontal="center" vertical="center" wrapText="1"/>
    </xf>
    <xf numFmtId="9" fontId="15" fillId="10" borderId="47" xfId="0" applyNumberFormat="1" applyFont="1" applyFill="1" applyBorder="1" applyAlignment="1">
      <alignment horizontal="center" vertical="center" wrapText="1"/>
    </xf>
    <xf numFmtId="9" fontId="16" fillId="10" borderId="66" xfId="0" applyNumberFormat="1" applyFont="1" applyFill="1" applyBorder="1" applyAlignment="1">
      <alignment horizontal="center" vertical="center" wrapText="1"/>
    </xf>
    <xf numFmtId="9" fontId="17" fillId="10" borderId="39" xfId="0" applyNumberFormat="1" applyFont="1" applyFill="1" applyBorder="1" applyAlignment="1">
      <alignment horizontal="center" vertical="center" wrapText="1"/>
    </xf>
    <xf numFmtId="3" fontId="15" fillId="10" borderId="47" xfId="0" applyNumberFormat="1" applyFont="1" applyFill="1" applyBorder="1" applyAlignment="1">
      <alignment horizontal="center" vertical="center"/>
    </xf>
    <xf numFmtId="9" fontId="15" fillId="10" borderId="57" xfId="0" applyNumberFormat="1" applyFont="1" applyFill="1" applyBorder="1" applyAlignment="1" applyProtection="1">
      <alignment horizontal="center" vertical="center"/>
    </xf>
    <xf numFmtId="9" fontId="15" fillId="10" borderId="45" xfId="0" applyNumberFormat="1" applyFont="1" applyFill="1" applyBorder="1" applyAlignment="1" applyProtection="1">
      <alignment horizontal="center" vertical="center"/>
    </xf>
    <xf numFmtId="9" fontId="15" fillId="11" borderId="47" xfId="0" applyNumberFormat="1" applyFont="1" applyFill="1" applyBorder="1" applyAlignment="1">
      <alignment horizontal="center" vertical="center" wrapText="1"/>
    </xf>
    <xf numFmtId="9" fontId="16" fillId="11" borderId="66" xfId="0" applyNumberFormat="1" applyFont="1" applyFill="1" applyBorder="1" applyAlignment="1">
      <alignment horizontal="center" vertical="center" wrapText="1"/>
    </xf>
    <xf numFmtId="9" fontId="17" fillId="11" borderId="39" xfId="0" applyNumberFormat="1" applyFont="1" applyFill="1" applyBorder="1" applyAlignment="1">
      <alignment horizontal="center" vertical="center" wrapText="1"/>
    </xf>
    <xf numFmtId="3" fontId="15" fillId="11" borderId="47" xfId="0" applyNumberFormat="1" applyFont="1" applyFill="1" applyBorder="1" applyAlignment="1">
      <alignment horizontal="center" vertical="center"/>
    </xf>
    <xf numFmtId="9" fontId="15" fillId="12" borderId="57" xfId="0" applyNumberFormat="1" applyFont="1" applyFill="1" applyBorder="1" applyAlignment="1" applyProtection="1">
      <alignment horizontal="center" vertical="center"/>
    </xf>
    <xf numFmtId="9" fontId="15" fillId="12" borderId="45" xfId="0" applyNumberFormat="1" applyFont="1" applyFill="1" applyBorder="1" applyAlignment="1" applyProtection="1">
      <alignment horizontal="center" vertical="center"/>
    </xf>
    <xf numFmtId="9" fontId="15" fillId="13" borderId="47" xfId="0" applyNumberFormat="1" applyFont="1" applyFill="1" applyBorder="1" applyAlignment="1">
      <alignment horizontal="center" vertical="center" wrapText="1"/>
    </xf>
    <xf numFmtId="9" fontId="16" fillId="13" borderId="66" xfId="0" applyNumberFormat="1" applyFont="1" applyFill="1" applyBorder="1" applyAlignment="1">
      <alignment horizontal="center" vertical="center" wrapText="1"/>
    </xf>
    <xf numFmtId="9" fontId="17" fillId="13" borderId="39" xfId="0" applyNumberFormat="1" applyFont="1" applyFill="1" applyBorder="1" applyAlignment="1">
      <alignment horizontal="center" vertical="center" wrapText="1"/>
    </xf>
    <xf numFmtId="3" fontId="15" fillId="13" borderId="47" xfId="0" applyNumberFormat="1" applyFont="1" applyFill="1" applyBorder="1" applyAlignment="1">
      <alignment horizontal="center" vertical="center"/>
    </xf>
    <xf numFmtId="9" fontId="15" fillId="13" borderId="57" xfId="0" applyNumberFormat="1" applyFont="1" applyFill="1" applyBorder="1" applyAlignment="1" applyProtection="1">
      <alignment horizontal="center" vertical="center"/>
    </xf>
    <xf numFmtId="9" fontId="15" fillId="13" borderId="45" xfId="0" applyNumberFormat="1" applyFont="1" applyFill="1" applyBorder="1" applyAlignment="1" applyProtection="1">
      <alignment horizontal="center" vertical="center"/>
    </xf>
    <xf numFmtId="9" fontId="9" fillId="2" borderId="47" xfId="0" applyNumberFormat="1" applyFont="1" applyFill="1" applyBorder="1" applyAlignment="1">
      <alignment horizontal="center" vertical="center" wrapText="1"/>
    </xf>
    <xf numFmtId="9" fontId="9" fillId="2" borderId="66" xfId="0" applyNumberFormat="1" applyFont="1" applyFill="1" applyBorder="1" applyAlignment="1">
      <alignment horizontal="center" vertical="center" wrapText="1"/>
    </xf>
    <xf numFmtId="9" fontId="23" fillId="2" borderId="39" xfId="0" applyNumberFormat="1" applyFont="1" applyFill="1" applyBorder="1" applyAlignment="1">
      <alignment horizontal="center" vertical="center" wrapText="1"/>
    </xf>
    <xf numFmtId="9" fontId="4" fillId="2" borderId="47" xfId="0" applyNumberFormat="1" applyFont="1" applyFill="1" applyBorder="1" applyAlignment="1" applyProtection="1">
      <alignment horizontal="center" vertical="center"/>
    </xf>
    <xf numFmtId="9" fontId="4" fillId="2" borderId="45" xfId="0" applyNumberFormat="1" applyFont="1" applyFill="1" applyBorder="1" applyAlignment="1" applyProtection="1">
      <alignment horizontal="center" vertical="center"/>
    </xf>
    <xf numFmtId="0" fontId="9" fillId="0" borderId="0" xfId="0" applyFont="1"/>
    <xf numFmtId="0" fontId="22" fillId="0" borderId="0" xfId="0" applyFont="1"/>
    <xf numFmtId="0" fontId="9" fillId="0" borderId="0" xfId="0" applyFont="1" applyAlignment="1">
      <alignment vertical="center"/>
    </xf>
    <xf numFmtId="164" fontId="22" fillId="0" borderId="0" xfId="0" applyNumberFormat="1" applyFont="1" applyAlignment="1">
      <alignment horizontal="left"/>
    </xf>
    <xf numFmtId="165" fontId="6" fillId="0" borderId="56" xfId="0" applyNumberFormat="1" applyFont="1" applyBorder="1" applyAlignment="1">
      <alignment horizontal="center" vertical="center"/>
    </xf>
    <xf numFmtId="165" fontId="6" fillId="0" borderId="10" xfId="0" applyNumberFormat="1" applyFont="1" applyBorder="1" applyAlignment="1">
      <alignment horizontal="center" vertical="center"/>
    </xf>
    <xf numFmtId="0" fontId="16" fillId="0" borderId="0" xfId="0" applyFont="1"/>
    <xf numFmtId="0" fontId="6" fillId="0" borderId="11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26" xfId="0" applyFont="1" applyBorder="1" applyAlignment="1">
      <alignment horizontal="justify" vertical="center" wrapText="1"/>
    </xf>
    <xf numFmtId="0" fontId="6" fillId="0" borderId="14" xfId="0" applyFont="1" applyBorder="1" applyAlignment="1">
      <alignment horizontal="justify" vertical="center" wrapText="1"/>
    </xf>
    <xf numFmtId="0" fontId="6" fillId="0" borderId="52" xfId="0" applyFont="1" applyBorder="1" applyAlignment="1">
      <alignment horizontal="justify" vertical="center" wrapText="1"/>
    </xf>
    <xf numFmtId="0" fontId="6" fillId="0" borderId="53" xfId="0" applyFont="1" applyBorder="1" applyAlignment="1">
      <alignment horizontal="justify" vertical="center" wrapText="1"/>
    </xf>
    <xf numFmtId="0" fontId="6" fillId="0" borderId="49" xfId="0" applyFont="1" applyBorder="1" applyAlignment="1">
      <alignment horizontal="justify" vertical="center" wrapText="1"/>
    </xf>
    <xf numFmtId="0" fontId="6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28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30" xfId="0" applyFont="1" applyBorder="1" applyAlignment="1" applyProtection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61" xfId="0" applyFont="1" applyBorder="1" applyAlignment="1">
      <alignment horizontal="justify" vertical="center" wrapText="1"/>
    </xf>
    <xf numFmtId="0" fontId="6" fillId="0" borderId="68" xfId="0" applyFont="1" applyBorder="1" applyAlignment="1">
      <alignment horizontal="justify" vertical="center" wrapText="1"/>
    </xf>
    <xf numFmtId="0" fontId="6" fillId="0" borderId="28" xfId="0" applyFont="1" applyBorder="1" applyAlignment="1">
      <alignment horizontal="justify" vertical="center" wrapText="1"/>
    </xf>
    <xf numFmtId="0" fontId="6" fillId="0" borderId="29" xfId="0" applyFont="1" applyBorder="1" applyAlignment="1">
      <alignment horizontal="justify" vertical="center" wrapText="1"/>
    </xf>
    <xf numFmtId="0" fontId="6" fillId="0" borderId="70" xfId="0" applyFont="1" applyBorder="1" applyAlignment="1">
      <alignment horizontal="justify" vertical="center" wrapText="1"/>
    </xf>
    <xf numFmtId="0" fontId="2" fillId="0" borderId="36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justify" vertical="center" wrapText="1"/>
    </xf>
    <xf numFmtId="0" fontId="6" fillId="0" borderId="38" xfId="0" applyFont="1" applyBorder="1" applyAlignment="1">
      <alignment horizontal="justify" vertical="center" wrapText="1"/>
    </xf>
    <xf numFmtId="0" fontId="6" fillId="0" borderId="50" xfId="0" applyFont="1" applyBorder="1" applyAlignment="1">
      <alignment horizontal="justify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3" fillId="5" borderId="35" xfId="0" applyFont="1" applyFill="1" applyBorder="1" applyAlignment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5" borderId="31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72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42" xfId="0" applyFont="1" applyFill="1" applyBorder="1" applyAlignment="1">
      <alignment horizontal="center" vertical="center" wrapText="1"/>
    </xf>
    <xf numFmtId="0" fontId="2" fillId="5" borderId="43" xfId="0" applyFont="1" applyFill="1" applyBorder="1" applyAlignment="1">
      <alignment horizontal="center" vertical="center" wrapText="1"/>
    </xf>
    <xf numFmtId="0" fontId="2" fillId="5" borderId="69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36" xfId="0" applyFont="1" applyFill="1" applyBorder="1" applyAlignment="1">
      <alignment horizontal="center" vertical="center" wrapText="1"/>
    </xf>
    <xf numFmtId="0" fontId="2" fillId="5" borderId="49" xfId="0" applyFont="1" applyFill="1" applyBorder="1" applyAlignment="1">
      <alignment horizontal="center" vertical="center" wrapText="1"/>
    </xf>
    <xf numFmtId="0" fontId="2" fillId="5" borderId="68" xfId="0" applyFont="1" applyFill="1" applyBorder="1" applyAlignment="1">
      <alignment horizontal="center" vertical="center" wrapText="1"/>
    </xf>
    <xf numFmtId="0" fontId="14" fillId="0" borderId="66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67" xfId="0" applyFont="1" applyBorder="1" applyAlignment="1">
      <alignment horizontal="center" vertical="center"/>
    </xf>
    <xf numFmtId="0" fontId="2" fillId="6" borderId="37" xfId="0" applyFont="1" applyFill="1" applyBorder="1" applyAlignment="1" applyProtection="1">
      <alignment horizontal="center" vertical="center" wrapText="1"/>
      <protection locked="0"/>
    </xf>
    <xf numFmtId="0" fontId="2" fillId="6" borderId="23" xfId="0" applyFont="1" applyFill="1" applyBorder="1" applyAlignment="1" applyProtection="1">
      <alignment horizontal="center" vertical="center" wrapText="1"/>
      <protection locked="0"/>
    </xf>
    <xf numFmtId="0" fontId="2" fillId="6" borderId="50" xfId="0" applyFont="1" applyFill="1" applyBorder="1" applyAlignment="1" applyProtection="1">
      <alignment horizontal="center" vertical="center" wrapText="1"/>
      <protection locked="0"/>
    </xf>
    <xf numFmtId="0" fontId="2" fillId="6" borderId="17" xfId="0" applyFont="1" applyFill="1" applyBorder="1" applyAlignment="1" applyProtection="1">
      <alignment horizontal="center" vertical="center" wrapText="1"/>
      <protection locked="0"/>
    </xf>
    <xf numFmtId="0" fontId="1" fillId="6" borderId="37" xfId="0" applyFont="1" applyFill="1" applyBorder="1" applyAlignment="1" applyProtection="1">
      <alignment horizontal="center" vertical="center" wrapText="1"/>
      <protection locked="0"/>
    </xf>
    <xf numFmtId="0" fontId="1" fillId="6" borderId="12" xfId="0" applyFont="1" applyFill="1" applyBorder="1" applyAlignment="1" applyProtection="1">
      <alignment horizontal="center" vertical="center" wrapText="1"/>
      <protection locked="0"/>
    </xf>
    <xf numFmtId="0" fontId="1" fillId="6" borderId="50" xfId="0" applyFont="1" applyFill="1" applyBorder="1" applyAlignment="1" applyProtection="1">
      <alignment horizontal="center" vertical="center" wrapText="1"/>
      <protection locked="0"/>
    </xf>
    <xf numFmtId="0" fontId="1" fillId="6" borderId="19" xfId="0" applyFont="1" applyFill="1" applyBorder="1" applyAlignment="1" applyProtection="1">
      <alignment horizontal="center" vertical="center" wrapText="1"/>
      <protection locked="0"/>
    </xf>
    <xf numFmtId="0" fontId="1" fillId="0" borderId="5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2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" fillId="0" borderId="37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5" fillId="7" borderId="66" xfId="0" applyFont="1" applyFill="1" applyBorder="1" applyAlignment="1">
      <alignment horizontal="justify" vertical="center"/>
    </xf>
    <xf numFmtId="0" fontId="15" fillId="7" borderId="54" xfId="0" applyFont="1" applyFill="1" applyBorder="1" applyAlignment="1">
      <alignment horizontal="justify" vertical="center"/>
    </xf>
    <xf numFmtId="0" fontId="19" fillId="8" borderId="31" xfId="0" applyFont="1" applyFill="1" applyBorder="1" applyAlignment="1">
      <alignment horizontal="justify" vertical="center"/>
    </xf>
    <xf numFmtId="0" fontId="19" fillId="8" borderId="52" xfId="0" applyFont="1" applyFill="1" applyBorder="1" applyAlignment="1">
      <alignment horizontal="justify" vertical="center"/>
    </xf>
    <xf numFmtId="0" fontId="6" fillId="0" borderId="32" xfId="0" applyFont="1" applyBorder="1" applyAlignment="1">
      <alignment horizontal="justify" vertical="center"/>
    </xf>
    <xf numFmtId="0" fontId="6" fillId="0" borderId="53" xfId="0" applyFont="1" applyBorder="1" applyAlignment="1">
      <alignment horizontal="justify" vertical="center"/>
    </xf>
    <xf numFmtId="0" fontId="19" fillId="8" borderId="32" xfId="0" applyFont="1" applyFill="1" applyBorder="1" applyAlignment="1">
      <alignment horizontal="justify" vertical="center"/>
    </xf>
    <xf numFmtId="0" fontId="19" fillId="8" borderId="53" xfId="0" applyFont="1" applyFill="1" applyBorder="1" applyAlignment="1">
      <alignment horizontal="justify" vertical="center"/>
    </xf>
    <xf numFmtId="0" fontId="15" fillId="9" borderId="66" xfId="0" applyFont="1" applyFill="1" applyBorder="1" applyAlignment="1">
      <alignment horizontal="justify" vertical="center"/>
    </xf>
    <xf numFmtId="0" fontId="15" fillId="9" borderId="54" xfId="0" applyFont="1" applyFill="1" applyBorder="1" applyAlignment="1">
      <alignment horizontal="justify" vertical="center"/>
    </xf>
    <xf numFmtId="0" fontId="15" fillId="10" borderId="66" xfId="0" applyFont="1" applyFill="1" applyBorder="1" applyAlignment="1">
      <alignment horizontal="justify" vertical="center"/>
    </xf>
    <xf numFmtId="0" fontId="15" fillId="10" borderId="54" xfId="0" applyFont="1" applyFill="1" applyBorder="1" applyAlignment="1">
      <alignment horizontal="justify" vertical="center"/>
    </xf>
    <xf numFmtId="0" fontId="15" fillId="11" borderId="66" xfId="0" applyFont="1" applyFill="1" applyBorder="1" applyAlignment="1">
      <alignment horizontal="justify" vertical="center"/>
    </xf>
    <xf numFmtId="0" fontId="15" fillId="11" borderId="54" xfId="0" applyFont="1" applyFill="1" applyBorder="1" applyAlignment="1">
      <alignment horizontal="justify" vertical="center"/>
    </xf>
    <xf numFmtId="0" fontId="15" fillId="13" borderId="66" xfId="0" applyFont="1" applyFill="1" applyBorder="1" applyAlignment="1">
      <alignment horizontal="justify" vertical="center"/>
    </xf>
    <xf numFmtId="0" fontId="15" fillId="13" borderId="54" xfId="0" applyFont="1" applyFill="1" applyBorder="1" applyAlignment="1">
      <alignment horizontal="justify" vertical="center"/>
    </xf>
    <xf numFmtId="0" fontId="9" fillId="2" borderId="66" xfId="0" applyFont="1" applyFill="1" applyBorder="1" applyAlignment="1">
      <alignment horizontal="justify" vertical="center"/>
    </xf>
    <xf numFmtId="0" fontId="9" fillId="2" borderId="54" xfId="0" applyFont="1" applyFill="1" applyBorder="1" applyAlignment="1">
      <alignment horizontal="justify" vertical="center"/>
    </xf>
  </cellXfs>
  <cellStyles count="75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" xfId="171" builtinId="8" hidden="1"/>
    <cellStyle name="Hipervínculo" xfId="173" builtinId="8" hidden="1"/>
    <cellStyle name="Hipervínculo" xfId="175" builtinId="8" hidden="1"/>
    <cellStyle name="Hipervínculo" xfId="177" builtinId="8" hidden="1"/>
    <cellStyle name="Hipervínculo" xfId="179" builtinId="8" hidden="1"/>
    <cellStyle name="Hipervínculo" xfId="181" builtinId="8" hidden="1"/>
    <cellStyle name="Hipervínculo" xfId="183" builtinId="8" hidden="1"/>
    <cellStyle name="Hipervínculo" xfId="185" builtinId="8" hidden="1"/>
    <cellStyle name="Hipervínculo" xfId="187" builtinId="8" hidden="1"/>
    <cellStyle name="Hipervínculo" xfId="189" builtinId="8" hidden="1"/>
    <cellStyle name="Hipervínculo" xfId="191" builtinId="8" hidden="1"/>
    <cellStyle name="Hipervínculo" xfId="193" builtinId="8" hidden="1"/>
    <cellStyle name="Hipervínculo" xfId="195" builtinId="8" hidden="1"/>
    <cellStyle name="Hipervínculo" xfId="197" builtinId="8" hidden="1"/>
    <cellStyle name="Hipervínculo" xfId="199" builtinId="8" hidden="1"/>
    <cellStyle name="Hipervínculo" xfId="201" builtinId="8" hidden="1"/>
    <cellStyle name="Hipervínculo" xfId="203" builtinId="8" hidden="1"/>
    <cellStyle name="Hipervínculo" xfId="205" builtinId="8" hidden="1"/>
    <cellStyle name="Hipervínculo" xfId="207" builtinId="8" hidden="1"/>
    <cellStyle name="Hipervínculo" xfId="209" builtinId="8" hidden="1"/>
    <cellStyle name="Hipervínculo" xfId="211" builtinId="8" hidden="1"/>
    <cellStyle name="Hipervínculo" xfId="213" builtinId="8" hidden="1"/>
    <cellStyle name="Hipervínculo" xfId="215" builtinId="8" hidden="1"/>
    <cellStyle name="Hipervínculo" xfId="217" builtinId="8" hidden="1"/>
    <cellStyle name="Hipervínculo" xfId="219" builtinId="8" hidden="1"/>
    <cellStyle name="Hipervínculo" xfId="221" builtinId="8" hidden="1"/>
    <cellStyle name="Hipervínculo" xfId="223" builtinId="8" hidden="1"/>
    <cellStyle name="Hipervínculo" xfId="225" builtinId="8" hidden="1"/>
    <cellStyle name="Hipervínculo" xfId="227" builtinId="8" hidden="1"/>
    <cellStyle name="Hipervínculo" xfId="229" builtinId="8" hidden="1"/>
    <cellStyle name="Hipervínculo" xfId="231" builtinId="8" hidden="1"/>
    <cellStyle name="Hipervínculo" xfId="233" builtinId="8" hidden="1"/>
    <cellStyle name="Hipervínculo" xfId="235" builtinId="8" hidden="1"/>
    <cellStyle name="Hipervínculo" xfId="237" builtinId="8" hidden="1"/>
    <cellStyle name="Hipervínculo" xfId="239" builtinId="8" hidden="1"/>
    <cellStyle name="Hipervínculo" xfId="241" builtinId="8" hidden="1"/>
    <cellStyle name="Hipervínculo" xfId="243" builtinId="8" hidden="1"/>
    <cellStyle name="Hipervínculo" xfId="245" builtinId="8" hidden="1"/>
    <cellStyle name="Hipervínculo" xfId="247" builtinId="8" hidden="1"/>
    <cellStyle name="Hipervínculo" xfId="249" builtinId="8" hidden="1"/>
    <cellStyle name="Hipervínculo" xfId="251" builtinId="8" hidden="1"/>
    <cellStyle name="Hipervínculo" xfId="253" builtinId="8" hidden="1"/>
    <cellStyle name="Hipervínculo" xfId="255" builtinId="8" hidden="1"/>
    <cellStyle name="Hipervínculo" xfId="257" builtinId="8" hidden="1"/>
    <cellStyle name="Hipervínculo" xfId="259" builtinId="8" hidden="1"/>
    <cellStyle name="Hipervínculo" xfId="261" builtinId="8" hidden="1"/>
    <cellStyle name="Hipervínculo" xfId="263" builtinId="8" hidden="1"/>
    <cellStyle name="Hipervínculo" xfId="265" builtinId="8" hidden="1"/>
    <cellStyle name="Hipervínculo" xfId="267" builtinId="8" hidden="1"/>
    <cellStyle name="Hipervínculo" xfId="269" builtinId="8" hidden="1"/>
    <cellStyle name="Hipervínculo" xfId="271" builtinId="8" hidden="1"/>
    <cellStyle name="Hipervínculo" xfId="273" builtinId="8" hidden="1"/>
    <cellStyle name="Hipervínculo" xfId="275" builtinId="8" hidden="1"/>
    <cellStyle name="Hipervínculo" xfId="277" builtinId="8" hidden="1"/>
    <cellStyle name="Hipervínculo" xfId="279" builtinId="8" hidden="1"/>
    <cellStyle name="Hipervínculo" xfId="281" builtinId="8" hidden="1"/>
    <cellStyle name="Hipervínculo" xfId="283" builtinId="8" hidden="1"/>
    <cellStyle name="Hipervínculo" xfId="285" builtinId="8" hidden="1"/>
    <cellStyle name="Hipervínculo" xfId="287" builtinId="8" hidden="1"/>
    <cellStyle name="Hipervínculo" xfId="289" builtinId="8" hidden="1"/>
    <cellStyle name="Hipervínculo" xfId="291" builtinId="8" hidden="1"/>
    <cellStyle name="Hipervínculo" xfId="293" builtinId="8" hidden="1"/>
    <cellStyle name="Hipervínculo" xfId="295" builtinId="8" hidden="1"/>
    <cellStyle name="Hipervínculo" xfId="297" builtinId="8" hidden="1"/>
    <cellStyle name="Hipervínculo" xfId="299" builtinId="8" hidden="1"/>
    <cellStyle name="Hipervínculo" xfId="301" builtinId="8" hidden="1"/>
    <cellStyle name="Hipervínculo" xfId="303" builtinId="8" hidden="1"/>
    <cellStyle name="Hipervínculo" xfId="305" builtinId="8" hidden="1"/>
    <cellStyle name="Hipervínculo" xfId="307" builtinId="8" hidden="1"/>
    <cellStyle name="Hipervínculo" xfId="309" builtinId="8" hidden="1"/>
    <cellStyle name="Hipervínculo" xfId="311" builtinId="8" hidden="1"/>
    <cellStyle name="Hipervínculo" xfId="313" builtinId="8" hidden="1"/>
    <cellStyle name="Hipervínculo" xfId="315" builtinId="8" hidden="1"/>
    <cellStyle name="Hipervínculo" xfId="317" builtinId="8" hidden="1"/>
    <cellStyle name="Hipervínculo" xfId="319" builtinId="8" hidden="1"/>
    <cellStyle name="Hipervínculo" xfId="321" builtinId="8" hidden="1"/>
    <cellStyle name="Hipervínculo" xfId="323" builtinId="8" hidden="1"/>
    <cellStyle name="Hipervínculo" xfId="325" builtinId="8" hidden="1"/>
    <cellStyle name="Hipervínculo" xfId="327" builtinId="8" hidden="1"/>
    <cellStyle name="Hipervínculo" xfId="329" builtinId="8" hidden="1"/>
    <cellStyle name="Hipervínculo" xfId="331" builtinId="8" hidden="1"/>
    <cellStyle name="Hipervínculo" xfId="333" builtinId="8" hidden="1"/>
    <cellStyle name="Hipervínculo" xfId="335" builtinId="8" hidden="1"/>
    <cellStyle name="Hipervínculo" xfId="337" builtinId="8" hidden="1"/>
    <cellStyle name="Hipervínculo" xfId="339" builtinId="8" hidden="1"/>
    <cellStyle name="Hipervínculo" xfId="341" builtinId="8" hidden="1"/>
    <cellStyle name="Hipervínculo" xfId="343" builtinId="8" hidden="1"/>
    <cellStyle name="Hipervínculo" xfId="345" builtinId="8" hidden="1"/>
    <cellStyle name="Hipervínculo" xfId="347" builtinId="8" hidden="1"/>
    <cellStyle name="Hipervínculo" xfId="349" builtinId="8" hidden="1"/>
    <cellStyle name="Hipervínculo" xfId="351" builtinId="8" hidden="1"/>
    <cellStyle name="Hipervínculo" xfId="353" builtinId="8" hidden="1"/>
    <cellStyle name="Hipervínculo" xfId="355" builtinId="8" hidden="1"/>
    <cellStyle name="Hipervínculo" xfId="357" builtinId="8" hidden="1"/>
    <cellStyle name="Hipervínculo" xfId="359" builtinId="8" hidden="1"/>
    <cellStyle name="Hipervínculo" xfId="361" builtinId="8" hidden="1"/>
    <cellStyle name="Hipervínculo" xfId="363" builtinId="8" hidden="1"/>
    <cellStyle name="Hipervínculo" xfId="365" builtinId="8" hidden="1"/>
    <cellStyle name="Hipervínculo" xfId="367" builtinId="8" hidden="1"/>
    <cellStyle name="Hipervínculo" xfId="369" builtinId="8" hidden="1"/>
    <cellStyle name="Hipervínculo" xfId="371" builtinId="8" hidden="1"/>
    <cellStyle name="Hipervínculo" xfId="373" builtinId="8" hidden="1"/>
    <cellStyle name="Hipervínculo" xfId="375" builtinId="8" hidden="1"/>
    <cellStyle name="Hipervínculo" xfId="377" builtinId="8" hidden="1"/>
    <cellStyle name="Hipervínculo" xfId="379" builtinId="8" hidden="1"/>
    <cellStyle name="Hipervínculo" xfId="381" builtinId="8" hidden="1"/>
    <cellStyle name="Hipervínculo" xfId="383" builtinId="8" hidden="1"/>
    <cellStyle name="Hipervínculo" xfId="385" builtinId="8" hidden="1"/>
    <cellStyle name="Hipervínculo" xfId="387" builtinId="8" hidden="1"/>
    <cellStyle name="Hipervínculo" xfId="389" builtinId="8" hidden="1"/>
    <cellStyle name="Hipervínculo" xfId="391" builtinId="8" hidden="1"/>
    <cellStyle name="Hipervínculo" xfId="393" builtinId="8" hidden="1"/>
    <cellStyle name="Hipervínculo" xfId="395" builtinId="8" hidden="1"/>
    <cellStyle name="Hipervínculo" xfId="397" builtinId="8" hidden="1"/>
    <cellStyle name="Hipervínculo" xfId="399" builtinId="8" hidden="1"/>
    <cellStyle name="Hipervínculo" xfId="401" builtinId="8" hidden="1"/>
    <cellStyle name="Hipervínculo" xfId="403" builtinId="8" hidden="1"/>
    <cellStyle name="Hipervínculo" xfId="405" builtinId="8" hidden="1"/>
    <cellStyle name="Hipervínculo" xfId="407" builtinId="8" hidden="1"/>
    <cellStyle name="Hipervínculo" xfId="409" builtinId="8" hidden="1"/>
    <cellStyle name="Hipervínculo" xfId="411" builtinId="8" hidden="1"/>
    <cellStyle name="Hipervínculo" xfId="413" builtinId="8" hidden="1"/>
    <cellStyle name="Hipervínculo" xfId="415" builtinId="8" hidden="1"/>
    <cellStyle name="Hipervínculo" xfId="417" builtinId="8" hidden="1"/>
    <cellStyle name="Hipervínculo" xfId="419" builtinId="8" hidden="1"/>
    <cellStyle name="Hipervínculo" xfId="421" builtinId="8" hidden="1"/>
    <cellStyle name="Hipervínculo" xfId="423" builtinId="8" hidden="1"/>
    <cellStyle name="Hipervínculo" xfId="425" builtinId="8" hidden="1"/>
    <cellStyle name="Hipervínculo" xfId="427" builtinId="8" hidden="1"/>
    <cellStyle name="Hipervínculo" xfId="429" builtinId="8" hidden="1"/>
    <cellStyle name="Hipervínculo" xfId="431" builtinId="8" hidden="1"/>
    <cellStyle name="Hipervínculo" xfId="433" builtinId="8" hidden="1"/>
    <cellStyle name="Hipervínculo" xfId="435" builtinId="8" hidden="1"/>
    <cellStyle name="Hipervínculo" xfId="437" builtinId="8" hidden="1"/>
    <cellStyle name="Hipervínculo" xfId="439" builtinId="8" hidden="1"/>
    <cellStyle name="Hipervínculo" xfId="441" builtinId="8" hidden="1"/>
    <cellStyle name="Hipervínculo" xfId="443" builtinId="8" hidden="1"/>
    <cellStyle name="Hipervínculo" xfId="445" builtinId="8" hidden="1"/>
    <cellStyle name="Hipervínculo" xfId="447" builtinId="8" hidden="1"/>
    <cellStyle name="Hipervínculo" xfId="449" builtinId="8" hidden="1"/>
    <cellStyle name="Hipervínculo" xfId="451" builtinId="8" hidden="1"/>
    <cellStyle name="Hipervínculo" xfId="453" builtinId="8" hidden="1"/>
    <cellStyle name="Hipervínculo" xfId="455" builtinId="8" hidden="1"/>
    <cellStyle name="Hipervínculo" xfId="457" builtinId="8" hidden="1"/>
    <cellStyle name="Hipervínculo" xfId="459" builtinId="8" hidden="1"/>
    <cellStyle name="Hipervínculo" xfId="461" builtinId="8" hidden="1"/>
    <cellStyle name="Hipervínculo" xfId="463" builtinId="8" hidden="1"/>
    <cellStyle name="Hipervínculo" xfId="465" builtinId="8" hidden="1"/>
    <cellStyle name="Hipervínculo" xfId="467" builtinId="8" hidden="1"/>
    <cellStyle name="Hipervínculo" xfId="469" builtinId="8" hidden="1"/>
    <cellStyle name="Hipervínculo" xfId="471" builtinId="8" hidden="1"/>
    <cellStyle name="Hipervínculo" xfId="473" builtinId="8" hidden="1"/>
    <cellStyle name="Hipervínculo" xfId="475" builtinId="8" hidden="1"/>
    <cellStyle name="Hipervínculo" xfId="477" builtinId="8" hidden="1"/>
    <cellStyle name="Hipervínculo" xfId="479" builtinId="8" hidden="1"/>
    <cellStyle name="Hipervínculo" xfId="481" builtinId="8" hidden="1"/>
    <cellStyle name="Hipervínculo" xfId="483" builtinId="8" hidden="1"/>
    <cellStyle name="Hipervínculo" xfId="485" builtinId="8" hidden="1"/>
    <cellStyle name="Hipervínculo" xfId="487" builtinId="8" hidden="1"/>
    <cellStyle name="Hipervínculo" xfId="489" builtinId="8" hidden="1"/>
    <cellStyle name="Hipervínculo" xfId="491" builtinId="8" hidden="1"/>
    <cellStyle name="Hipervínculo" xfId="493" builtinId="8" hidden="1"/>
    <cellStyle name="Hipervínculo" xfId="495" builtinId="8" hidden="1"/>
    <cellStyle name="Hipervínculo" xfId="497" builtinId="8" hidden="1"/>
    <cellStyle name="Hipervínculo" xfId="499" builtinId="8" hidden="1"/>
    <cellStyle name="Hipervínculo" xfId="501" builtinId="8" hidden="1"/>
    <cellStyle name="Hipervínculo" xfId="503" builtinId="8" hidden="1"/>
    <cellStyle name="Hipervínculo" xfId="505" builtinId="8" hidden="1"/>
    <cellStyle name="Hipervínculo" xfId="507" builtinId="8" hidden="1"/>
    <cellStyle name="Hipervínculo" xfId="509" builtinId="8" hidden="1"/>
    <cellStyle name="Hipervínculo" xfId="511" builtinId="8" hidden="1"/>
    <cellStyle name="Hipervínculo" xfId="513" builtinId="8" hidden="1"/>
    <cellStyle name="Hipervínculo" xfId="515" builtinId="8" hidden="1"/>
    <cellStyle name="Hipervínculo" xfId="517" builtinId="8" hidden="1"/>
    <cellStyle name="Hipervínculo" xfId="519" builtinId="8" hidden="1"/>
    <cellStyle name="Hipervínculo" xfId="521" builtinId="8" hidden="1"/>
    <cellStyle name="Hipervínculo" xfId="523" builtinId="8" hidden="1"/>
    <cellStyle name="Hipervínculo" xfId="525" builtinId="8" hidden="1"/>
    <cellStyle name="Hipervínculo" xfId="527" builtinId="8" hidden="1"/>
    <cellStyle name="Hipervínculo" xfId="529" builtinId="8" hidden="1"/>
    <cellStyle name="Hipervínculo" xfId="531" builtinId="8" hidden="1"/>
    <cellStyle name="Hipervínculo" xfId="533" builtinId="8" hidden="1"/>
    <cellStyle name="Hipervínculo" xfId="535" builtinId="8" hidden="1"/>
    <cellStyle name="Hipervínculo" xfId="537" builtinId="8" hidden="1"/>
    <cellStyle name="Hipervínculo" xfId="539" builtinId="8" hidden="1"/>
    <cellStyle name="Hipervínculo" xfId="541" builtinId="8" hidden="1"/>
    <cellStyle name="Hipervínculo" xfId="543" builtinId="8" hidden="1"/>
    <cellStyle name="Hipervínculo" xfId="545" builtinId="8" hidden="1"/>
    <cellStyle name="Hipervínculo" xfId="547" builtinId="8" hidden="1"/>
    <cellStyle name="Hipervínculo" xfId="549" builtinId="8" hidden="1"/>
    <cellStyle name="Hipervínculo" xfId="551" builtinId="8" hidden="1"/>
    <cellStyle name="Hipervínculo" xfId="553" builtinId="8" hidden="1"/>
    <cellStyle name="Hipervínculo" xfId="555" builtinId="8" hidden="1"/>
    <cellStyle name="Hipervínculo" xfId="557" builtinId="8" hidden="1"/>
    <cellStyle name="Hipervínculo" xfId="559" builtinId="8" hidden="1"/>
    <cellStyle name="Hipervínculo" xfId="561" builtinId="8" hidden="1"/>
    <cellStyle name="Hipervínculo" xfId="563" builtinId="8" hidden="1"/>
    <cellStyle name="Hipervínculo" xfId="565" builtinId="8" hidden="1"/>
    <cellStyle name="Hipervínculo" xfId="567" builtinId="8" hidden="1"/>
    <cellStyle name="Hipervínculo" xfId="569" builtinId="8" hidden="1"/>
    <cellStyle name="Hipervínculo" xfId="571" builtinId="8" hidden="1"/>
    <cellStyle name="Hipervínculo" xfId="573" builtinId="8" hidden="1"/>
    <cellStyle name="Hipervínculo" xfId="575" builtinId="8" hidden="1"/>
    <cellStyle name="Hipervínculo" xfId="577" builtinId="8" hidden="1"/>
    <cellStyle name="Hipervínculo" xfId="579" builtinId="8" hidden="1"/>
    <cellStyle name="Hipervínculo" xfId="581" builtinId="8" hidden="1"/>
    <cellStyle name="Hipervínculo" xfId="583" builtinId="8" hidden="1"/>
    <cellStyle name="Hipervínculo" xfId="585" builtinId="8" hidden="1"/>
    <cellStyle name="Hipervínculo" xfId="587" builtinId="8" hidden="1"/>
    <cellStyle name="Hipervínculo" xfId="589" builtinId="8" hidden="1"/>
    <cellStyle name="Hipervínculo" xfId="591" builtinId="8" hidden="1"/>
    <cellStyle name="Hipervínculo" xfId="593" builtinId="8" hidden="1"/>
    <cellStyle name="Hipervínculo" xfId="595" builtinId="8" hidden="1"/>
    <cellStyle name="Hipervínculo" xfId="597" builtinId="8" hidden="1"/>
    <cellStyle name="Hipervínculo" xfId="599" builtinId="8" hidden="1"/>
    <cellStyle name="Hipervínculo" xfId="601" builtinId="8" hidden="1"/>
    <cellStyle name="Hipervínculo" xfId="603" builtinId="8" hidden="1"/>
    <cellStyle name="Hipervínculo" xfId="605" builtinId="8" hidden="1"/>
    <cellStyle name="Hipervínculo" xfId="607" builtinId="8" hidden="1"/>
    <cellStyle name="Hipervínculo" xfId="609" builtinId="8" hidden="1"/>
    <cellStyle name="Hipervínculo" xfId="611" builtinId="8" hidden="1"/>
    <cellStyle name="Hipervínculo" xfId="613" builtinId="8" hidden="1"/>
    <cellStyle name="Hipervínculo" xfId="615" builtinId="8" hidden="1"/>
    <cellStyle name="Hipervínculo" xfId="617" builtinId="8" hidden="1"/>
    <cellStyle name="Hipervínculo" xfId="619" builtinId="8" hidden="1"/>
    <cellStyle name="Hipervínculo" xfId="621" builtinId="8" hidden="1"/>
    <cellStyle name="Hipervínculo" xfId="623" builtinId="8" hidden="1"/>
    <cellStyle name="Hipervínculo" xfId="625" builtinId="8" hidden="1"/>
    <cellStyle name="Hipervínculo" xfId="627" builtinId="8" hidden="1"/>
    <cellStyle name="Hipervínculo" xfId="629" builtinId="8" hidden="1"/>
    <cellStyle name="Hipervínculo" xfId="631" builtinId="8" hidden="1"/>
    <cellStyle name="Hipervínculo" xfId="633" builtinId="8" hidden="1"/>
    <cellStyle name="Hipervínculo" xfId="635" builtinId="8" hidden="1"/>
    <cellStyle name="Hipervínculo" xfId="637" builtinId="8" hidden="1"/>
    <cellStyle name="Hipervínculo" xfId="639" builtinId="8" hidden="1"/>
    <cellStyle name="Hipervínculo" xfId="641" builtinId="8" hidden="1"/>
    <cellStyle name="Hipervínculo" xfId="643" builtinId="8" hidden="1"/>
    <cellStyle name="Hipervínculo" xfId="645" builtinId="8" hidden="1"/>
    <cellStyle name="Hipervínculo" xfId="647" builtinId="8" hidden="1"/>
    <cellStyle name="Hipervínculo" xfId="649" builtinId="8" hidden="1"/>
    <cellStyle name="Hipervínculo" xfId="651" builtinId="8" hidden="1"/>
    <cellStyle name="Hipervínculo" xfId="653" builtinId="8" hidden="1"/>
    <cellStyle name="Hipervínculo" xfId="655" builtinId="8" hidden="1"/>
    <cellStyle name="Hipervínculo" xfId="657" builtinId="8" hidden="1"/>
    <cellStyle name="Hipervínculo" xfId="659" builtinId="8" hidden="1"/>
    <cellStyle name="Hipervínculo" xfId="661" builtinId="8" hidden="1"/>
    <cellStyle name="Hipervínculo" xfId="663" builtinId="8" hidden="1"/>
    <cellStyle name="Hipervínculo" xfId="665" builtinId="8" hidden="1"/>
    <cellStyle name="Hipervínculo" xfId="667" builtinId="8" hidden="1"/>
    <cellStyle name="Hipervínculo" xfId="669" builtinId="8" hidden="1"/>
    <cellStyle name="Hipervínculo" xfId="671" builtinId="8" hidden="1"/>
    <cellStyle name="Hipervínculo" xfId="673" builtinId="8" hidden="1"/>
    <cellStyle name="Hipervínculo" xfId="675" builtinId="8" hidden="1"/>
    <cellStyle name="Hipervínculo" xfId="677" builtinId="8" hidden="1"/>
    <cellStyle name="Hipervínculo" xfId="679" builtinId="8" hidden="1"/>
    <cellStyle name="Hipervínculo" xfId="681" builtinId="8" hidden="1"/>
    <cellStyle name="Hipervínculo" xfId="683" builtinId="8" hidden="1"/>
    <cellStyle name="Hipervínculo" xfId="685" builtinId="8" hidden="1"/>
    <cellStyle name="Hipervínculo" xfId="687" builtinId="8" hidden="1"/>
    <cellStyle name="Hipervínculo" xfId="689" builtinId="8" hidden="1"/>
    <cellStyle name="Hipervínculo" xfId="691" builtinId="8" hidden="1"/>
    <cellStyle name="Hipervínculo" xfId="693" builtinId="8" hidden="1"/>
    <cellStyle name="Hipervínculo" xfId="695" builtinId="8" hidden="1"/>
    <cellStyle name="Hipervínculo" xfId="697" builtinId="8" hidden="1"/>
    <cellStyle name="Hipervínculo" xfId="699" builtinId="8" hidden="1"/>
    <cellStyle name="Hipervínculo" xfId="701" builtinId="8" hidden="1"/>
    <cellStyle name="Hipervínculo" xfId="703" builtinId="8" hidden="1"/>
    <cellStyle name="Hipervínculo" xfId="705" builtinId="8" hidden="1"/>
    <cellStyle name="Hipervínculo" xfId="707" builtinId="8" hidden="1"/>
    <cellStyle name="Hipervínculo" xfId="709" builtinId="8" hidden="1"/>
    <cellStyle name="Hipervínculo" xfId="711" builtinId="8" hidden="1"/>
    <cellStyle name="Hipervínculo" xfId="713" builtinId="8" hidden="1"/>
    <cellStyle name="Hipervínculo" xfId="715" builtinId="8" hidden="1"/>
    <cellStyle name="Hipervínculo" xfId="717" builtinId="8" hidden="1"/>
    <cellStyle name="Hipervínculo" xfId="719" builtinId="8" hidden="1"/>
    <cellStyle name="Hipervínculo" xfId="721" builtinId="8" hidden="1"/>
    <cellStyle name="Hipervínculo" xfId="723" builtinId="8" hidden="1"/>
    <cellStyle name="Hipervínculo" xfId="725" builtinId="8" hidden="1"/>
    <cellStyle name="Hipervínculo" xfId="727" builtinId="8" hidden="1"/>
    <cellStyle name="Hipervínculo" xfId="729" builtinId="8" hidden="1"/>
    <cellStyle name="Hipervínculo" xfId="731" builtinId="8" hidden="1"/>
    <cellStyle name="Hipervínculo" xfId="733" builtinId="8" hidden="1"/>
    <cellStyle name="Hipervínculo" xfId="735" builtinId="8" hidden="1"/>
    <cellStyle name="Hipervínculo" xfId="737" builtinId="8" hidden="1"/>
    <cellStyle name="Hipervínculo" xfId="739" builtinId="8" hidden="1"/>
    <cellStyle name="Hipervínculo" xfId="741" builtinId="8" hidden="1"/>
    <cellStyle name="Hipervínculo" xfId="743" builtinId="8" hidden="1"/>
    <cellStyle name="Hipervínculo" xfId="745" builtinId="8" hidden="1"/>
    <cellStyle name="Hipervínculo" xfId="747" builtinId="8" hidden="1"/>
    <cellStyle name="Hipervínculo" xfId="749" builtinId="8" hidden="1"/>
    <cellStyle name="Hipervínculo" xfId="751" builtinId="8" hidden="1"/>
    <cellStyle name="Hipervínculo" xfId="753" builtinId="8" hidden="1"/>
    <cellStyle name="Hipervínculo" xfId="755" builtinId="8" hidden="1"/>
    <cellStyle name="Hipervínculo" xfId="75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Hipervínculo visitado" xfId="172" builtinId="9" hidden="1"/>
    <cellStyle name="Hipervínculo visitado" xfId="174" builtinId="9" hidden="1"/>
    <cellStyle name="Hipervínculo visitado" xfId="176" builtinId="9" hidden="1"/>
    <cellStyle name="Hipervínculo visitado" xfId="178" builtinId="9" hidden="1"/>
    <cellStyle name="Hipervínculo visitado" xfId="180" builtinId="9" hidden="1"/>
    <cellStyle name="Hipervínculo visitado" xfId="182" builtinId="9" hidden="1"/>
    <cellStyle name="Hipervínculo visitado" xfId="184" builtinId="9" hidden="1"/>
    <cellStyle name="Hipervínculo visitado" xfId="186" builtinId="9" hidden="1"/>
    <cellStyle name="Hipervínculo visitado" xfId="188" builtinId="9" hidden="1"/>
    <cellStyle name="Hipervínculo visitado" xfId="190" builtinId="9" hidden="1"/>
    <cellStyle name="Hipervínculo visitado" xfId="192" builtinId="9" hidden="1"/>
    <cellStyle name="Hipervínculo visitado" xfId="194" builtinId="9" hidden="1"/>
    <cellStyle name="Hipervínculo visitado" xfId="196" builtinId="9" hidden="1"/>
    <cellStyle name="Hipervínculo visitado" xfId="198" builtinId="9" hidden="1"/>
    <cellStyle name="Hipervínculo visitado" xfId="200" builtinId="9" hidden="1"/>
    <cellStyle name="Hipervínculo visitado" xfId="202" builtinId="9" hidden="1"/>
    <cellStyle name="Hipervínculo visitado" xfId="204" builtinId="9" hidden="1"/>
    <cellStyle name="Hipervínculo visitado" xfId="206" builtinId="9" hidden="1"/>
    <cellStyle name="Hipervínculo visitado" xfId="208" builtinId="9" hidden="1"/>
    <cellStyle name="Hipervínculo visitado" xfId="210" builtinId="9" hidden="1"/>
    <cellStyle name="Hipervínculo visitado" xfId="212" builtinId="9" hidden="1"/>
    <cellStyle name="Hipervínculo visitado" xfId="214" builtinId="9" hidden="1"/>
    <cellStyle name="Hipervínculo visitado" xfId="216" builtinId="9" hidden="1"/>
    <cellStyle name="Hipervínculo visitado" xfId="218" builtinId="9" hidden="1"/>
    <cellStyle name="Hipervínculo visitado" xfId="220" builtinId="9" hidden="1"/>
    <cellStyle name="Hipervínculo visitado" xfId="222" builtinId="9" hidden="1"/>
    <cellStyle name="Hipervínculo visitado" xfId="224" builtinId="9" hidden="1"/>
    <cellStyle name="Hipervínculo visitado" xfId="226" builtinId="9" hidden="1"/>
    <cellStyle name="Hipervínculo visitado" xfId="228" builtinId="9" hidden="1"/>
    <cellStyle name="Hipervínculo visitado" xfId="230" builtinId="9" hidden="1"/>
    <cellStyle name="Hipervínculo visitado" xfId="232" builtinId="9" hidden="1"/>
    <cellStyle name="Hipervínculo visitado" xfId="234" builtinId="9" hidden="1"/>
    <cellStyle name="Hipervínculo visitado" xfId="236" builtinId="9" hidden="1"/>
    <cellStyle name="Hipervínculo visitado" xfId="238" builtinId="9" hidden="1"/>
    <cellStyle name="Hipervínculo visitado" xfId="240" builtinId="9" hidden="1"/>
    <cellStyle name="Hipervínculo visitado" xfId="242" builtinId="9" hidden="1"/>
    <cellStyle name="Hipervínculo visitado" xfId="244" builtinId="9" hidden="1"/>
    <cellStyle name="Hipervínculo visitado" xfId="246" builtinId="9" hidden="1"/>
    <cellStyle name="Hipervínculo visitado" xfId="248" builtinId="9" hidden="1"/>
    <cellStyle name="Hipervínculo visitado" xfId="250" builtinId="9" hidden="1"/>
    <cellStyle name="Hipervínculo visitado" xfId="252" builtinId="9" hidden="1"/>
    <cellStyle name="Hipervínculo visitado" xfId="254" builtinId="9" hidden="1"/>
    <cellStyle name="Hipervínculo visitado" xfId="256" builtinId="9" hidden="1"/>
    <cellStyle name="Hipervínculo visitado" xfId="258" builtinId="9" hidden="1"/>
    <cellStyle name="Hipervínculo visitado" xfId="260" builtinId="9" hidden="1"/>
    <cellStyle name="Hipervínculo visitado" xfId="262" builtinId="9" hidden="1"/>
    <cellStyle name="Hipervínculo visitado" xfId="264" builtinId="9" hidden="1"/>
    <cellStyle name="Hipervínculo visitado" xfId="266" builtinId="9" hidden="1"/>
    <cellStyle name="Hipervínculo visitado" xfId="268" builtinId="9" hidden="1"/>
    <cellStyle name="Hipervínculo visitado" xfId="270" builtinId="9" hidden="1"/>
    <cellStyle name="Hipervínculo visitado" xfId="272" builtinId="9" hidden="1"/>
    <cellStyle name="Hipervínculo visitado" xfId="274" builtinId="9" hidden="1"/>
    <cellStyle name="Hipervínculo visitado" xfId="276" builtinId="9" hidden="1"/>
    <cellStyle name="Hipervínculo visitado" xfId="278" builtinId="9" hidden="1"/>
    <cellStyle name="Hipervínculo visitado" xfId="280" builtinId="9" hidden="1"/>
    <cellStyle name="Hipervínculo visitado" xfId="282" builtinId="9" hidden="1"/>
    <cellStyle name="Hipervínculo visitado" xfId="284" builtinId="9" hidden="1"/>
    <cellStyle name="Hipervínculo visitado" xfId="286" builtinId="9" hidden="1"/>
    <cellStyle name="Hipervínculo visitado" xfId="288" builtinId="9" hidden="1"/>
    <cellStyle name="Hipervínculo visitado" xfId="290" builtinId="9" hidden="1"/>
    <cellStyle name="Hipervínculo visitado" xfId="292" builtinId="9" hidden="1"/>
    <cellStyle name="Hipervínculo visitado" xfId="294" builtinId="9" hidden="1"/>
    <cellStyle name="Hipervínculo visitado" xfId="296" builtinId="9" hidden="1"/>
    <cellStyle name="Hipervínculo visitado" xfId="298" builtinId="9" hidden="1"/>
    <cellStyle name="Hipervínculo visitado" xfId="300" builtinId="9" hidden="1"/>
    <cellStyle name="Hipervínculo visitado" xfId="302" builtinId="9" hidden="1"/>
    <cellStyle name="Hipervínculo visitado" xfId="304" builtinId="9" hidden="1"/>
    <cellStyle name="Hipervínculo visitado" xfId="306" builtinId="9" hidden="1"/>
    <cellStyle name="Hipervínculo visitado" xfId="308" builtinId="9" hidden="1"/>
    <cellStyle name="Hipervínculo visitado" xfId="310" builtinId="9" hidden="1"/>
    <cellStyle name="Hipervínculo visitado" xfId="312" builtinId="9" hidden="1"/>
    <cellStyle name="Hipervínculo visitado" xfId="314" builtinId="9" hidden="1"/>
    <cellStyle name="Hipervínculo visitado" xfId="316" builtinId="9" hidden="1"/>
    <cellStyle name="Hipervínculo visitado" xfId="318" builtinId="9" hidden="1"/>
    <cellStyle name="Hipervínculo visitado" xfId="320" builtinId="9" hidden="1"/>
    <cellStyle name="Hipervínculo visitado" xfId="322" builtinId="9" hidden="1"/>
    <cellStyle name="Hipervínculo visitado" xfId="324" builtinId="9" hidden="1"/>
    <cellStyle name="Hipervínculo visitado" xfId="326" builtinId="9" hidden="1"/>
    <cellStyle name="Hipervínculo visitado" xfId="328" builtinId="9" hidden="1"/>
    <cellStyle name="Hipervínculo visitado" xfId="330" builtinId="9" hidden="1"/>
    <cellStyle name="Hipervínculo visitado" xfId="332" builtinId="9" hidden="1"/>
    <cellStyle name="Hipervínculo visitado" xfId="334" builtinId="9" hidden="1"/>
    <cellStyle name="Hipervínculo visitado" xfId="336" builtinId="9" hidden="1"/>
    <cellStyle name="Hipervínculo visitado" xfId="338" builtinId="9" hidden="1"/>
    <cellStyle name="Hipervínculo visitado" xfId="340" builtinId="9" hidden="1"/>
    <cellStyle name="Hipervínculo visitado" xfId="342" builtinId="9" hidden="1"/>
    <cellStyle name="Hipervínculo visitado" xfId="344" builtinId="9" hidden="1"/>
    <cellStyle name="Hipervínculo visitado" xfId="346" builtinId="9" hidden="1"/>
    <cellStyle name="Hipervínculo visitado" xfId="348" builtinId="9" hidden="1"/>
    <cellStyle name="Hipervínculo visitado" xfId="350" builtinId="9" hidden="1"/>
    <cellStyle name="Hipervínculo visitado" xfId="352" builtinId="9" hidden="1"/>
    <cellStyle name="Hipervínculo visitado" xfId="354" builtinId="9" hidden="1"/>
    <cellStyle name="Hipervínculo visitado" xfId="356" builtinId="9" hidden="1"/>
    <cellStyle name="Hipervínculo visitado" xfId="358" builtinId="9" hidden="1"/>
    <cellStyle name="Hipervínculo visitado" xfId="360" builtinId="9" hidden="1"/>
    <cellStyle name="Hipervínculo visitado" xfId="362" builtinId="9" hidden="1"/>
    <cellStyle name="Hipervínculo visitado" xfId="364" builtinId="9" hidden="1"/>
    <cellStyle name="Hipervínculo visitado" xfId="366" builtinId="9" hidden="1"/>
    <cellStyle name="Hipervínculo visitado" xfId="368" builtinId="9" hidden="1"/>
    <cellStyle name="Hipervínculo visitado" xfId="370" builtinId="9" hidden="1"/>
    <cellStyle name="Hipervínculo visitado" xfId="372" builtinId="9" hidden="1"/>
    <cellStyle name="Hipervínculo visitado" xfId="374" builtinId="9" hidden="1"/>
    <cellStyle name="Hipervínculo visitado" xfId="376" builtinId="9" hidden="1"/>
    <cellStyle name="Hipervínculo visitado" xfId="378" builtinId="9" hidden="1"/>
    <cellStyle name="Hipervínculo visitado" xfId="380" builtinId="9" hidden="1"/>
    <cellStyle name="Hipervínculo visitado" xfId="382" builtinId="9" hidden="1"/>
    <cellStyle name="Hipervínculo visitado" xfId="384" builtinId="9" hidden="1"/>
    <cellStyle name="Hipervínculo visitado" xfId="386" builtinId="9" hidden="1"/>
    <cellStyle name="Hipervínculo visitado" xfId="388" builtinId="9" hidden="1"/>
    <cellStyle name="Hipervínculo visitado" xfId="390" builtinId="9" hidden="1"/>
    <cellStyle name="Hipervínculo visitado" xfId="392" builtinId="9" hidden="1"/>
    <cellStyle name="Hipervínculo visitado" xfId="394" builtinId="9" hidden="1"/>
    <cellStyle name="Hipervínculo visitado" xfId="396" builtinId="9" hidden="1"/>
    <cellStyle name="Hipervínculo visitado" xfId="398" builtinId="9" hidden="1"/>
    <cellStyle name="Hipervínculo visitado" xfId="400" builtinId="9" hidden="1"/>
    <cellStyle name="Hipervínculo visitado" xfId="402" builtinId="9" hidden="1"/>
    <cellStyle name="Hipervínculo visitado" xfId="404" builtinId="9" hidden="1"/>
    <cellStyle name="Hipervínculo visitado" xfId="406" builtinId="9" hidden="1"/>
    <cellStyle name="Hipervínculo visitado" xfId="408" builtinId="9" hidden="1"/>
    <cellStyle name="Hipervínculo visitado" xfId="410" builtinId="9" hidden="1"/>
    <cellStyle name="Hipervínculo visitado" xfId="412" builtinId="9" hidden="1"/>
    <cellStyle name="Hipervínculo visitado" xfId="414" builtinId="9" hidden="1"/>
    <cellStyle name="Hipervínculo visitado" xfId="416" builtinId="9" hidden="1"/>
    <cellStyle name="Hipervínculo visitado" xfId="418" builtinId="9" hidden="1"/>
    <cellStyle name="Hipervínculo visitado" xfId="420" builtinId="9" hidden="1"/>
    <cellStyle name="Hipervínculo visitado" xfId="422" builtinId="9" hidden="1"/>
    <cellStyle name="Hipervínculo visitado" xfId="424" builtinId="9" hidden="1"/>
    <cellStyle name="Hipervínculo visitado" xfId="426" builtinId="9" hidden="1"/>
    <cellStyle name="Hipervínculo visitado" xfId="428" builtinId="9" hidden="1"/>
    <cellStyle name="Hipervínculo visitado" xfId="430" builtinId="9" hidden="1"/>
    <cellStyle name="Hipervínculo visitado" xfId="432" builtinId="9" hidden="1"/>
    <cellStyle name="Hipervínculo visitado" xfId="434" builtinId="9" hidden="1"/>
    <cellStyle name="Hipervínculo visitado" xfId="436" builtinId="9" hidden="1"/>
    <cellStyle name="Hipervínculo visitado" xfId="438" builtinId="9" hidden="1"/>
    <cellStyle name="Hipervínculo visitado" xfId="440" builtinId="9" hidden="1"/>
    <cellStyle name="Hipervínculo visitado" xfId="442" builtinId="9" hidden="1"/>
    <cellStyle name="Hipervínculo visitado" xfId="444" builtinId="9" hidden="1"/>
    <cellStyle name="Hipervínculo visitado" xfId="446" builtinId="9" hidden="1"/>
    <cellStyle name="Hipervínculo visitado" xfId="448" builtinId="9" hidden="1"/>
    <cellStyle name="Hipervínculo visitado" xfId="450" builtinId="9" hidden="1"/>
    <cellStyle name="Hipervínculo visitado" xfId="452" builtinId="9" hidden="1"/>
    <cellStyle name="Hipervínculo visitado" xfId="454" builtinId="9" hidden="1"/>
    <cellStyle name="Hipervínculo visitado" xfId="456" builtinId="9" hidden="1"/>
    <cellStyle name="Hipervínculo visitado" xfId="458" builtinId="9" hidden="1"/>
    <cellStyle name="Hipervínculo visitado" xfId="460" builtinId="9" hidden="1"/>
    <cellStyle name="Hipervínculo visitado" xfId="462" builtinId="9" hidden="1"/>
    <cellStyle name="Hipervínculo visitado" xfId="464" builtinId="9" hidden="1"/>
    <cellStyle name="Hipervínculo visitado" xfId="466" builtinId="9" hidden="1"/>
    <cellStyle name="Hipervínculo visitado" xfId="468" builtinId="9" hidden="1"/>
    <cellStyle name="Hipervínculo visitado" xfId="470" builtinId="9" hidden="1"/>
    <cellStyle name="Hipervínculo visitado" xfId="472" builtinId="9" hidden="1"/>
    <cellStyle name="Hipervínculo visitado" xfId="474" builtinId="9" hidden="1"/>
    <cellStyle name="Hipervínculo visitado" xfId="476" builtinId="9" hidden="1"/>
    <cellStyle name="Hipervínculo visitado" xfId="478" builtinId="9" hidden="1"/>
    <cellStyle name="Hipervínculo visitado" xfId="480" builtinId="9" hidden="1"/>
    <cellStyle name="Hipervínculo visitado" xfId="482" builtinId="9" hidden="1"/>
    <cellStyle name="Hipervínculo visitado" xfId="484" builtinId="9" hidden="1"/>
    <cellStyle name="Hipervínculo visitado" xfId="486" builtinId="9" hidden="1"/>
    <cellStyle name="Hipervínculo visitado" xfId="488" builtinId="9" hidden="1"/>
    <cellStyle name="Hipervínculo visitado" xfId="490" builtinId="9" hidden="1"/>
    <cellStyle name="Hipervínculo visitado" xfId="492" builtinId="9" hidden="1"/>
    <cellStyle name="Hipervínculo visitado" xfId="494" builtinId="9" hidden="1"/>
    <cellStyle name="Hipervínculo visitado" xfId="496" builtinId="9" hidden="1"/>
    <cellStyle name="Hipervínculo visitado" xfId="498" builtinId="9" hidden="1"/>
    <cellStyle name="Hipervínculo visitado" xfId="500" builtinId="9" hidden="1"/>
    <cellStyle name="Hipervínculo visitado" xfId="502" builtinId="9" hidden="1"/>
    <cellStyle name="Hipervínculo visitado" xfId="504" builtinId="9" hidden="1"/>
    <cellStyle name="Hipervínculo visitado" xfId="506" builtinId="9" hidden="1"/>
    <cellStyle name="Hipervínculo visitado" xfId="508" builtinId="9" hidden="1"/>
    <cellStyle name="Hipervínculo visitado" xfId="510" builtinId="9" hidden="1"/>
    <cellStyle name="Hipervínculo visitado" xfId="512" builtinId="9" hidden="1"/>
    <cellStyle name="Hipervínculo visitado" xfId="514" builtinId="9" hidden="1"/>
    <cellStyle name="Hipervínculo visitado" xfId="516" builtinId="9" hidden="1"/>
    <cellStyle name="Hipervínculo visitado" xfId="518" builtinId="9" hidden="1"/>
    <cellStyle name="Hipervínculo visitado" xfId="520" builtinId="9" hidden="1"/>
    <cellStyle name="Hipervínculo visitado" xfId="522" builtinId="9" hidden="1"/>
    <cellStyle name="Hipervínculo visitado" xfId="524" builtinId="9" hidden="1"/>
    <cellStyle name="Hipervínculo visitado" xfId="526" builtinId="9" hidden="1"/>
    <cellStyle name="Hipervínculo visitado" xfId="528" builtinId="9" hidden="1"/>
    <cellStyle name="Hipervínculo visitado" xfId="530" builtinId="9" hidden="1"/>
    <cellStyle name="Hipervínculo visitado" xfId="532" builtinId="9" hidden="1"/>
    <cellStyle name="Hipervínculo visitado" xfId="534" builtinId="9" hidden="1"/>
    <cellStyle name="Hipervínculo visitado" xfId="536" builtinId="9" hidden="1"/>
    <cellStyle name="Hipervínculo visitado" xfId="538" builtinId="9" hidden="1"/>
    <cellStyle name="Hipervínculo visitado" xfId="540" builtinId="9" hidden="1"/>
    <cellStyle name="Hipervínculo visitado" xfId="542" builtinId="9" hidden="1"/>
    <cellStyle name="Hipervínculo visitado" xfId="544" builtinId="9" hidden="1"/>
    <cellStyle name="Hipervínculo visitado" xfId="546" builtinId="9" hidden="1"/>
    <cellStyle name="Hipervínculo visitado" xfId="548" builtinId="9" hidden="1"/>
    <cellStyle name="Hipervínculo visitado" xfId="550" builtinId="9" hidden="1"/>
    <cellStyle name="Hipervínculo visitado" xfId="552" builtinId="9" hidden="1"/>
    <cellStyle name="Hipervínculo visitado" xfId="554" builtinId="9" hidden="1"/>
    <cellStyle name="Hipervínculo visitado" xfId="556" builtinId="9" hidden="1"/>
    <cellStyle name="Hipervínculo visitado" xfId="558" builtinId="9" hidden="1"/>
    <cellStyle name="Hipervínculo visitado" xfId="560" builtinId="9" hidden="1"/>
    <cellStyle name="Hipervínculo visitado" xfId="562" builtinId="9" hidden="1"/>
    <cellStyle name="Hipervínculo visitado" xfId="564" builtinId="9" hidden="1"/>
    <cellStyle name="Hipervínculo visitado" xfId="566" builtinId="9" hidden="1"/>
    <cellStyle name="Hipervínculo visitado" xfId="568" builtinId="9" hidden="1"/>
    <cellStyle name="Hipervínculo visitado" xfId="570" builtinId="9" hidden="1"/>
    <cellStyle name="Hipervínculo visitado" xfId="572" builtinId="9" hidden="1"/>
    <cellStyle name="Hipervínculo visitado" xfId="574" builtinId="9" hidden="1"/>
    <cellStyle name="Hipervínculo visitado" xfId="576" builtinId="9" hidden="1"/>
    <cellStyle name="Hipervínculo visitado" xfId="578" builtinId="9" hidden="1"/>
    <cellStyle name="Hipervínculo visitado" xfId="580" builtinId="9" hidden="1"/>
    <cellStyle name="Hipervínculo visitado" xfId="582" builtinId="9" hidden="1"/>
    <cellStyle name="Hipervínculo visitado" xfId="584" builtinId="9" hidden="1"/>
    <cellStyle name="Hipervínculo visitado" xfId="586" builtinId="9" hidden="1"/>
    <cellStyle name="Hipervínculo visitado" xfId="588" builtinId="9" hidden="1"/>
    <cellStyle name="Hipervínculo visitado" xfId="590" builtinId="9" hidden="1"/>
    <cellStyle name="Hipervínculo visitado" xfId="592" builtinId="9" hidden="1"/>
    <cellStyle name="Hipervínculo visitado" xfId="594" builtinId="9" hidden="1"/>
    <cellStyle name="Hipervínculo visitado" xfId="596" builtinId="9" hidden="1"/>
    <cellStyle name="Hipervínculo visitado" xfId="598" builtinId="9" hidden="1"/>
    <cellStyle name="Hipervínculo visitado" xfId="600" builtinId="9" hidden="1"/>
    <cellStyle name="Hipervínculo visitado" xfId="602" builtinId="9" hidden="1"/>
    <cellStyle name="Hipervínculo visitado" xfId="604" builtinId="9" hidden="1"/>
    <cellStyle name="Hipervínculo visitado" xfId="606" builtinId="9" hidden="1"/>
    <cellStyle name="Hipervínculo visitado" xfId="608" builtinId="9" hidden="1"/>
    <cellStyle name="Hipervínculo visitado" xfId="610" builtinId="9" hidden="1"/>
    <cellStyle name="Hipervínculo visitado" xfId="612" builtinId="9" hidden="1"/>
    <cellStyle name="Hipervínculo visitado" xfId="614" builtinId="9" hidden="1"/>
    <cellStyle name="Hipervínculo visitado" xfId="616" builtinId="9" hidden="1"/>
    <cellStyle name="Hipervínculo visitado" xfId="618" builtinId="9" hidden="1"/>
    <cellStyle name="Hipervínculo visitado" xfId="620" builtinId="9" hidden="1"/>
    <cellStyle name="Hipervínculo visitado" xfId="622" builtinId="9" hidden="1"/>
    <cellStyle name="Hipervínculo visitado" xfId="624" builtinId="9" hidden="1"/>
    <cellStyle name="Hipervínculo visitado" xfId="626" builtinId="9" hidden="1"/>
    <cellStyle name="Hipervínculo visitado" xfId="628" builtinId="9" hidden="1"/>
    <cellStyle name="Hipervínculo visitado" xfId="630" builtinId="9" hidden="1"/>
    <cellStyle name="Hipervínculo visitado" xfId="632" builtinId="9" hidden="1"/>
    <cellStyle name="Hipervínculo visitado" xfId="634" builtinId="9" hidden="1"/>
    <cellStyle name="Hipervínculo visitado" xfId="636" builtinId="9" hidden="1"/>
    <cellStyle name="Hipervínculo visitado" xfId="638" builtinId="9" hidden="1"/>
    <cellStyle name="Hipervínculo visitado" xfId="640" builtinId="9" hidden="1"/>
    <cellStyle name="Hipervínculo visitado" xfId="642" builtinId="9" hidden="1"/>
    <cellStyle name="Hipervínculo visitado" xfId="644" builtinId="9" hidden="1"/>
    <cellStyle name="Hipervínculo visitado" xfId="646" builtinId="9" hidden="1"/>
    <cellStyle name="Hipervínculo visitado" xfId="648" builtinId="9" hidden="1"/>
    <cellStyle name="Hipervínculo visitado" xfId="650" builtinId="9" hidden="1"/>
    <cellStyle name="Hipervínculo visitado" xfId="652" builtinId="9" hidden="1"/>
    <cellStyle name="Hipervínculo visitado" xfId="654" builtinId="9" hidden="1"/>
    <cellStyle name="Hipervínculo visitado" xfId="656" builtinId="9" hidden="1"/>
    <cellStyle name="Hipervínculo visitado" xfId="658" builtinId="9" hidden="1"/>
    <cellStyle name="Hipervínculo visitado" xfId="660" builtinId="9" hidden="1"/>
    <cellStyle name="Hipervínculo visitado" xfId="662" builtinId="9" hidden="1"/>
    <cellStyle name="Hipervínculo visitado" xfId="664" builtinId="9" hidden="1"/>
    <cellStyle name="Hipervínculo visitado" xfId="666" builtinId="9" hidden="1"/>
    <cellStyle name="Hipervínculo visitado" xfId="668" builtinId="9" hidden="1"/>
    <cellStyle name="Hipervínculo visitado" xfId="670" builtinId="9" hidden="1"/>
    <cellStyle name="Hipervínculo visitado" xfId="672" builtinId="9" hidden="1"/>
    <cellStyle name="Hipervínculo visitado" xfId="674" builtinId="9" hidden="1"/>
    <cellStyle name="Hipervínculo visitado" xfId="676" builtinId="9" hidden="1"/>
    <cellStyle name="Hipervínculo visitado" xfId="678" builtinId="9" hidden="1"/>
    <cellStyle name="Hipervínculo visitado" xfId="680" builtinId="9" hidden="1"/>
    <cellStyle name="Hipervínculo visitado" xfId="682" builtinId="9" hidden="1"/>
    <cellStyle name="Hipervínculo visitado" xfId="684" builtinId="9" hidden="1"/>
    <cellStyle name="Hipervínculo visitado" xfId="686" builtinId="9" hidden="1"/>
    <cellStyle name="Hipervínculo visitado" xfId="688" builtinId="9" hidden="1"/>
    <cellStyle name="Hipervínculo visitado" xfId="690" builtinId="9" hidden="1"/>
    <cellStyle name="Hipervínculo visitado" xfId="692" builtinId="9" hidden="1"/>
    <cellStyle name="Hipervínculo visitado" xfId="694" builtinId="9" hidden="1"/>
    <cellStyle name="Hipervínculo visitado" xfId="696" builtinId="9" hidden="1"/>
    <cellStyle name="Hipervínculo visitado" xfId="698" builtinId="9" hidden="1"/>
    <cellStyle name="Hipervínculo visitado" xfId="700" builtinId="9" hidden="1"/>
    <cellStyle name="Hipervínculo visitado" xfId="702" builtinId="9" hidden="1"/>
    <cellStyle name="Hipervínculo visitado" xfId="704" builtinId="9" hidden="1"/>
    <cellStyle name="Hipervínculo visitado" xfId="706" builtinId="9" hidden="1"/>
    <cellStyle name="Hipervínculo visitado" xfId="708" builtinId="9" hidden="1"/>
    <cellStyle name="Hipervínculo visitado" xfId="710" builtinId="9" hidden="1"/>
    <cellStyle name="Hipervínculo visitado" xfId="712" builtinId="9" hidden="1"/>
    <cellStyle name="Hipervínculo visitado" xfId="714" builtinId="9" hidden="1"/>
    <cellStyle name="Hipervínculo visitado" xfId="716" builtinId="9" hidden="1"/>
    <cellStyle name="Hipervínculo visitado" xfId="718" builtinId="9" hidden="1"/>
    <cellStyle name="Hipervínculo visitado" xfId="720" builtinId="9" hidden="1"/>
    <cellStyle name="Hipervínculo visitado" xfId="722" builtinId="9" hidden="1"/>
    <cellStyle name="Hipervínculo visitado" xfId="724" builtinId="9" hidden="1"/>
    <cellStyle name="Hipervínculo visitado" xfId="726" builtinId="9" hidden="1"/>
    <cellStyle name="Hipervínculo visitado" xfId="728" builtinId="9" hidden="1"/>
    <cellStyle name="Hipervínculo visitado" xfId="730" builtinId="9" hidden="1"/>
    <cellStyle name="Hipervínculo visitado" xfId="732" builtinId="9" hidden="1"/>
    <cellStyle name="Hipervínculo visitado" xfId="734" builtinId="9" hidden="1"/>
    <cellStyle name="Hipervínculo visitado" xfId="736" builtinId="9" hidden="1"/>
    <cellStyle name="Hipervínculo visitado" xfId="738" builtinId="9" hidden="1"/>
    <cellStyle name="Hipervínculo visitado" xfId="740" builtinId="9" hidden="1"/>
    <cellStyle name="Hipervínculo visitado" xfId="742" builtinId="9" hidden="1"/>
    <cellStyle name="Hipervínculo visitado" xfId="744" builtinId="9" hidden="1"/>
    <cellStyle name="Hipervínculo visitado" xfId="746" builtinId="9" hidden="1"/>
    <cellStyle name="Hipervínculo visitado" xfId="748" builtinId="9" hidden="1"/>
    <cellStyle name="Hipervínculo visitado" xfId="750" builtinId="9" hidden="1"/>
    <cellStyle name="Hipervínculo visitado" xfId="752" builtinId="9" hidden="1"/>
    <cellStyle name="Hipervínculo visitado" xfId="754" builtinId="9" hidden="1"/>
    <cellStyle name="Hipervínculo visitado" xfId="756" builtinId="9" hidden="1"/>
    <cellStyle name="Hipervínculo visitado" xfId="758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427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2082800</xdr:colOff>
      <xdr:row>1</xdr:row>
      <xdr:rowOff>25400</xdr:rowOff>
    </xdr:from>
    <xdr:to>
      <xdr:col>17</xdr:col>
      <xdr:colOff>457200</xdr:colOff>
      <xdr:row>4</xdr:row>
      <xdr:rowOff>152400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177000" y="215900"/>
          <a:ext cx="25654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292100</xdr:colOff>
      <xdr:row>1</xdr:row>
      <xdr:rowOff>114300</xdr:rowOff>
    </xdr:from>
    <xdr:to>
      <xdr:col>17</xdr:col>
      <xdr:colOff>749300</xdr:colOff>
      <xdr:row>5</xdr:row>
      <xdr:rowOff>50800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481800" y="304800"/>
          <a:ext cx="25527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939800</xdr:colOff>
      <xdr:row>1</xdr:row>
      <xdr:rowOff>0</xdr:rowOff>
    </xdr:from>
    <xdr:to>
      <xdr:col>4</xdr:col>
      <xdr:colOff>571500</xdr:colOff>
      <xdr:row>6</xdr:row>
      <xdr:rowOff>25400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9800" y="1905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673100</xdr:colOff>
      <xdr:row>1</xdr:row>
      <xdr:rowOff>0</xdr:rowOff>
    </xdr:from>
    <xdr:to>
      <xdr:col>21</xdr:col>
      <xdr:colOff>1016000</xdr:colOff>
      <xdr:row>4</xdr:row>
      <xdr:rowOff>127000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23228300" y="190500"/>
          <a:ext cx="24384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1447800</xdr:colOff>
      <xdr:row>3</xdr:row>
      <xdr:rowOff>50800</xdr:rowOff>
    </xdr:from>
    <xdr:to>
      <xdr:col>2</xdr:col>
      <xdr:colOff>2451100</xdr:colOff>
      <xdr:row>6</xdr:row>
      <xdr:rowOff>292100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7239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3073400</xdr:colOff>
      <xdr:row>3</xdr:row>
      <xdr:rowOff>114300</xdr:rowOff>
    </xdr:from>
    <xdr:to>
      <xdr:col>3</xdr:col>
      <xdr:colOff>1016000</xdr:colOff>
      <xdr:row>6</xdr:row>
      <xdr:rowOff>292100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4064000" y="787400"/>
          <a:ext cx="1968500" cy="863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81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433" t="s">
        <v>16</v>
      </c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  <c r="N2" s="433"/>
      <c r="O2" s="433"/>
      <c r="P2" s="433"/>
      <c r="Q2" s="433"/>
      <c r="R2" s="433"/>
      <c r="S2" s="433"/>
      <c r="T2" s="433"/>
    </row>
    <row r="3" spans="2:20" ht="20" customHeight="1">
      <c r="B3" s="433" t="s">
        <v>19</v>
      </c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  <c r="O3" s="433"/>
      <c r="P3" s="433"/>
      <c r="Q3" s="433"/>
      <c r="R3" s="433"/>
      <c r="S3" s="433"/>
      <c r="T3" s="433"/>
    </row>
    <row r="4" spans="2:20" ht="20" customHeight="1">
      <c r="B4" s="433" t="s">
        <v>27</v>
      </c>
      <c r="C4" s="433"/>
      <c r="D4" s="433"/>
      <c r="E4" s="433"/>
      <c r="F4" s="433"/>
      <c r="G4" s="433"/>
      <c r="H4" s="433"/>
      <c r="I4" s="433"/>
      <c r="J4" s="433"/>
      <c r="K4" s="433"/>
      <c r="L4" s="433"/>
      <c r="M4" s="433"/>
      <c r="N4" s="433"/>
      <c r="O4" s="433"/>
      <c r="P4" s="433"/>
      <c r="Q4" s="433"/>
      <c r="R4" s="433"/>
      <c r="S4" s="433"/>
      <c r="T4" s="433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2016</v>
      </c>
      <c r="C8" s="26">
        <v>42735</v>
      </c>
      <c r="D8" s="434" t="s">
        <v>3</v>
      </c>
      <c r="E8" s="435"/>
      <c r="F8" s="435"/>
      <c r="G8" s="435"/>
      <c r="H8" s="435"/>
      <c r="I8" s="435"/>
      <c r="J8" s="435"/>
      <c r="K8" s="436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437" t="s">
        <v>17</v>
      </c>
      <c r="C9" s="440" t="s">
        <v>18</v>
      </c>
      <c r="D9" s="443" t="s">
        <v>0</v>
      </c>
      <c r="E9" s="446" t="s">
        <v>4</v>
      </c>
      <c r="F9" s="446"/>
      <c r="G9" s="446" t="s">
        <v>5</v>
      </c>
      <c r="H9" s="446"/>
      <c r="I9" s="446"/>
      <c r="J9" s="446"/>
      <c r="K9" s="448"/>
      <c r="L9" s="5"/>
      <c r="M9" s="443" t="s">
        <v>6</v>
      </c>
      <c r="N9" s="448"/>
      <c r="O9" s="427" t="s">
        <v>24</v>
      </c>
      <c r="P9" s="428"/>
      <c r="Q9" s="428"/>
      <c r="R9" s="428"/>
      <c r="S9" s="428"/>
      <c r="T9" s="429"/>
    </row>
    <row r="10" spans="2:20" ht="17" customHeight="1">
      <c r="B10" s="438"/>
      <c r="C10" s="441"/>
      <c r="D10" s="444"/>
      <c r="E10" s="447"/>
      <c r="F10" s="447"/>
      <c r="G10" s="447" t="s">
        <v>7</v>
      </c>
      <c r="H10" s="425" t="s">
        <v>25</v>
      </c>
      <c r="I10" s="425" t="s">
        <v>26</v>
      </c>
      <c r="J10" s="451" t="s">
        <v>1</v>
      </c>
      <c r="K10" s="449" t="s">
        <v>8</v>
      </c>
      <c r="L10" s="6"/>
      <c r="M10" s="453" t="s">
        <v>9</v>
      </c>
      <c r="N10" s="421" t="s">
        <v>10</v>
      </c>
      <c r="O10" s="430"/>
      <c r="P10" s="431"/>
      <c r="Q10" s="431"/>
      <c r="R10" s="431"/>
      <c r="S10" s="431"/>
      <c r="T10" s="432"/>
    </row>
    <row r="11" spans="2:20" ht="37.5" customHeight="1" thickBot="1">
      <c r="B11" s="439"/>
      <c r="C11" s="442"/>
      <c r="D11" s="445"/>
      <c r="E11" s="29" t="s">
        <v>11</v>
      </c>
      <c r="F11" s="29" t="s">
        <v>12</v>
      </c>
      <c r="G11" s="425"/>
      <c r="H11" s="426"/>
      <c r="I11" s="426"/>
      <c r="J11" s="452"/>
      <c r="K11" s="450"/>
      <c r="L11" s="19"/>
      <c r="M11" s="454"/>
      <c r="N11" s="422"/>
      <c r="O11" s="30" t="s">
        <v>23</v>
      </c>
      <c r="P11" s="31" t="s">
        <v>20</v>
      </c>
      <c r="Q11" s="32" t="s">
        <v>21</v>
      </c>
      <c r="R11" s="20" t="s">
        <v>22</v>
      </c>
      <c r="S11" s="20" t="s">
        <v>14</v>
      </c>
      <c r="T11" s="21" t="s">
        <v>15</v>
      </c>
    </row>
    <row r="12" spans="2:20" ht="33" customHeight="1" thickBot="1">
      <c r="B12" s="409" t="s">
        <v>94</v>
      </c>
      <c r="C12" s="409" t="s">
        <v>90</v>
      </c>
      <c r="D12" s="90" t="s">
        <v>85</v>
      </c>
      <c r="E12" s="91">
        <v>42370</v>
      </c>
      <c r="F12" s="91">
        <v>42735</v>
      </c>
      <c r="G12" s="100" t="s">
        <v>28</v>
      </c>
      <c r="H12" s="92">
        <v>17</v>
      </c>
      <c r="I12" s="92">
        <v>17</v>
      </c>
      <c r="J12" s="92">
        <v>17</v>
      </c>
      <c r="K12" s="94">
        <v>0</v>
      </c>
      <c r="L12" s="95">
        <f>+K12/J12</f>
        <v>0</v>
      </c>
      <c r="M12" s="96">
        <f>DAYS360(E12,$C$8)/DAYS360(E12,F12)</f>
        <v>1</v>
      </c>
      <c r="N12" s="97">
        <f>IF(J12=0," -",IF(L12&gt;100%,100%,L12))</f>
        <v>0</v>
      </c>
      <c r="O12" s="98">
        <v>2210219</v>
      </c>
      <c r="P12" s="92">
        <v>0</v>
      </c>
      <c r="Q12" s="92">
        <v>0</v>
      </c>
      <c r="R12" s="92">
        <v>0</v>
      </c>
      <c r="S12" s="99" t="str">
        <f>IF(P12=0," -",Q12/P12)</f>
        <v xml:space="preserve"> -</v>
      </c>
      <c r="T12" s="97" t="str">
        <f>IF(R12=0," -",IF(Q12=0,100%,R12/Q12))</f>
        <v xml:space="preserve"> -</v>
      </c>
    </row>
    <row r="13" spans="2:20" ht="61" thickBot="1">
      <c r="B13" s="410"/>
      <c r="C13" s="411"/>
      <c r="D13" s="55" t="s">
        <v>86</v>
      </c>
      <c r="E13" s="56">
        <v>42370</v>
      </c>
      <c r="F13" s="56">
        <v>42735</v>
      </c>
      <c r="G13" s="61" t="s">
        <v>29</v>
      </c>
      <c r="H13" s="58">
        <v>1</v>
      </c>
      <c r="I13" s="58">
        <v>0</v>
      </c>
      <c r="J13" s="58">
        <v>0</v>
      </c>
      <c r="K13" s="75">
        <v>0</v>
      </c>
      <c r="L13" s="84" t="e">
        <f t="shared" ref="L13:L76" si="0">+K13/J13</f>
        <v>#DIV/0!</v>
      </c>
      <c r="M13" s="82">
        <f t="shared" ref="M13:M76" si="1">DAYS360(E13,$C$8)/DAYS360(E13,F13)</f>
        <v>1</v>
      </c>
      <c r="N13" s="59" t="str">
        <f t="shared" ref="N13:N76" si="2">IF(J13=0," -",IF(L13&gt;100%,100%,L13))</f>
        <v xml:space="preserve"> -</v>
      </c>
      <c r="O13" s="79" t="s">
        <v>203</v>
      </c>
      <c r="P13" s="58">
        <v>0</v>
      </c>
      <c r="Q13" s="58">
        <v>0</v>
      </c>
      <c r="R13" s="58">
        <v>0</v>
      </c>
      <c r="S13" s="57" t="str">
        <f t="shared" ref="S13:S76" si="3">IF(P13=0," -",Q13/P13)</f>
        <v xml:space="preserve"> -</v>
      </c>
      <c r="T13" s="59" t="str">
        <f t="shared" ref="T13:T76" si="4">IF(R13=0," -",IF(Q13=0,100%,R13/Q13))</f>
        <v xml:space="preserve"> -</v>
      </c>
    </row>
    <row r="14" spans="2:20" ht="13" customHeight="1" thickBot="1">
      <c r="B14" s="410"/>
      <c r="C14" s="28"/>
      <c r="D14" s="34"/>
      <c r="E14" s="36"/>
      <c r="F14" s="37"/>
      <c r="G14" s="33"/>
      <c r="H14" s="38"/>
      <c r="I14" s="38"/>
      <c r="J14" s="38"/>
      <c r="K14" s="38"/>
      <c r="L14" s="39"/>
      <c r="M14" s="33"/>
      <c r="N14" s="33"/>
      <c r="O14" s="33"/>
      <c r="P14" s="34"/>
      <c r="Q14" s="34"/>
      <c r="R14" s="34"/>
      <c r="S14" s="35"/>
      <c r="T14" s="40"/>
    </row>
    <row r="15" spans="2:20" ht="78" customHeight="1" thickBot="1">
      <c r="B15" s="410"/>
      <c r="C15" s="67" t="s">
        <v>91</v>
      </c>
      <c r="D15" s="64" t="s">
        <v>87</v>
      </c>
      <c r="E15" s="56">
        <v>42370</v>
      </c>
      <c r="F15" s="125">
        <v>42735</v>
      </c>
      <c r="G15" s="61" t="s">
        <v>30</v>
      </c>
      <c r="H15" s="57">
        <v>1</v>
      </c>
      <c r="I15" s="57">
        <v>1</v>
      </c>
      <c r="J15" s="57">
        <v>1</v>
      </c>
      <c r="K15" s="76">
        <v>1</v>
      </c>
      <c r="L15" s="84">
        <f t="shared" si="0"/>
        <v>1</v>
      </c>
      <c r="M15" s="82">
        <f t="shared" si="1"/>
        <v>1</v>
      </c>
      <c r="N15" s="59">
        <f t="shared" si="2"/>
        <v>1</v>
      </c>
      <c r="O15" s="79" t="s">
        <v>203</v>
      </c>
      <c r="P15" s="58">
        <v>0</v>
      </c>
      <c r="Q15" s="58">
        <v>0</v>
      </c>
      <c r="R15" s="58">
        <v>0</v>
      </c>
      <c r="S15" s="57" t="str">
        <f t="shared" si="3"/>
        <v xml:space="preserve"> -</v>
      </c>
      <c r="T15" s="59" t="str">
        <f t="shared" si="4"/>
        <v xml:space="preserve"> -</v>
      </c>
    </row>
    <row r="16" spans="2:20" ht="13" customHeight="1" thickBot="1">
      <c r="B16" s="410"/>
      <c r="C16" s="28"/>
      <c r="D16" s="34"/>
      <c r="E16" s="36"/>
      <c r="F16" s="37"/>
      <c r="G16" s="33"/>
      <c r="H16" s="38"/>
      <c r="I16" s="38"/>
      <c r="J16" s="38"/>
      <c r="K16" s="38"/>
      <c r="L16" s="39"/>
      <c r="M16" s="33"/>
      <c r="N16" s="33"/>
      <c r="O16" s="33"/>
      <c r="P16" s="34"/>
      <c r="Q16" s="34"/>
      <c r="R16" s="34"/>
      <c r="S16" s="35"/>
      <c r="T16" s="40"/>
    </row>
    <row r="17" spans="2:20" ht="46" thickBot="1">
      <c r="B17" s="410"/>
      <c r="C17" s="67" t="s">
        <v>92</v>
      </c>
      <c r="D17" s="64" t="s">
        <v>88</v>
      </c>
      <c r="E17" s="56">
        <v>42370</v>
      </c>
      <c r="F17" s="56">
        <v>42735</v>
      </c>
      <c r="G17" s="61" t="s">
        <v>31</v>
      </c>
      <c r="H17" s="58">
        <v>1</v>
      </c>
      <c r="I17" s="58">
        <v>0</v>
      </c>
      <c r="J17" s="58">
        <v>0</v>
      </c>
      <c r="K17" s="75">
        <v>0</v>
      </c>
      <c r="L17" s="84" t="e">
        <f t="shared" si="0"/>
        <v>#DIV/0!</v>
      </c>
      <c r="M17" s="82">
        <f t="shared" si="1"/>
        <v>1</v>
      </c>
      <c r="N17" s="59" t="str">
        <f t="shared" si="2"/>
        <v xml:space="preserve"> -</v>
      </c>
      <c r="O17" s="79">
        <v>2210198</v>
      </c>
      <c r="P17" s="58">
        <v>0</v>
      </c>
      <c r="Q17" s="58">
        <v>0</v>
      </c>
      <c r="R17" s="58">
        <v>0</v>
      </c>
      <c r="S17" s="57" t="str">
        <f t="shared" si="3"/>
        <v xml:space="preserve"> -</v>
      </c>
      <c r="T17" s="59" t="str">
        <f t="shared" si="4"/>
        <v xml:space="preserve"> -</v>
      </c>
    </row>
    <row r="18" spans="2:20" ht="13" customHeight="1" thickBot="1">
      <c r="B18" s="410"/>
      <c r="C18" s="28"/>
      <c r="D18" s="34"/>
      <c r="E18" s="36"/>
      <c r="F18" s="37"/>
      <c r="G18" s="33"/>
      <c r="H18" s="38"/>
      <c r="I18" s="38"/>
      <c r="J18" s="38"/>
      <c r="K18" s="38"/>
      <c r="L18" s="39"/>
      <c r="M18" s="33"/>
      <c r="N18" s="33"/>
      <c r="O18" s="33"/>
      <c r="P18" s="34"/>
      <c r="Q18" s="34"/>
      <c r="R18" s="34"/>
      <c r="S18" s="35"/>
      <c r="T18" s="40"/>
    </row>
    <row r="19" spans="2:20" ht="76" thickBot="1">
      <c r="B19" s="411"/>
      <c r="C19" s="67" t="s">
        <v>93</v>
      </c>
      <c r="D19" s="68" t="s">
        <v>89</v>
      </c>
      <c r="E19" s="56">
        <v>42370</v>
      </c>
      <c r="F19" s="126">
        <v>42735</v>
      </c>
      <c r="G19" s="61" t="s">
        <v>32</v>
      </c>
      <c r="H19" s="57">
        <v>1</v>
      </c>
      <c r="I19" s="57">
        <v>1</v>
      </c>
      <c r="J19" s="57">
        <v>1</v>
      </c>
      <c r="K19" s="76">
        <v>1</v>
      </c>
      <c r="L19" s="84">
        <f t="shared" si="0"/>
        <v>1</v>
      </c>
      <c r="M19" s="82">
        <f t="shared" si="1"/>
        <v>1</v>
      </c>
      <c r="N19" s="59">
        <f t="shared" si="2"/>
        <v>1</v>
      </c>
      <c r="O19" s="79">
        <v>2210271</v>
      </c>
      <c r="P19" s="58">
        <v>385956</v>
      </c>
      <c r="Q19" s="58">
        <v>302350</v>
      </c>
      <c r="R19" s="58">
        <v>0</v>
      </c>
      <c r="S19" s="57">
        <f t="shared" si="3"/>
        <v>0.7833794525800869</v>
      </c>
      <c r="T19" s="59" t="str">
        <f t="shared" si="4"/>
        <v xml:space="preserve"> -</v>
      </c>
    </row>
    <row r="20" spans="2:20" ht="13" customHeight="1" thickBot="1">
      <c r="B20" s="66"/>
      <c r="C20" s="65"/>
      <c r="D20" s="41"/>
      <c r="E20" s="42"/>
      <c r="F20" s="42"/>
      <c r="G20" s="41"/>
      <c r="H20" s="43"/>
      <c r="I20" s="43"/>
      <c r="J20" s="43"/>
      <c r="K20" s="43"/>
      <c r="L20" s="44"/>
      <c r="M20" s="45"/>
      <c r="N20" s="45"/>
      <c r="O20" s="41"/>
      <c r="P20" s="43"/>
      <c r="Q20" s="43"/>
      <c r="R20" s="43"/>
      <c r="S20" s="45"/>
      <c r="T20" s="46"/>
    </row>
    <row r="21" spans="2:20" ht="31" thickBot="1">
      <c r="B21" s="67" t="s">
        <v>97</v>
      </c>
      <c r="C21" s="67" t="s">
        <v>96</v>
      </c>
      <c r="D21" s="64" t="s">
        <v>95</v>
      </c>
      <c r="E21" s="56">
        <v>42370</v>
      </c>
      <c r="F21" s="56">
        <v>42735</v>
      </c>
      <c r="G21" s="60" t="s">
        <v>33</v>
      </c>
      <c r="H21" s="58">
        <v>3</v>
      </c>
      <c r="I21" s="58">
        <v>0</v>
      </c>
      <c r="J21" s="58">
        <v>0</v>
      </c>
      <c r="K21" s="75">
        <v>0</v>
      </c>
      <c r="L21" s="84" t="e">
        <f t="shared" si="0"/>
        <v>#DIV/0!</v>
      </c>
      <c r="M21" s="82">
        <f t="shared" si="1"/>
        <v>1</v>
      </c>
      <c r="N21" s="59" t="str">
        <f t="shared" si="2"/>
        <v xml:space="preserve"> -</v>
      </c>
      <c r="O21" s="79">
        <v>2210818</v>
      </c>
      <c r="P21" s="58">
        <v>0</v>
      </c>
      <c r="Q21" s="58">
        <v>0</v>
      </c>
      <c r="R21" s="58">
        <v>0</v>
      </c>
      <c r="S21" s="57" t="str">
        <f t="shared" si="3"/>
        <v xml:space="preserve"> -</v>
      </c>
      <c r="T21" s="59" t="str">
        <f t="shared" si="4"/>
        <v xml:space="preserve"> -</v>
      </c>
    </row>
    <row r="22" spans="2:20" ht="13" customHeight="1" thickBot="1">
      <c r="B22" s="66"/>
      <c r="C22" s="41"/>
      <c r="D22" s="41"/>
      <c r="E22" s="42"/>
      <c r="F22" s="42"/>
      <c r="G22" s="41"/>
      <c r="H22" s="43"/>
      <c r="I22" s="43"/>
      <c r="J22" s="43"/>
      <c r="K22" s="43"/>
      <c r="L22" s="44"/>
      <c r="M22" s="45"/>
      <c r="N22" s="45"/>
      <c r="O22" s="41"/>
      <c r="P22" s="43"/>
      <c r="Q22" s="43"/>
      <c r="R22" s="43"/>
      <c r="S22" s="45"/>
      <c r="T22" s="46"/>
    </row>
    <row r="23" spans="2:20" ht="45">
      <c r="B23" s="409" t="s">
        <v>101</v>
      </c>
      <c r="C23" s="423" t="s">
        <v>127</v>
      </c>
      <c r="D23" s="417" t="s">
        <v>98</v>
      </c>
      <c r="E23" s="49">
        <v>42370</v>
      </c>
      <c r="F23" s="127">
        <v>42735</v>
      </c>
      <c r="G23" s="14" t="s">
        <v>34</v>
      </c>
      <c r="H23" s="18">
        <v>1</v>
      </c>
      <c r="I23" s="18">
        <v>0</v>
      </c>
      <c r="J23" s="18">
        <v>0</v>
      </c>
      <c r="K23" s="74">
        <v>0</v>
      </c>
      <c r="L23" s="15" t="e">
        <f t="shared" si="0"/>
        <v>#DIV/0!</v>
      </c>
      <c r="M23" s="16">
        <f t="shared" si="1"/>
        <v>1</v>
      </c>
      <c r="N23" s="17" t="str">
        <f t="shared" si="2"/>
        <v xml:space="preserve"> -</v>
      </c>
      <c r="O23" s="77">
        <v>2210196</v>
      </c>
      <c r="P23" s="50">
        <v>0</v>
      </c>
      <c r="Q23" s="50">
        <v>0</v>
      </c>
      <c r="R23" s="50">
        <v>0</v>
      </c>
      <c r="S23" s="18" t="str">
        <f t="shared" si="3"/>
        <v xml:space="preserve"> -</v>
      </c>
      <c r="T23" s="17" t="str">
        <f t="shared" si="4"/>
        <v xml:space="preserve"> -</v>
      </c>
    </row>
    <row r="24" spans="2:20" ht="31" thickBot="1">
      <c r="B24" s="410"/>
      <c r="C24" s="424"/>
      <c r="D24" s="416"/>
      <c r="E24" s="51">
        <v>42370</v>
      </c>
      <c r="F24" s="51">
        <v>42735</v>
      </c>
      <c r="G24" s="9" t="s">
        <v>35</v>
      </c>
      <c r="H24" s="52">
        <v>1</v>
      </c>
      <c r="I24" s="52">
        <v>0</v>
      </c>
      <c r="J24" s="52">
        <v>0</v>
      </c>
      <c r="K24" s="73">
        <v>0</v>
      </c>
      <c r="L24" s="83" t="e">
        <f t="shared" si="0"/>
        <v>#DIV/0!</v>
      </c>
      <c r="M24" s="81">
        <f t="shared" si="1"/>
        <v>1</v>
      </c>
      <c r="N24" s="54" t="str">
        <f t="shared" si="2"/>
        <v xml:space="preserve"> -</v>
      </c>
      <c r="O24" s="78">
        <v>2210196</v>
      </c>
      <c r="P24" s="52">
        <v>0</v>
      </c>
      <c r="Q24" s="52">
        <v>0</v>
      </c>
      <c r="R24" s="52">
        <v>0</v>
      </c>
      <c r="S24" s="53" t="str">
        <f t="shared" si="3"/>
        <v xml:space="preserve"> -</v>
      </c>
      <c r="T24" s="54" t="str">
        <f t="shared" si="4"/>
        <v xml:space="preserve"> -</v>
      </c>
    </row>
    <row r="25" spans="2:20" ht="13" customHeight="1" thickBot="1">
      <c r="B25" s="410"/>
      <c r="C25" s="28"/>
      <c r="D25" s="34"/>
      <c r="E25" s="36"/>
      <c r="F25" s="37"/>
      <c r="G25" s="33"/>
      <c r="H25" s="38"/>
      <c r="I25" s="38"/>
      <c r="J25" s="38"/>
      <c r="K25" s="38"/>
      <c r="L25" s="39"/>
      <c r="M25" s="33"/>
      <c r="N25" s="33"/>
      <c r="O25" s="33"/>
      <c r="P25" s="34"/>
      <c r="Q25" s="34"/>
      <c r="R25" s="34"/>
      <c r="S25" s="35"/>
      <c r="T25" s="40"/>
    </row>
    <row r="26" spans="2:20" ht="61" thickBot="1">
      <c r="B26" s="411"/>
      <c r="C26" s="67" t="s">
        <v>100</v>
      </c>
      <c r="D26" s="64" t="s">
        <v>99</v>
      </c>
      <c r="E26" s="56">
        <v>42370</v>
      </c>
      <c r="F26" s="56">
        <v>42735</v>
      </c>
      <c r="G26" s="61" t="s">
        <v>36</v>
      </c>
      <c r="H26" s="58">
        <v>20</v>
      </c>
      <c r="I26" s="58">
        <v>1</v>
      </c>
      <c r="J26" s="58">
        <v>1</v>
      </c>
      <c r="K26" s="75">
        <v>1</v>
      </c>
      <c r="L26" s="84">
        <f t="shared" si="0"/>
        <v>1</v>
      </c>
      <c r="M26" s="82">
        <f t="shared" si="1"/>
        <v>1</v>
      </c>
      <c r="N26" s="59">
        <f t="shared" si="2"/>
        <v>1</v>
      </c>
      <c r="O26" s="79">
        <v>0</v>
      </c>
      <c r="P26" s="58">
        <v>2118424</v>
      </c>
      <c r="Q26" s="58">
        <v>1608417</v>
      </c>
      <c r="R26" s="58">
        <v>0</v>
      </c>
      <c r="S26" s="57">
        <f t="shared" si="3"/>
        <v>0.75925168899143891</v>
      </c>
      <c r="T26" s="59" t="str">
        <f t="shared" si="4"/>
        <v xml:space="preserve"> -</v>
      </c>
    </row>
    <row r="27" spans="2:20" ht="13" customHeight="1" thickBot="1">
      <c r="B27" s="66"/>
      <c r="C27" s="65"/>
      <c r="D27" s="41"/>
      <c r="E27" s="42"/>
      <c r="F27" s="42"/>
      <c r="G27" s="41"/>
      <c r="H27" s="43"/>
      <c r="I27" s="43"/>
      <c r="J27" s="43"/>
      <c r="K27" s="43"/>
      <c r="L27" s="44"/>
      <c r="M27" s="45"/>
      <c r="N27" s="45"/>
      <c r="O27" s="41"/>
      <c r="P27" s="43"/>
      <c r="Q27" s="43"/>
      <c r="R27" s="43"/>
      <c r="S27" s="45"/>
      <c r="T27" s="46"/>
    </row>
    <row r="28" spans="2:20" ht="30">
      <c r="B28" s="409" t="s">
        <v>120</v>
      </c>
      <c r="C28" s="420" t="s">
        <v>106</v>
      </c>
      <c r="D28" s="412" t="s">
        <v>102</v>
      </c>
      <c r="E28" s="49">
        <v>42370</v>
      </c>
      <c r="F28" s="127">
        <v>42735</v>
      </c>
      <c r="G28" s="14" t="s">
        <v>37</v>
      </c>
      <c r="H28" s="18">
        <v>1</v>
      </c>
      <c r="I28" s="18">
        <v>0</v>
      </c>
      <c r="J28" s="18">
        <v>0</v>
      </c>
      <c r="K28" s="74">
        <v>0</v>
      </c>
      <c r="L28" s="15" t="e">
        <f t="shared" si="0"/>
        <v>#DIV/0!</v>
      </c>
      <c r="M28" s="16">
        <f t="shared" si="1"/>
        <v>1</v>
      </c>
      <c r="N28" s="17" t="str">
        <f t="shared" si="2"/>
        <v xml:space="preserve"> -</v>
      </c>
      <c r="O28" s="77">
        <v>2210304</v>
      </c>
      <c r="P28" s="50">
        <v>0</v>
      </c>
      <c r="Q28" s="50">
        <v>0</v>
      </c>
      <c r="R28" s="50">
        <v>0</v>
      </c>
      <c r="S28" s="18" t="str">
        <f t="shared" si="3"/>
        <v xml:space="preserve"> -</v>
      </c>
      <c r="T28" s="17" t="str">
        <f t="shared" si="4"/>
        <v xml:space="preserve"> -</v>
      </c>
    </row>
    <row r="29" spans="2:20" ht="31" thickBot="1">
      <c r="B29" s="410"/>
      <c r="C29" s="420"/>
      <c r="D29" s="413"/>
      <c r="E29" s="51">
        <v>42370</v>
      </c>
      <c r="F29" s="128">
        <v>42735</v>
      </c>
      <c r="G29" s="9" t="s">
        <v>38</v>
      </c>
      <c r="H29" s="53">
        <v>1</v>
      </c>
      <c r="I29" s="53">
        <v>0</v>
      </c>
      <c r="J29" s="53">
        <v>0</v>
      </c>
      <c r="K29" s="72">
        <v>0</v>
      </c>
      <c r="L29" s="83" t="e">
        <f t="shared" si="0"/>
        <v>#DIV/0!</v>
      </c>
      <c r="M29" s="81">
        <f t="shared" si="1"/>
        <v>1</v>
      </c>
      <c r="N29" s="54" t="str">
        <f t="shared" si="2"/>
        <v xml:space="preserve"> -</v>
      </c>
      <c r="O29" s="78">
        <v>2210304</v>
      </c>
      <c r="P29" s="52">
        <v>0</v>
      </c>
      <c r="Q29" s="52">
        <v>0</v>
      </c>
      <c r="R29" s="52">
        <v>0</v>
      </c>
      <c r="S29" s="53" t="str">
        <f t="shared" si="3"/>
        <v xml:space="preserve"> -</v>
      </c>
      <c r="T29" s="54" t="str">
        <f t="shared" si="4"/>
        <v xml:space="preserve"> -</v>
      </c>
    </row>
    <row r="30" spans="2:20" ht="13" customHeight="1" thickBot="1">
      <c r="B30" s="410"/>
      <c r="C30" s="27"/>
      <c r="D30" s="34"/>
      <c r="E30" s="36"/>
      <c r="F30" s="37"/>
      <c r="G30" s="33"/>
      <c r="H30" s="38"/>
      <c r="I30" s="38"/>
      <c r="J30" s="38"/>
      <c r="K30" s="38"/>
      <c r="L30" s="39"/>
      <c r="M30" s="33"/>
      <c r="N30" s="33"/>
      <c r="O30" s="33"/>
      <c r="P30" s="34"/>
      <c r="Q30" s="34"/>
      <c r="R30" s="34"/>
      <c r="S30" s="35"/>
      <c r="T30" s="40"/>
    </row>
    <row r="31" spans="2:20" ht="30">
      <c r="B31" s="410"/>
      <c r="C31" s="409" t="s">
        <v>107</v>
      </c>
      <c r="D31" s="417" t="s">
        <v>103</v>
      </c>
      <c r="E31" s="49">
        <v>42370</v>
      </c>
      <c r="F31" s="49">
        <v>42735</v>
      </c>
      <c r="G31" s="62" t="s">
        <v>39</v>
      </c>
      <c r="H31" s="50">
        <v>3</v>
      </c>
      <c r="I31" s="50">
        <v>0</v>
      </c>
      <c r="J31" s="50">
        <v>0</v>
      </c>
      <c r="K31" s="69">
        <v>0</v>
      </c>
      <c r="L31" s="15" t="e">
        <f t="shared" si="0"/>
        <v>#DIV/0!</v>
      </c>
      <c r="M31" s="16">
        <f t="shared" si="1"/>
        <v>1</v>
      </c>
      <c r="N31" s="17" t="str">
        <f t="shared" si="2"/>
        <v xml:space="preserve"> -</v>
      </c>
      <c r="O31" s="77">
        <v>0</v>
      </c>
      <c r="P31" s="50">
        <v>0</v>
      </c>
      <c r="Q31" s="50">
        <v>0</v>
      </c>
      <c r="R31" s="50">
        <v>0</v>
      </c>
      <c r="S31" s="18" t="str">
        <f t="shared" si="3"/>
        <v xml:space="preserve"> -</v>
      </c>
      <c r="T31" s="17" t="str">
        <f t="shared" si="4"/>
        <v xml:space="preserve"> -</v>
      </c>
    </row>
    <row r="32" spans="2:20" ht="30" customHeight="1" thickBot="1">
      <c r="B32" s="410"/>
      <c r="C32" s="411"/>
      <c r="D32" s="416"/>
      <c r="E32" s="51">
        <v>42370</v>
      </c>
      <c r="F32" s="51">
        <v>42735</v>
      </c>
      <c r="G32" s="63" t="s">
        <v>40</v>
      </c>
      <c r="H32" s="52">
        <v>1</v>
      </c>
      <c r="I32" s="52">
        <v>0</v>
      </c>
      <c r="J32" s="52">
        <v>0</v>
      </c>
      <c r="K32" s="73">
        <v>0</v>
      </c>
      <c r="L32" s="83" t="e">
        <f t="shared" si="0"/>
        <v>#DIV/0!</v>
      </c>
      <c r="M32" s="81">
        <f t="shared" si="1"/>
        <v>1</v>
      </c>
      <c r="N32" s="54" t="str">
        <f t="shared" si="2"/>
        <v xml:space="preserve"> -</v>
      </c>
      <c r="O32" s="78">
        <v>0</v>
      </c>
      <c r="P32" s="52">
        <v>0</v>
      </c>
      <c r="Q32" s="52">
        <v>0</v>
      </c>
      <c r="R32" s="52">
        <v>0</v>
      </c>
      <c r="S32" s="53" t="str">
        <f t="shared" si="3"/>
        <v xml:space="preserve"> -</v>
      </c>
      <c r="T32" s="54" t="str">
        <f t="shared" si="4"/>
        <v xml:space="preserve"> -</v>
      </c>
    </row>
    <row r="33" spans="2:20" ht="13" customHeight="1" thickBot="1">
      <c r="B33" s="410"/>
      <c r="C33" s="34"/>
      <c r="D33" s="34"/>
      <c r="E33" s="36"/>
      <c r="F33" s="37"/>
      <c r="G33" s="33"/>
      <c r="H33" s="38"/>
      <c r="I33" s="38"/>
      <c r="J33" s="38"/>
      <c r="K33" s="38"/>
      <c r="L33" s="39"/>
      <c r="M33" s="33"/>
      <c r="N33" s="33"/>
      <c r="O33" s="33"/>
      <c r="P33" s="34"/>
      <c r="Q33" s="34"/>
      <c r="R33" s="34"/>
      <c r="S33" s="35"/>
      <c r="T33" s="40"/>
    </row>
    <row r="34" spans="2:20" ht="61" thickBot="1">
      <c r="B34" s="410"/>
      <c r="C34" s="67" t="s">
        <v>108</v>
      </c>
      <c r="D34" s="64" t="s">
        <v>104</v>
      </c>
      <c r="E34" s="56">
        <v>42370</v>
      </c>
      <c r="F34" s="56">
        <v>42735</v>
      </c>
      <c r="G34" s="61" t="s">
        <v>41</v>
      </c>
      <c r="H34" s="58">
        <v>1</v>
      </c>
      <c r="I34" s="58">
        <v>1</v>
      </c>
      <c r="J34" s="58">
        <v>1</v>
      </c>
      <c r="K34" s="136">
        <v>0.5</v>
      </c>
      <c r="L34" s="84">
        <f t="shared" si="0"/>
        <v>0.5</v>
      </c>
      <c r="M34" s="82">
        <f t="shared" si="1"/>
        <v>1</v>
      </c>
      <c r="N34" s="59">
        <f t="shared" si="2"/>
        <v>0.5</v>
      </c>
      <c r="O34" s="79">
        <v>2210904</v>
      </c>
      <c r="P34" s="58">
        <v>3287402</v>
      </c>
      <c r="Q34" s="58">
        <v>3287402</v>
      </c>
      <c r="R34" s="58">
        <v>0</v>
      </c>
      <c r="S34" s="57">
        <f t="shared" si="3"/>
        <v>1</v>
      </c>
      <c r="T34" s="59" t="str">
        <f t="shared" si="4"/>
        <v xml:space="preserve"> -</v>
      </c>
    </row>
    <row r="35" spans="2:20" ht="13" customHeight="1" thickBot="1">
      <c r="B35" s="410"/>
      <c r="C35" s="28"/>
      <c r="D35" s="34"/>
      <c r="E35" s="36"/>
      <c r="F35" s="37"/>
      <c r="G35" s="33"/>
      <c r="H35" s="38"/>
      <c r="I35" s="38"/>
      <c r="J35" s="38"/>
      <c r="K35" s="38"/>
      <c r="L35" s="39"/>
      <c r="M35" s="33"/>
      <c r="N35" s="33"/>
      <c r="O35" s="33"/>
      <c r="P35" s="34"/>
      <c r="Q35" s="34"/>
      <c r="R35" s="34"/>
      <c r="S35" s="35"/>
      <c r="T35" s="40"/>
    </row>
    <row r="36" spans="2:20" ht="30">
      <c r="B36" s="410"/>
      <c r="C36" s="409" t="s">
        <v>109</v>
      </c>
      <c r="D36" s="417" t="s">
        <v>105</v>
      </c>
      <c r="E36" s="49">
        <v>42370</v>
      </c>
      <c r="F36" s="127">
        <v>42735</v>
      </c>
      <c r="G36" s="14" t="s">
        <v>42</v>
      </c>
      <c r="H36" s="18">
        <v>1</v>
      </c>
      <c r="I36" s="18">
        <v>1</v>
      </c>
      <c r="J36" s="18">
        <v>1</v>
      </c>
      <c r="K36" s="74">
        <v>1</v>
      </c>
      <c r="L36" s="15">
        <f t="shared" si="0"/>
        <v>1</v>
      </c>
      <c r="M36" s="16">
        <f t="shared" si="1"/>
        <v>1</v>
      </c>
      <c r="N36" s="17">
        <f t="shared" si="2"/>
        <v>1</v>
      </c>
      <c r="O36" s="77">
        <v>2210606</v>
      </c>
      <c r="P36" s="50">
        <v>2404458</v>
      </c>
      <c r="Q36" s="50">
        <v>2048199</v>
      </c>
      <c r="R36" s="50">
        <v>0</v>
      </c>
      <c r="S36" s="18">
        <f t="shared" si="3"/>
        <v>0.85183396840369019</v>
      </c>
      <c r="T36" s="17" t="str">
        <f t="shared" si="4"/>
        <v xml:space="preserve"> -</v>
      </c>
    </row>
    <row r="37" spans="2:20" ht="75">
      <c r="B37" s="410"/>
      <c r="C37" s="410"/>
      <c r="D37" s="418"/>
      <c r="E37" s="47">
        <v>42370</v>
      </c>
      <c r="F37" s="47">
        <v>42735</v>
      </c>
      <c r="G37" s="8" t="s">
        <v>43</v>
      </c>
      <c r="H37" s="48">
        <v>100</v>
      </c>
      <c r="I37" s="48">
        <v>5</v>
      </c>
      <c r="J37" s="48">
        <v>5</v>
      </c>
      <c r="K37" s="70">
        <v>9</v>
      </c>
      <c r="L37" s="22">
        <f t="shared" si="0"/>
        <v>1.8</v>
      </c>
      <c r="M37" s="23">
        <f t="shared" si="1"/>
        <v>1</v>
      </c>
      <c r="N37" s="24">
        <f t="shared" si="2"/>
        <v>1</v>
      </c>
      <c r="O37" s="80" t="s">
        <v>204</v>
      </c>
      <c r="P37" s="48">
        <v>10222538</v>
      </c>
      <c r="Q37" s="48">
        <f>9928978+53850</f>
        <v>9982828</v>
      </c>
      <c r="R37" s="48">
        <v>0</v>
      </c>
      <c r="S37" s="25">
        <f t="shared" si="3"/>
        <v>0.97655083307100443</v>
      </c>
      <c r="T37" s="24" t="str">
        <f t="shared" si="4"/>
        <v xml:space="preserve"> -</v>
      </c>
    </row>
    <row r="38" spans="2:20" ht="31" customHeight="1">
      <c r="B38" s="410"/>
      <c r="C38" s="410"/>
      <c r="D38" s="418"/>
      <c r="E38" s="47">
        <v>42370</v>
      </c>
      <c r="F38" s="47">
        <v>42735</v>
      </c>
      <c r="G38" s="8" t="s">
        <v>44</v>
      </c>
      <c r="H38" s="48">
        <v>30000</v>
      </c>
      <c r="I38" s="48">
        <v>1000</v>
      </c>
      <c r="J38" s="48">
        <v>1000</v>
      </c>
      <c r="K38" s="70">
        <v>1972</v>
      </c>
      <c r="L38" s="22">
        <f t="shared" si="0"/>
        <v>1.972</v>
      </c>
      <c r="M38" s="23">
        <f t="shared" si="1"/>
        <v>1</v>
      </c>
      <c r="N38" s="24">
        <f t="shared" si="2"/>
        <v>1</v>
      </c>
      <c r="O38" s="80">
        <v>2210818</v>
      </c>
      <c r="P38" s="48">
        <v>482500</v>
      </c>
      <c r="Q38" s="48">
        <v>458594</v>
      </c>
      <c r="R38" s="48">
        <v>0</v>
      </c>
      <c r="S38" s="25">
        <f t="shared" si="3"/>
        <v>0.95045388601036274</v>
      </c>
      <c r="T38" s="24" t="str">
        <f t="shared" si="4"/>
        <v xml:space="preserve"> -</v>
      </c>
    </row>
    <row r="39" spans="2:20" ht="45">
      <c r="B39" s="410"/>
      <c r="C39" s="410"/>
      <c r="D39" s="418"/>
      <c r="E39" s="47">
        <v>42370</v>
      </c>
      <c r="F39" s="47">
        <v>42735</v>
      </c>
      <c r="G39" s="8" t="s">
        <v>45</v>
      </c>
      <c r="H39" s="48">
        <v>4</v>
      </c>
      <c r="I39" s="48">
        <v>0</v>
      </c>
      <c r="J39" s="48">
        <v>0</v>
      </c>
      <c r="K39" s="70">
        <v>0</v>
      </c>
      <c r="L39" s="22" t="e">
        <f t="shared" si="0"/>
        <v>#DIV/0!</v>
      </c>
      <c r="M39" s="23">
        <f t="shared" si="1"/>
        <v>1</v>
      </c>
      <c r="N39" s="24" t="str">
        <f t="shared" si="2"/>
        <v xml:space="preserve"> -</v>
      </c>
      <c r="O39" s="80">
        <v>2210818</v>
      </c>
      <c r="P39" s="48">
        <v>0</v>
      </c>
      <c r="Q39" s="48">
        <v>0</v>
      </c>
      <c r="R39" s="48">
        <v>0</v>
      </c>
      <c r="S39" s="25" t="str">
        <f t="shared" si="3"/>
        <v xml:space="preserve"> -</v>
      </c>
      <c r="T39" s="24" t="str">
        <f t="shared" si="4"/>
        <v xml:space="preserve"> -</v>
      </c>
    </row>
    <row r="40" spans="2:20" ht="30">
      <c r="B40" s="410"/>
      <c r="C40" s="410"/>
      <c r="D40" s="418"/>
      <c r="E40" s="47">
        <v>42370</v>
      </c>
      <c r="F40" s="47">
        <v>42735</v>
      </c>
      <c r="G40" s="8" t="s">
        <v>46</v>
      </c>
      <c r="H40" s="48">
        <v>50</v>
      </c>
      <c r="I40" s="48">
        <v>5</v>
      </c>
      <c r="J40" s="48">
        <v>5</v>
      </c>
      <c r="K40" s="70">
        <v>11</v>
      </c>
      <c r="L40" s="22">
        <f t="shared" si="0"/>
        <v>2.2000000000000002</v>
      </c>
      <c r="M40" s="23">
        <f t="shared" si="1"/>
        <v>1</v>
      </c>
      <c r="N40" s="24">
        <f t="shared" si="2"/>
        <v>1</v>
      </c>
      <c r="O40" s="80">
        <v>2210231</v>
      </c>
      <c r="P40" s="48">
        <v>1000000</v>
      </c>
      <c r="Q40" s="48">
        <v>0</v>
      </c>
      <c r="R40" s="48">
        <v>0</v>
      </c>
      <c r="S40" s="25">
        <f t="shared" si="3"/>
        <v>0</v>
      </c>
      <c r="T40" s="24" t="str">
        <f t="shared" si="4"/>
        <v xml:space="preserve"> -</v>
      </c>
    </row>
    <row r="41" spans="2:20" ht="30">
      <c r="B41" s="410"/>
      <c r="C41" s="410"/>
      <c r="D41" s="418"/>
      <c r="E41" s="47">
        <v>42370</v>
      </c>
      <c r="F41" s="47">
        <v>42735</v>
      </c>
      <c r="G41" s="8" t="s">
        <v>47</v>
      </c>
      <c r="H41" s="48">
        <v>6600</v>
      </c>
      <c r="I41" s="48">
        <v>0</v>
      </c>
      <c r="J41" s="48">
        <v>0</v>
      </c>
      <c r="K41" s="70">
        <v>0</v>
      </c>
      <c r="L41" s="22" t="e">
        <f t="shared" si="0"/>
        <v>#DIV/0!</v>
      </c>
      <c r="M41" s="23">
        <f t="shared" si="1"/>
        <v>1</v>
      </c>
      <c r="N41" s="24" t="str">
        <f t="shared" si="2"/>
        <v xml:space="preserve"> -</v>
      </c>
      <c r="O41" s="80">
        <v>0</v>
      </c>
      <c r="P41" s="48">
        <v>0</v>
      </c>
      <c r="Q41" s="48">
        <v>0</v>
      </c>
      <c r="R41" s="48">
        <v>0</v>
      </c>
      <c r="S41" s="25" t="str">
        <f t="shared" si="3"/>
        <v xml:space="preserve"> -</v>
      </c>
      <c r="T41" s="24" t="str">
        <f t="shared" si="4"/>
        <v xml:space="preserve"> -</v>
      </c>
    </row>
    <row r="42" spans="2:20" ht="30">
      <c r="B42" s="410"/>
      <c r="C42" s="410"/>
      <c r="D42" s="418"/>
      <c r="E42" s="47">
        <v>42370</v>
      </c>
      <c r="F42" s="129">
        <v>42735</v>
      </c>
      <c r="G42" s="8" t="s">
        <v>48</v>
      </c>
      <c r="H42" s="25">
        <v>1</v>
      </c>
      <c r="I42" s="25">
        <v>0</v>
      </c>
      <c r="J42" s="25">
        <v>0</v>
      </c>
      <c r="K42" s="71">
        <v>0</v>
      </c>
      <c r="L42" s="22" t="e">
        <f t="shared" si="0"/>
        <v>#DIV/0!</v>
      </c>
      <c r="M42" s="23">
        <f t="shared" si="1"/>
        <v>1</v>
      </c>
      <c r="N42" s="24" t="str">
        <f t="shared" si="2"/>
        <v xml:space="preserve"> -</v>
      </c>
      <c r="O42" s="80">
        <v>2210818</v>
      </c>
      <c r="P42" s="48">
        <v>0</v>
      </c>
      <c r="Q42" s="48">
        <v>0</v>
      </c>
      <c r="R42" s="48">
        <v>0</v>
      </c>
      <c r="S42" s="25" t="str">
        <f t="shared" si="3"/>
        <v xml:space="preserve"> -</v>
      </c>
      <c r="T42" s="24" t="str">
        <f t="shared" si="4"/>
        <v xml:space="preserve"> -</v>
      </c>
    </row>
    <row r="43" spans="2:20" ht="30">
      <c r="B43" s="410"/>
      <c r="C43" s="410"/>
      <c r="D43" s="418"/>
      <c r="E43" s="47">
        <v>42370</v>
      </c>
      <c r="F43" s="129">
        <v>42735</v>
      </c>
      <c r="G43" s="8" t="s">
        <v>49</v>
      </c>
      <c r="H43" s="25">
        <v>1</v>
      </c>
      <c r="I43" s="25">
        <v>0</v>
      </c>
      <c r="J43" s="25">
        <v>0</v>
      </c>
      <c r="K43" s="71">
        <v>0</v>
      </c>
      <c r="L43" s="22" t="e">
        <f t="shared" si="0"/>
        <v>#DIV/0!</v>
      </c>
      <c r="M43" s="23">
        <f t="shared" si="1"/>
        <v>1</v>
      </c>
      <c r="N43" s="24" t="str">
        <f t="shared" si="2"/>
        <v xml:space="preserve"> -</v>
      </c>
      <c r="O43" s="80" t="s">
        <v>203</v>
      </c>
      <c r="P43" s="48">
        <v>0</v>
      </c>
      <c r="Q43" s="48">
        <v>0</v>
      </c>
      <c r="R43" s="48">
        <v>0</v>
      </c>
      <c r="S43" s="25" t="str">
        <f t="shared" si="3"/>
        <v xml:space="preserve"> -</v>
      </c>
      <c r="T43" s="24" t="str">
        <f t="shared" si="4"/>
        <v xml:space="preserve"> -</v>
      </c>
    </row>
    <row r="44" spans="2:20" ht="45">
      <c r="B44" s="410"/>
      <c r="C44" s="410"/>
      <c r="D44" s="418"/>
      <c r="E44" s="47">
        <v>42370</v>
      </c>
      <c r="F44" s="129">
        <v>42735</v>
      </c>
      <c r="G44" s="8" t="s">
        <v>50</v>
      </c>
      <c r="H44" s="25">
        <v>1</v>
      </c>
      <c r="I44" s="25">
        <v>0</v>
      </c>
      <c r="J44" s="25">
        <v>0</v>
      </c>
      <c r="K44" s="71">
        <v>0</v>
      </c>
      <c r="L44" s="22" t="e">
        <f t="shared" si="0"/>
        <v>#DIV/0!</v>
      </c>
      <c r="M44" s="23">
        <f t="shared" si="1"/>
        <v>1</v>
      </c>
      <c r="N44" s="24" t="str">
        <f t="shared" si="2"/>
        <v xml:space="preserve"> -</v>
      </c>
      <c r="O44" s="80" t="s">
        <v>203</v>
      </c>
      <c r="P44" s="48">
        <v>0</v>
      </c>
      <c r="Q44" s="48">
        <v>0</v>
      </c>
      <c r="R44" s="48">
        <v>0</v>
      </c>
      <c r="S44" s="25" t="str">
        <f t="shared" si="3"/>
        <v xml:space="preserve"> -</v>
      </c>
      <c r="T44" s="24" t="str">
        <f t="shared" si="4"/>
        <v xml:space="preserve"> -</v>
      </c>
    </row>
    <row r="45" spans="2:20" ht="45">
      <c r="B45" s="410"/>
      <c r="C45" s="410"/>
      <c r="D45" s="418"/>
      <c r="E45" s="47">
        <v>42370</v>
      </c>
      <c r="F45" s="129">
        <v>42735</v>
      </c>
      <c r="G45" s="8" t="s">
        <v>51</v>
      </c>
      <c r="H45" s="25">
        <v>1</v>
      </c>
      <c r="I45" s="25">
        <v>0</v>
      </c>
      <c r="J45" s="25">
        <v>0</v>
      </c>
      <c r="K45" s="71">
        <v>0</v>
      </c>
      <c r="L45" s="22" t="e">
        <f t="shared" si="0"/>
        <v>#DIV/0!</v>
      </c>
      <c r="M45" s="23">
        <f t="shared" si="1"/>
        <v>1</v>
      </c>
      <c r="N45" s="24" t="str">
        <f t="shared" si="2"/>
        <v xml:space="preserve"> -</v>
      </c>
      <c r="O45" s="80" t="s">
        <v>203</v>
      </c>
      <c r="P45" s="48">
        <v>0</v>
      </c>
      <c r="Q45" s="48">
        <v>0</v>
      </c>
      <c r="R45" s="48">
        <v>0</v>
      </c>
      <c r="S45" s="25" t="str">
        <f t="shared" si="3"/>
        <v xml:space="preserve"> -</v>
      </c>
      <c r="T45" s="24" t="str">
        <f t="shared" si="4"/>
        <v xml:space="preserve"> -</v>
      </c>
    </row>
    <row r="46" spans="2:20" ht="30">
      <c r="B46" s="410"/>
      <c r="C46" s="410"/>
      <c r="D46" s="418"/>
      <c r="E46" s="47">
        <v>42370</v>
      </c>
      <c r="F46" s="129">
        <v>42735</v>
      </c>
      <c r="G46" s="8" t="s">
        <v>52</v>
      </c>
      <c r="H46" s="25">
        <v>1</v>
      </c>
      <c r="I46" s="25">
        <v>0</v>
      </c>
      <c r="J46" s="25">
        <v>0</v>
      </c>
      <c r="K46" s="71">
        <v>0</v>
      </c>
      <c r="L46" s="22" t="e">
        <f t="shared" si="0"/>
        <v>#DIV/0!</v>
      </c>
      <c r="M46" s="23">
        <f t="shared" si="1"/>
        <v>1</v>
      </c>
      <c r="N46" s="24" t="str">
        <f t="shared" si="2"/>
        <v xml:space="preserve"> -</v>
      </c>
      <c r="O46" s="80" t="s">
        <v>203</v>
      </c>
      <c r="P46" s="48">
        <v>0</v>
      </c>
      <c r="Q46" s="48">
        <v>0</v>
      </c>
      <c r="R46" s="48">
        <v>0</v>
      </c>
      <c r="S46" s="25" t="str">
        <f t="shared" si="3"/>
        <v xml:space="preserve"> -</v>
      </c>
      <c r="T46" s="24" t="str">
        <f t="shared" si="4"/>
        <v xml:space="preserve"> -</v>
      </c>
    </row>
    <row r="47" spans="2:20" ht="31" thickBot="1">
      <c r="B47" s="411"/>
      <c r="C47" s="411"/>
      <c r="D47" s="416"/>
      <c r="E47" s="51">
        <v>42370</v>
      </c>
      <c r="F47" s="128">
        <v>42735</v>
      </c>
      <c r="G47" s="11" t="s">
        <v>53</v>
      </c>
      <c r="H47" s="53">
        <v>1</v>
      </c>
      <c r="I47" s="53">
        <v>0</v>
      </c>
      <c r="J47" s="53">
        <v>0</v>
      </c>
      <c r="K47" s="72">
        <v>0</v>
      </c>
      <c r="L47" s="83" t="e">
        <f t="shared" si="0"/>
        <v>#DIV/0!</v>
      </c>
      <c r="M47" s="81">
        <f t="shared" si="1"/>
        <v>1</v>
      </c>
      <c r="N47" s="54" t="str">
        <f t="shared" si="2"/>
        <v xml:space="preserve"> -</v>
      </c>
      <c r="O47" s="78" t="s">
        <v>203</v>
      </c>
      <c r="P47" s="52">
        <v>0</v>
      </c>
      <c r="Q47" s="52">
        <v>0</v>
      </c>
      <c r="R47" s="52">
        <v>0</v>
      </c>
      <c r="S47" s="53" t="str">
        <f t="shared" si="3"/>
        <v xml:space="preserve"> -</v>
      </c>
      <c r="T47" s="54" t="str">
        <f t="shared" si="4"/>
        <v xml:space="preserve"> -</v>
      </c>
    </row>
    <row r="48" spans="2:20" ht="13" customHeight="1" thickBot="1">
      <c r="B48" s="66"/>
      <c r="C48" s="65"/>
      <c r="D48" s="41"/>
      <c r="E48" s="42"/>
      <c r="F48" s="42"/>
      <c r="G48" s="41"/>
      <c r="H48" s="43"/>
      <c r="I48" s="43"/>
      <c r="J48" s="43"/>
      <c r="K48" s="43"/>
      <c r="L48" s="44"/>
      <c r="M48" s="45"/>
      <c r="N48" s="45"/>
      <c r="O48" s="41"/>
      <c r="P48" s="43"/>
      <c r="Q48" s="43"/>
      <c r="R48" s="43"/>
      <c r="S48" s="45"/>
      <c r="T48" s="46"/>
    </row>
    <row r="49" spans="2:20" ht="30" customHeight="1" thickBot="1">
      <c r="B49" s="409" t="s">
        <v>119</v>
      </c>
      <c r="C49" s="409" t="s">
        <v>117</v>
      </c>
      <c r="D49" s="90" t="s">
        <v>110</v>
      </c>
      <c r="E49" s="91">
        <v>42370</v>
      </c>
      <c r="F49" s="91">
        <v>42735</v>
      </c>
      <c r="G49" s="100" t="s">
        <v>54</v>
      </c>
      <c r="H49" s="92">
        <v>2</v>
      </c>
      <c r="I49" s="92">
        <v>0</v>
      </c>
      <c r="J49" s="92">
        <v>0</v>
      </c>
      <c r="K49" s="94">
        <v>0</v>
      </c>
      <c r="L49" s="95" t="e">
        <f t="shared" si="0"/>
        <v>#DIV/0!</v>
      </c>
      <c r="M49" s="96">
        <f t="shared" si="1"/>
        <v>1</v>
      </c>
      <c r="N49" s="97" t="str">
        <f t="shared" si="2"/>
        <v xml:space="preserve"> -</v>
      </c>
      <c r="O49" s="98" t="s">
        <v>203</v>
      </c>
      <c r="P49" s="92">
        <v>0</v>
      </c>
      <c r="Q49" s="92">
        <v>0</v>
      </c>
      <c r="R49" s="92">
        <v>0</v>
      </c>
      <c r="S49" s="99" t="str">
        <f t="shared" si="3"/>
        <v xml:space="preserve"> -</v>
      </c>
      <c r="T49" s="97" t="str">
        <f t="shared" si="4"/>
        <v xml:space="preserve"> -</v>
      </c>
    </row>
    <row r="50" spans="2:20" ht="45">
      <c r="B50" s="410"/>
      <c r="C50" s="410"/>
      <c r="D50" s="412" t="s">
        <v>111</v>
      </c>
      <c r="E50" s="49">
        <v>42370</v>
      </c>
      <c r="F50" s="127">
        <v>42735</v>
      </c>
      <c r="G50" s="13" t="s">
        <v>55</v>
      </c>
      <c r="H50" s="18">
        <v>1</v>
      </c>
      <c r="I50" s="18">
        <v>0</v>
      </c>
      <c r="J50" s="18">
        <v>0</v>
      </c>
      <c r="K50" s="74">
        <v>0</v>
      </c>
      <c r="L50" s="15" t="e">
        <f t="shared" si="0"/>
        <v>#DIV/0!</v>
      </c>
      <c r="M50" s="16">
        <f t="shared" si="1"/>
        <v>1</v>
      </c>
      <c r="N50" s="17" t="str">
        <f t="shared" si="2"/>
        <v xml:space="preserve"> -</v>
      </c>
      <c r="O50" s="77">
        <v>0</v>
      </c>
      <c r="P50" s="50">
        <v>0</v>
      </c>
      <c r="Q50" s="50">
        <v>0</v>
      </c>
      <c r="R50" s="50">
        <v>0</v>
      </c>
      <c r="S50" s="18" t="str">
        <f t="shared" si="3"/>
        <v xml:space="preserve"> -</v>
      </c>
      <c r="T50" s="17" t="str">
        <f t="shared" si="4"/>
        <v xml:space="preserve"> -</v>
      </c>
    </row>
    <row r="51" spans="2:20" ht="30" customHeight="1" thickBot="1">
      <c r="B51" s="410"/>
      <c r="C51" s="410"/>
      <c r="D51" s="413"/>
      <c r="E51" s="51">
        <v>42370</v>
      </c>
      <c r="F51" s="128">
        <v>42735</v>
      </c>
      <c r="G51" s="11" t="s">
        <v>56</v>
      </c>
      <c r="H51" s="53">
        <v>1</v>
      </c>
      <c r="I51" s="53">
        <v>0</v>
      </c>
      <c r="J51" s="53">
        <v>0</v>
      </c>
      <c r="K51" s="72">
        <v>0</v>
      </c>
      <c r="L51" s="83" t="e">
        <f t="shared" si="0"/>
        <v>#DIV/0!</v>
      </c>
      <c r="M51" s="81">
        <f t="shared" si="1"/>
        <v>1</v>
      </c>
      <c r="N51" s="54" t="str">
        <f t="shared" si="2"/>
        <v xml:space="preserve"> -</v>
      </c>
      <c r="O51" s="78" t="s">
        <v>203</v>
      </c>
      <c r="P51" s="52">
        <v>0</v>
      </c>
      <c r="Q51" s="52">
        <v>0</v>
      </c>
      <c r="R51" s="52">
        <v>0</v>
      </c>
      <c r="S51" s="53" t="str">
        <f t="shared" si="3"/>
        <v xml:space="preserve"> -</v>
      </c>
      <c r="T51" s="54" t="str">
        <f t="shared" si="4"/>
        <v xml:space="preserve"> -</v>
      </c>
    </row>
    <row r="52" spans="2:20" ht="30" customHeight="1" thickBot="1">
      <c r="B52" s="410"/>
      <c r="C52" s="410"/>
      <c r="D52" s="109" t="s">
        <v>112</v>
      </c>
      <c r="E52" s="110">
        <v>42370</v>
      </c>
      <c r="F52" s="130">
        <v>42735</v>
      </c>
      <c r="G52" s="111" t="s">
        <v>57</v>
      </c>
      <c r="H52" s="93">
        <v>2</v>
      </c>
      <c r="I52" s="93">
        <v>0</v>
      </c>
      <c r="J52" s="93">
        <v>0</v>
      </c>
      <c r="K52" s="112">
        <v>0</v>
      </c>
      <c r="L52" s="113" t="e">
        <f t="shared" si="0"/>
        <v>#DIV/0!</v>
      </c>
      <c r="M52" s="114">
        <f t="shared" si="1"/>
        <v>1</v>
      </c>
      <c r="N52" s="115" t="str">
        <f t="shared" si="2"/>
        <v xml:space="preserve"> -</v>
      </c>
      <c r="O52" s="116">
        <v>0</v>
      </c>
      <c r="P52" s="93">
        <v>0</v>
      </c>
      <c r="Q52" s="93">
        <v>0</v>
      </c>
      <c r="R52" s="93">
        <v>0</v>
      </c>
      <c r="S52" s="117" t="str">
        <f t="shared" si="3"/>
        <v xml:space="preserve"> -</v>
      </c>
      <c r="T52" s="115" t="str">
        <f t="shared" si="4"/>
        <v xml:space="preserve"> -</v>
      </c>
    </row>
    <row r="53" spans="2:20" ht="30">
      <c r="B53" s="410"/>
      <c r="C53" s="410"/>
      <c r="D53" s="412" t="s">
        <v>113</v>
      </c>
      <c r="E53" s="49">
        <v>42370</v>
      </c>
      <c r="F53" s="127">
        <v>42735</v>
      </c>
      <c r="G53" s="13" t="s">
        <v>58</v>
      </c>
      <c r="H53" s="50">
        <v>60000</v>
      </c>
      <c r="I53" s="50">
        <v>3000</v>
      </c>
      <c r="J53" s="50">
        <v>3000</v>
      </c>
      <c r="K53" s="69">
        <v>6887</v>
      </c>
      <c r="L53" s="15">
        <f t="shared" si="0"/>
        <v>2.2956666666666665</v>
      </c>
      <c r="M53" s="16">
        <f t="shared" si="1"/>
        <v>1</v>
      </c>
      <c r="N53" s="17">
        <f t="shared" si="2"/>
        <v>1</v>
      </c>
      <c r="O53" s="77" t="s">
        <v>206</v>
      </c>
      <c r="P53" s="50">
        <v>1730900</v>
      </c>
      <c r="Q53" s="50">
        <v>1494969</v>
      </c>
      <c r="R53" s="50">
        <v>0</v>
      </c>
      <c r="S53" s="18">
        <f t="shared" si="3"/>
        <v>0.86369460974059742</v>
      </c>
      <c r="T53" s="17" t="str">
        <f t="shared" si="4"/>
        <v xml:space="preserve"> -</v>
      </c>
    </row>
    <row r="54" spans="2:20" ht="45">
      <c r="B54" s="410"/>
      <c r="C54" s="410"/>
      <c r="D54" s="414"/>
      <c r="E54" s="47">
        <v>42370</v>
      </c>
      <c r="F54" s="129">
        <v>42735</v>
      </c>
      <c r="G54" s="8" t="s">
        <v>59</v>
      </c>
      <c r="H54" s="25">
        <v>1</v>
      </c>
      <c r="I54" s="25">
        <v>0</v>
      </c>
      <c r="J54" s="25">
        <v>0</v>
      </c>
      <c r="K54" s="71">
        <v>0</v>
      </c>
      <c r="L54" s="22" t="e">
        <f t="shared" si="0"/>
        <v>#DIV/0!</v>
      </c>
      <c r="M54" s="23">
        <f t="shared" si="1"/>
        <v>1</v>
      </c>
      <c r="N54" s="24" t="str">
        <f t="shared" si="2"/>
        <v xml:space="preserve"> -</v>
      </c>
      <c r="O54" s="80">
        <v>0</v>
      </c>
      <c r="P54" s="48">
        <v>0</v>
      </c>
      <c r="Q54" s="48">
        <v>0</v>
      </c>
      <c r="R54" s="48">
        <v>0</v>
      </c>
      <c r="S54" s="25" t="str">
        <f t="shared" si="3"/>
        <v xml:space="preserve"> -</v>
      </c>
      <c r="T54" s="24" t="str">
        <f t="shared" si="4"/>
        <v xml:space="preserve"> -</v>
      </c>
    </row>
    <row r="55" spans="2:20" ht="30">
      <c r="B55" s="410"/>
      <c r="C55" s="410"/>
      <c r="D55" s="414"/>
      <c r="E55" s="47">
        <v>42370</v>
      </c>
      <c r="F55" s="129">
        <v>42735</v>
      </c>
      <c r="G55" s="8" t="s">
        <v>60</v>
      </c>
      <c r="H55" s="25">
        <v>1</v>
      </c>
      <c r="I55" s="25">
        <v>0</v>
      </c>
      <c r="J55" s="25">
        <v>0</v>
      </c>
      <c r="K55" s="71">
        <v>0</v>
      </c>
      <c r="L55" s="22" t="e">
        <f t="shared" si="0"/>
        <v>#DIV/0!</v>
      </c>
      <c r="M55" s="23">
        <f t="shared" si="1"/>
        <v>1</v>
      </c>
      <c r="N55" s="24" t="str">
        <f t="shared" si="2"/>
        <v xml:space="preserve"> -</v>
      </c>
      <c r="O55" s="80">
        <v>0</v>
      </c>
      <c r="P55" s="48">
        <v>0</v>
      </c>
      <c r="Q55" s="48">
        <v>0</v>
      </c>
      <c r="R55" s="48">
        <v>0</v>
      </c>
      <c r="S55" s="25" t="str">
        <f t="shared" si="3"/>
        <v xml:space="preserve"> -</v>
      </c>
      <c r="T55" s="24" t="str">
        <f t="shared" si="4"/>
        <v xml:space="preserve"> -</v>
      </c>
    </row>
    <row r="56" spans="2:20" ht="30" customHeight="1">
      <c r="B56" s="410"/>
      <c r="C56" s="410"/>
      <c r="D56" s="414"/>
      <c r="E56" s="47">
        <v>42370</v>
      </c>
      <c r="F56" s="129">
        <v>42735</v>
      </c>
      <c r="G56" s="8" t="s">
        <v>61</v>
      </c>
      <c r="H56" s="48">
        <v>3</v>
      </c>
      <c r="I56" s="48">
        <v>1</v>
      </c>
      <c r="J56" s="48">
        <v>1</v>
      </c>
      <c r="K56" s="137">
        <v>0.8</v>
      </c>
      <c r="L56" s="22">
        <f t="shared" si="0"/>
        <v>0.8</v>
      </c>
      <c r="M56" s="23">
        <f t="shared" si="1"/>
        <v>1</v>
      </c>
      <c r="N56" s="24">
        <f t="shared" si="2"/>
        <v>0.8</v>
      </c>
      <c r="O56" s="80">
        <v>0</v>
      </c>
      <c r="P56" s="48">
        <v>571555</v>
      </c>
      <c r="Q56" s="48">
        <v>571555</v>
      </c>
      <c r="R56" s="48">
        <v>0</v>
      </c>
      <c r="S56" s="25">
        <f t="shared" si="3"/>
        <v>1</v>
      </c>
      <c r="T56" s="24" t="str">
        <f t="shared" si="4"/>
        <v xml:space="preserve"> -</v>
      </c>
    </row>
    <row r="57" spans="2:20" ht="60">
      <c r="B57" s="410"/>
      <c r="C57" s="410"/>
      <c r="D57" s="414"/>
      <c r="E57" s="47">
        <v>42370</v>
      </c>
      <c r="F57" s="129">
        <v>42735</v>
      </c>
      <c r="G57" s="10" t="s">
        <v>62</v>
      </c>
      <c r="H57" s="25">
        <v>1</v>
      </c>
      <c r="I57" s="25">
        <v>1</v>
      </c>
      <c r="J57" s="25">
        <v>1</v>
      </c>
      <c r="K57" s="71">
        <v>1</v>
      </c>
      <c r="L57" s="22">
        <f t="shared" si="0"/>
        <v>1</v>
      </c>
      <c r="M57" s="23">
        <f t="shared" si="1"/>
        <v>1</v>
      </c>
      <c r="N57" s="24">
        <f t="shared" si="2"/>
        <v>1</v>
      </c>
      <c r="O57" s="80" t="s">
        <v>203</v>
      </c>
      <c r="P57" s="48">
        <v>0</v>
      </c>
      <c r="Q57" s="48">
        <v>0</v>
      </c>
      <c r="R57" s="48">
        <v>0</v>
      </c>
      <c r="S57" s="25" t="str">
        <f t="shared" si="3"/>
        <v xml:space="preserve"> -</v>
      </c>
      <c r="T57" s="24" t="str">
        <f t="shared" si="4"/>
        <v xml:space="preserve"> -</v>
      </c>
    </row>
    <row r="58" spans="2:20" ht="75">
      <c r="B58" s="410"/>
      <c r="C58" s="410"/>
      <c r="D58" s="414"/>
      <c r="E58" s="47">
        <v>42370</v>
      </c>
      <c r="F58" s="129">
        <v>42735</v>
      </c>
      <c r="G58" s="8" t="s">
        <v>63</v>
      </c>
      <c r="H58" s="25">
        <v>1</v>
      </c>
      <c r="I58" s="25">
        <v>0</v>
      </c>
      <c r="J58" s="25">
        <v>0</v>
      </c>
      <c r="K58" s="71">
        <v>0</v>
      </c>
      <c r="L58" s="22" t="e">
        <f t="shared" si="0"/>
        <v>#DIV/0!</v>
      </c>
      <c r="M58" s="23">
        <f t="shared" si="1"/>
        <v>1</v>
      </c>
      <c r="N58" s="24" t="str">
        <f t="shared" si="2"/>
        <v xml:space="preserve"> -</v>
      </c>
      <c r="O58" s="80">
        <v>0</v>
      </c>
      <c r="P58" s="48">
        <v>0</v>
      </c>
      <c r="Q58" s="48">
        <v>0</v>
      </c>
      <c r="R58" s="48">
        <v>0</v>
      </c>
      <c r="S58" s="25" t="str">
        <f t="shared" si="3"/>
        <v xml:space="preserve"> -</v>
      </c>
      <c r="T58" s="24" t="str">
        <f t="shared" si="4"/>
        <v xml:space="preserve"> -</v>
      </c>
    </row>
    <row r="59" spans="2:20" ht="46" thickBot="1">
      <c r="B59" s="410"/>
      <c r="C59" s="410"/>
      <c r="D59" s="413"/>
      <c r="E59" s="51">
        <v>42370</v>
      </c>
      <c r="F59" s="128">
        <v>42735</v>
      </c>
      <c r="G59" s="11" t="s">
        <v>64</v>
      </c>
      <c r="H59" s="52">
        <v>1</v>
      </c>
      <c r="I59" s="52">
        <v>1</v>
      </c>
      <c r="J59" s="52">
        <v>1</v>
      </c>
      <c r="K59" s="73">
        <v>0</v>
      </c>
      <c r="L59" s="83">
        <f t="shared" si="0"/>
        <v>0</v>
      </c>
      <c r="M59" s="81">
        <f t="shared" si="1"/>
        <v>1</v>
      </c>
      <c r="N59" s="54">
        <f t="shared" si="2"/>
        <v>0</v>
      </c>
      <c r="O59" s="78" t="s">
        <v>203</v>
      </c>
      <c r="P59" s="52">
        <v>0</v>
      </c>
      <c r="Q59" s="52">
        <v>0</v>
      </c>
      <c r="R59" s="52">
        <v>0</v>
      </c>
      <c r="S59" s="53" t="str">
        <f t="shared" si="3"/>
        <v xml:space="preserve"> -</v>
      </c>
      <c r="T59" s="54" t="str">
        <f t="shared" si="4"/>
        <v xml:space="preserve"> -</v>
      </c>
    </row>
    <row r="60" spans="2:20" ht="30">
      <c r="B60" s="410"/>
      <c r="C60" s="410"/>
      <c r="D60" s="415" t="s">
        <v>114</v>
      </c>
      <c r="E60" s="118">
        <v>42370</v>
      </c>
      <c r="F60" s="131">
        <v>42735</v>
      </c>
      <c r="G60" s="132" t="s">
        <v>65</v>
      </c>
      <c r="H60" s="86">
        <v>140</v>
      </c>
      <c r="I60" s="86">
        <v>140</v>
      </c>
      <c r="J60" s="86">
        <v>140</v>
      </c>
      <c r="K60" s="119">
        <v>140</v>
      </c>
      <c r="L60" s="120">
        <f t="shared" si="0"/>
        <v>1</v>
      </c>
      <c r="M60" s="121">
        <f t="shared" si="1"/>
        <v>1</v>
      </c>
      <c r="N60" s="122">
        <f t="shared" si="2"/>
        <v>1</v>
      </c>
      <c r="O60" s="123">
        <v>2210661</v>
      </c>
      <c r="P60" s="86">
        <v>38000</v>
      </c>
      <c r="Q60" s="86">
        <v>0</v>
      </c>
      <c r="R60" s="86">
        <v>0</v>
      </c>
      <c r="S60" s="89">
        <f t="shared" si="3"/>
        <v>0</v>
      </c>
      <c r="T60" s="122" t="str">
        <f t="shared" si="4"/>
        <v xml:space="preserve"> -</v>
      </c>
    </row>
    <row r="61" spans="2:20" ht="30" customHeight="1" thickBot="1">
      <c r="B61" s="410"/>
      <c r="C61" s="411"/>
      <c r="D61" s="416"/>
      <c r="E61" s="51">
        <v>42370</v>
      </c>
      <c r="F61" s="128">
        <v>42735</v>
      </c>
      <c r="G61" s="9" t="s">
        <v>66</v>
      </c>
      <c r="H61" s="52">
        <v>5000</v>
      </c>
      <c r="I61" s="52">
        <v>0</v>
      </c>
      <c r="J61" s="52">
        <v>0</v>
      </c>
      <c r="K61" s="73">
        <v>0</v>
      </c>
      <c r="L61" s="83" t="e">
        <f t="shared" si="0"/>
        <v>#DIV/0!</v>
      </c>
      <c r="M61" s="81">
        <f t="shared" si="1"/>
        <v>1</v>
      </c>
      <c r="N61" s="54" t="str">
        <f t="shared" si="2"/>
        <v xml:space="preserve"> -</v>
      </c>
      <c r="O61" s="78">
        <v>2210661</v>
      </c>
      <c r="P61" s="52">
        <v>0</v>
      </c>
      <c r="Q61" s="52">
        <v>0</v>
      </c>
      <c r="R61" s="52">
        <v>0</v>
      </c>
      <c r="S61" s="53" t="str">
        <f t="shared" si="3"/>
        <v xml:space="preserve"> -</v>
      </c>
      <c r="T61" s="54" t="str">
        <f t="shared" si="4"/>
        <v xml:space="preserve"> -</v>
      </c>
    </row>
    <row r="62" spans="2:20" ht="13" customHeight="1" thickBot="1">
      <c r="B62" s="410"/>
      <c r="C62" s="28"/>
      <c r="D62" s="34"/>
      <c r="E62" s="36"/>
      <c r="F62" s="37"/>
      <c r="G62" s="33"/>
      <c r="H62" s="38"/>
      <c r="I62" s="38"/>
      <c r="J62" s="38"/>
      <c r="K62" s="38"/>
      <c r="L62" s="39"/>
      <c r="M62" s="33"/>
      <c r="N62" s="33"/>
      <c r="O62" s="33"/>
      <c r="P62" s="34"/>
      <c r="Q62" s="34"/>
      <c r="R62" s="34"/>
      <c r="S62" s="35"/>
      <c r="T62" s="40"/>
    </row>
    <row r="63" spans="2:20" ht="30">
      <c r="B63" s="410"/>
      <c r="C63" s="409" t="s">
        <v>118</v>
      </c>
      <c r="D63" s="417" t="s">
        <v>115</v>
      </c>
      <c r="E63" s="49">
        <v>42370</v>
      </c>
      <c r="F63" s="49">
        <v>42735</v>
      </c>
      <c r="G63" s="14" t="s">
        <v>67</v>
      </c>
      <c r="H63" s="50">
        <v>60</v>
      </c>
      <c r="I63" s="50">
        <v>0</v>
      </c>
      <c r="J63" s="50">
        <v>0</v>
      </c>
      <c r="K63" s="69">
        <v>0</v>
      </c>
      <c r="L63" s="15" t="e">
        <f t="shared" si="0"/>
        <v>#DIV/0!</v>
      </c>
      <c r="M63" s="16">
        <f t="shared" si="1"/>
        <v>1</v>
      </c>
      <c r="N63" s="17" t="str">
        <f t="shared" si="2"/>
        <v xml:space="preserve"> -</v>
      </c>
      <c r="O63" s="77">
        <v>0</v>
      </c>
      <c r="P63" s="50">
        <v>0</v>
      </c>
      <c r="Q63" s="50">
        <v>0</v>
      </c>
      <c r="R63" s="50">
        <v>0</v>
      </c>
      <c r="S63" s="18" t="str">
        <f t="shared" si="3"/>
        <v xml:space="preserve"> -</v>
      </c>
      <c r="T63" s="17" t="str">
        <f t="shared" si="4"/>
        <v xml:space="preserve"> -</v>
      </c>
    </row>
    <row r="64" spans="2:20" ht="30">
      <c r="B64" s="410"/>
      <c r="C64" s="410"/>
      <c r="D64" s="418"/>
      <c r="E64" s="47">
        <v>42370</v>
      </c>
      <c r="F64" s="47">
        <v>42735</v>
      </c>
      <c r="G64" s="10" t="s">
        <v>68</v>
      </c>
      <c r="H64" s="48">
        <v>10</v>
      </c>
      <c r="I64" s="48">
        <v>0</v>
      </c>
      <c r="J64" s="48">
        <v>0</v>
      </c>
      <c r="K64" s="70">
        <v>0</v>
      </c>
      <c r="L64" s="22" t="e">
        <f t="shared" si="0"/>
        <v>#DIV/0!</v>
      </c>
      <c r="M64" s="23">
        <f t="shared" si="1"/>
        <v>1</v>
      </c>
      <c r="N64" s="24" t="str">
        <f t="shared" si="2"/>
        <v xml:space="preserve"> -</v>
      </c>
      <c r="O64" s="80" t="s">
        <v>203</v>
      </c>
      <c r="P64" s="48">
        <v>0</v>
      </c>
      <c r="Q64" s="48">
        <v>0</v>
      </c>
      <c r="R64" s="48">
        <v>0</v>
      </c>
      <c r="S64" s="25" t="str">
        <f t="shared" si="3"/>
        <v xml:space="preserve"> -</v>
      </c>
      <c r="T64" s="24" t="str">
        <f t="shared" si="4"/>
        <v xml:space="preserve"> -</v>
      </c>
    </row>
    <row r="65" spans="2:20" ht="30">
      <c r="B65" s="410"/>
      <c r="C65" s="410"/>
      <c r="D65" s="418"/>
      <c r="E65" s="47">
        <v>42370</v>
      </c>
      <c r="F65" s="47">
        <v>42735</v>
      </c>
      <c r="G65" s="10" t="s">
        <v>69</v>
      </c>
      <c r="H65" s="48">
        <v>2</v>
      </c>
      <c r="I65" s="48">
        <v>0</v>
      </c>
      <c r="J65" s="48">
        <v>0</v>
      </c>
      <c r="K65" s="70">
        <v>0</v>
      </c>
      <c r="L65" s="22" t="e">
        <f t="shared" si="0"/>
        <v>#DIV/0!</v>
      </c>
      <c r="M65" s="23">
        <f t="shared" si="1"/>
        <v>1</v>
      </c>
      <c r="N65" s="24" t="str">
        <f t="shared" si="2"/>
        <v xml:space="preserve"> -</v>
      </c>
      <c r="O65" s="80" t="s">
        <v>203</v>
      </c>
      <c r="P65" s="48">
        <v>0</v>
      </c>
      <c r="Q65" s="48">
        <v>0</v>
      </c>
      <c r="R65" s="48">
        <v>0</v>
      </c>
      <c r="S65" s="25" t="str">
        <f t="shared" si="3"/>
        <v xml:space="preserve"> -</v>
      </c>
      <c r="T65" s="24" t="str">
        <f t="shared" si="4"/>
        <v xml:space="preserve"> -</v>
      </c>
    </row>
    <row r="66" spans="2:20" ht="45">
      <c r="B66" s="410"/>
      <c r="C66" s="410"/>
      <c r="D66" s="418"/>
      <c r="E66" s="47">
        <v>42370</v>
      </c>
      <c r="F66" s="47">
        <v>42735</v>
      </c>
      <c r="G66" s="10" t="s">
        <v>70</v>
      </c>
      <c r="H66" s="48">
        <v>3</v>
      </c>
      <c r="I66" s="48">
        <v>0</v>
      </c>
      <c r="J66" s="48">
        <v>0</v>
      </c>
      <c r="K66" s="70">
        <v>0</v>
      </c>
      <c r="L66" s="22" t="e">
        <f t="shared" si="0"/>
        <v>#DIV/0!</v>
      </c>
      <c r="M66" s="23">
        <f t="shared" si="1"/>
        <v>1</v>
      </c>
      <c r="N66" s="24" t="str">
        <f t="shared" si="2"/>
        <v xml:space="preserve"> -</v>
      </c>
      <c r="O66" s="80" t="s">
        <v>203</v>
      </c>
      <c r="P66" s="48">
        <v>0</v>
      </c>
      <c r="Q66" s="48">
        <v>0</v>
      </c>
      <c r="R66" s="48">
        <v>0</v>
      </c>
      <c r="S66" s="25" t="str">
        <f t="shared" si="3"/>
        <v xml:space="preserve"> -</v>
      </c>
      <c r="T66" s="24" t="str">
        <f t="shared" si="4"/>
        <v xml:space="preserve"> -</v>
      </c>
    </row>
    <row r="67" spans="2:20" ht="30">
      <c r="B67" s="410"/>
      <c r="C67" s="410"/>
      <c r="D67" s="418"/>
      <c r="E67" s="47">
        <v>42370</v>
      </c>
      <c r="F67" s="47">
        <v>42735</v>
      </c>
      <c r="G67" s="10" t="s">
        <v>71</v>
      </c>
      <c r="H67" s="48">
        <v>60</v>
      </c>
      <c r="I67" s="48">
        <v>0</v>
      </c>
      <c r="J67" s="48">
        <v>0</v>
      </c>
      <c r="K67" s="70">
        <v>0</v>
      </c>
      <c r="L67" s="22" t="e">
        <f t="shared" si="0"/>
        <v>#DIV/0!</v>
      </c>
      <c r="M67" s="23">
        <f t="shared" si="1"/>
        <v>1</v>
      </c>
      <c r="N67" s="24" t="str">
        <f t="shared" si="2"/>
        <v xml:space="preserve"> -</v>
      </c>
      <c r="O67" s="80">
        <v>2210663</v>
      </c>
      <c r="P67" s="48">
        <v>0</v>
      </c>
      <c r="Q67" s="48">
        <v>0</v>
      </c>
      <c r="R67" s="48">
        <v>0</v>
      </c>
      <c r="S67" s="25" t="str">
        <f t="shared" si="3"/>
        <v xml:space="preserve"> -</v>
      </c>
      <c r="T67" s="24" t="str">
        <f t="shared" si="4"/>
        <v xml:space="preserve"> -</v>
      </c>
    </row>
    <row r="68" spans="2:20" ht="45">
      <c r="B68" s="410"/>
      <c r="C68" s="410"/>
      <c r="D68" s="418"/>
      <c r="E68" s="47">
        <v>42370</v>
      </c>
      <c r="F68" s="129">
        <v>42735</v>
      </c>
      <c r="G68" s="10" t="s">
        <v>72</v>
      </c>
      <c r="H68" s="48">
        <v>5</v>
      </c>
      <c r="I68" s="48">
        <v>1</v>
      </c>
      <c r="J68" s="48">
        <v>1</v>
      </c>
      <c r="K68" s="70">
        <v>1</v>
      </c>
      <c r="L68" s="22">
        <f t="shared" si="0"/>
        <v>1</v>
      </c>
      <c r="M68" s="23">
        <f t="shared" si="1"/>
        <v>1</v>
      </c>
      <c r="N68" s="24">
        <f t="shared" si="2"/>
        <v>1</v>
      </c>
      <c r="O68" s="80">
        <v>2210172</v>
      </c>
      <c r="P68" s="48">
        <v>2059062</v>
      </c>
      <c r="Q68" s="48">
        <v>1971562</v>
      </c>
      <c r="R68" s="48">
        <v>0</v>
      </c>
      <c r="S68" s="25">
        <f t="shared" si="3"/>
        <v>0.95750492214416083</v>
      </c>
      <c r="T68" s="24" t="str">
        <f t="shared" si="4"/>
        <v xml:space="preserve"> -</v>
      </c>
    </row>
    <row r="69" spans="2:20" ht="45">
      <c r="B69" s="410"/>
      <c r="C69" s="410"/>
      <c r="D69" s="418"/>
      <c r="E69" s="47">
        <v>42370</v>
      </c>
      <c r="F69" s="129">
        <v>42735</v>
      </c>
      <c r="G69" s="10" t="s">
        <v>73</v>
      </c>
      <c r="H69" s="48">
        <v>3448</v>
      </c>
      <c r="I69" s="48">
        <v>0</v>
      </c>
      <c r="J69" s="48">
        <v>0</v>
      </c>
      <c r="K69" s="70">
        <v>0</v>
      </c>
      <c r="L69" s="22" t="e">
        <f t="shared" si="0"/>
        <v>#DIV/0!</v>
      </c>
      <c r="M69" s="23">
        <f t="shared" si="1"/>
        <v>1</v>
      </c>
      <c r="N69" s="24" t="str">
        <f t="shared" si="2"/>
        <v xml:space="preserve"> -</v>
      </c>
      <c r="O69" s="80" t="s">
        <v>203</v>
      </c>
      <c r="P69" s="48">
        <v>0</v>
      </c>
      <c r="Q69" s="48">
        <v>0</v>
      </c>
      <c r="R69" s="48">
        <v>0</v>
      </c>
      <c r="S69" s="25" t="str">
        <f t="shared" si="3"/>
        <v xml:space="preserve"> -</v>
      </c>
      <c r="T69" s="24" t="str">
        <f t="shared" si="4"/>
        <v xml:space="preserve"> -</v>
      </c>
    </row>
    <row r="70" spans="2:20" ht="30">
      <c r="B70" s="410"/>
      <c r="C70" s="410"/>
      <c r="D70" s="418"/>
      <c r="E70" s="47">
        <v>42370</v>
      </c>
      <c r="F70" s="129">
        <v>42735</v>
      </c>
      <c r="G70" s="10" t="s">
        <v>74</v>
      </c>
      <c r="H70" s="48">
        <v>1</v>
      </c>
      <c r="I70" s="48">
        <v>0</v>
      </c>
      <c r="J70" s="48">
        <v>0</v>
      </c>
      <c r="K70" s="70">
        <v>0</v>
      </c>
      <c r="L70" s="22" t="e">
        <f t="shared" si="0"/>
        <v>#DIV/0!</v>
      </c>
      <c r="M70" s="23">
        <f t="shared" si="1"/>
        <v>1</v>
      </c>
      <c r="N70" s="24" t="str">
        <f t="shared" si="2"/>
        <v xml:space="preserve"> -</v>
      </c>
      <c r="O70" s="80">
        <v>2210663</v>
      </c>
      <c r="P70" s="48">
        <v>0</v>
      </c>
      <c r="Q70" s="48">
        <v>0</v>
      </c>
      <c r="R70" s="48">
        <v>0</v>
      </c>
      <c r="S70" s="25" t="str">
        <f t="shared" si="3"/>
        <v xml:space="preserve"> -</v>
      </c>
      <c r="T70" s="24" t="str">
        <f t="shared" si="4"/>
        <v xml:space="preserve"> -</v>
      </c>
    </row>
    <row r="71" spans="2:20" ht="30">
      <c r="B71" s="410"/>
      <c r="C71" s="410"/>
      <c r="D71" s="418"/>
      <c r="E71" s="47">
        <v>42370</v>
      </c>
      <c r="F71" s="129">
        <v>42735</v>
      </c>
      <c r="G71" s="10" t="s">
        <v>75</v>
      </c>
      <c r="H71" s="25">
        <v>0.92</v>
      </c>
      <c r="I71" s="25">
        <v>0.92</v>
      </c>
      <c r="J71" s="25">
        <v>0.92</v>
      </c>
      <c r="K71" s="71">
        <v>0.92</v>
      </c>
      <c r="L71" s="22">
        <f t="shared" si="0"/>
        <v>1</v>
      </c>
      <c r="M71" s="23">
        <f t="shared" si="1"/>
        <v>1</v>
      </c>
      <c r="N71" s="24">
        <f t="shared" si="2"/>
        <v>1</v>
      </c>
      <c r="O71" s="80" t="s">
        <v>203</v>
      </c>
      <c r="P71" s="48">
        <v>0</v>
      </c>
      <c r="Q71" s="48">
        <v>0</v>
      </c>
      <c r="R71" s="48">
        <v>0</v>
      </c>
      <c r="S71" s="25" t="str">
        <f t="shared" si="3"/>
        <v xml:space="preserve"> -</v>
      </c>
      <c r="T71" s="24" t="str">
        <f t="shared" si="4"/>
        <v xml:space="preserve"> -</v>
      </c>
    </row>
    <row r="72" spans="2:20" ht="46" thickBot="1">
      <c r="B72" s="410"/>
      <c r="C72" s="410"/>
      <c r="D72" s="419"/>
      <c r="E72" s="101">
        <v>42370</v>
      </c>
      <c r="F72" s="133">
        <v>42735</v>
      </c>
      <c r="G72" s="12" t="s">
        <v>76</v>
      </c>
      <c r="H72" s="107">
        <v>0.1</v>
      </c>
      <c r="I72" s="107">
        <v>0</v>
      </c>
      <c r="J72" s="107">
        <v>0</v>
      </c>
      <c r="K72" s="108">
        <v>0</v>
      </c>
      <c r="L72" s="103" t="e">
        <f t="shared" si="0"/>
        <v>#DIV/0!</v>
      </c>
      <c r="M72" s="104">
        <f t="shared" si="1"/>
        <v>1</v>
      </c>
      <c r="N72" s="105" t="str">
        <f t="shared" si="2"/>
        <v xml:space="preserve"> -</v>
      </c>
      <c r="O72" s="106" t="s">
        <v>203</v>
      </c>
      <c r="P72" s="102">
        <v>0</v>
      </c>
      <c r="Q72" s="102">
        <v>0</v>
      </c>
      <c r="R72" s="102">
        <v>0</v>
      </c>
      <c r="S72" s="107" t="str">
        <f t="shared" si="3"/>
        <v xml:space="preserve"> -</v>
      </c>
      <c r="T72" s="105" t="str">
        <f t="shared" si="4"/>
        <v xml:space="preserve"> -</v>
      </c>
    </row>
    <row r="73" spans="2:20" ht="30" customHeight="1">
      <c r="B73" s="410"/>
      <c r="C73" s="410"/>
      <c r="D73" s="412" t="s">
        <v>116</v>
      </c>
      <c r="E73" s="49">
        <v>42370</v>
      </c>
      <c r="F73" s="127">
        <v>42735</v>
      </c>
      <c r="G73" s="13" t="s">
        <v>77</v>
      </c>
      <c r="H73" s="50">
        <v>36000</v>
      </c>
      <c r="I73" s="50">
        <v>0</v>
      </c>
      <c r="J73" s="50">
        <v>0</v>
      </c>
      <c r="K73" s="69">
        <v>0</v>
      </c>
      <c r="L73" s="15" t="e">
        <f t="shared" si="0"/>
        <v>#DIV/0!</v>
      </c>
      <c r="M73" s="16">
        <f t="shared" si="1"/>
        <v>1</v>
      </c>
      <c r="N73" s="17" t="str">
        <f t="shared" si="2"/>
        <v xml:space="preserve"> -</v>
      </c>
      <c r="O73" s="77">
        <v>2210666</v>
      </c>
      <c r="P73" s="50">
        <v>0</v>
      </c>
      <c r="Q73" s="50">
        <v>0</v>
      </c>
      <c r="R73" s="50">
        <v>0</v>
      </c>
      <c r="S73" s="18" t="str">
        <f t="shared" si="3"/>
        <v xml:space="preserve"> -</v>
      </c>
      <c r="T73" s="17" t="str">
        <f t="shared" si="4"/>
        <v xml:space="preserve"> -</v>
      </c>
    </row>
    <row r="74" spans="2:20" ht="30" customHeight="1">
      <c r="B74" s="410"/>
      <c r="C74" s="410"/>
      <c r="D74" s="414"/>
      <c r="E74" s="47">
        <v>42370</v>
      </c>
      <c r="F74" s="129">
        <v>42735</v>
      </c>
      <c r="G74" s="10" t="s">
        <v>78</v>
      </c>
      <c r="H74" s="48">
        <v>1000</v>
      </c>
      <c r="I74" s="48">
        <v>200</v>
      </c>
      <c r="J74" s="48">
        <v>200</v>
      </c>
      <c r="K74" s="70">
        <v>0</v>
      </c>
      <c r="L74" s="22">
        <f t="shared" si="0"/>
        <v>0</v>
      </c>
      <c r="M74" s="23">
        <f t="shared" si="1"/>
        <v>1</v>
      </c>
      <c r="N74" s="24">
        <f t="shared" si="2"/>
        <v>0</v>
      </c>
      <c r="O74" s="80">
        <v>2210666</v>
      </c>
      <c r="P74" s="48">
        <v>16657142</v>
      </c>
      <c r="Q74" s="48">
        <v>0</v>
      </c>
      <c r="R74" s="48">
        <v>0</v>
      </c>
      <c r="S74" s="25">
        <f t="shared" si="3"/>
        <v>0</v>
      </c>
      <c r="T74" s="24" t="str">
        <f t="shared" si="4"/>
        <v xml:space="preserve"> -</v>
      </c>
    </row>
    <row r="75" spans="2:20" ht="46" customHeight="1">
      <c r="B75" s="410"/>
      <c r="C75" s="410"/>
      <c r="D75" s="414"/>
      <c r="E75" s="47">
        <v>42370</v>
      </c>
      <c r="F75" s="129">
        <v>42735</v>
      </c>
      <c r="G75" s="10" t="s">
        <v>79</v>
      </c>
      <c r="H75" s="48">
        <v>1</v>
      </c>
      <c r="I75" s="48">
        <v>0</v>
      </c>
      <c r="J75" s="48">
        <v>0</v>
      </c>
      <c r="K75" s="70">
        <v>0</v>
      </c>
      <c r="L75" s="22" t="e">
        <f t="shared" si="0"/>
        <v>#DIV/0!</v>
      </c>
      <c r="M75" s="23">
        <f t="shared" si="1"/>
        <v>1</v>
      </c>
      <c r="N75" s="24" t="str">
        <f t="shared" si="2"/>
        <v xml:space="preserve"> -</v>
      </c>
      <c r="O75" s="80" t="s">
        <v>203</v>
      </c>
      <c r="P75" s="48">
        <v>0</v>
      </c>
      <c r="Q75" s="48">
        <v>0</v>
      </c>
      <c r="R75" s="48">
        <v>0</v>
      </c>
      <c r="S75" s="25" t="str">
        <f t="shared" si="3"/>
        <v xml:space="preserve"> -</v>
      </c>
      <c r="T75" s="24" t="str">
        <f t="shared" si="4"/>
        <v xml:space="preserve"> -</v>
      </c>
    </row>
    <row r="76" spans="2:20" ht="30">
      <c r="B76" s="410"/>
      <c r="C76" s="410"/>
      <c r="D76" s="414"/>
      <c r="E76" s="47">
        <v>42370</v>
      </c>
      <c r="F76" s="129">
        <v>42735</v>
      </c>
      <c r="G76" s="10" t="s">
        <v>80</v>
      </c>
      <c r="H76" s="48">
        <v>50</v>
      </c>
      <c r="I76" s="48">
        <v>0</v>
      </c>
      <c r="J76" s="48">
        <v>0</v>
      </c>
      <c r="K76" s="70">
        <v>0</v>
      </c>
      <c r="L76" s="22" t="e">
        <f t="shared" si="0"/>
        <v>#DIV/0!</v>
      </c>
      <c r="M76" s="23">
        <f t="shared" si="1"/>
        <v>1</v>
      </c>
      <c r="N76" s="24" t="str">
        <f t="shared" si="2"/>
        <v xml:space="preserve"> -</v>
      </c>
      <c r="O76" s="80">
        <v>2210666</v>
      </c>
      <c r="P76" s="48">
        <v>100000</v>
      </c>
      <c r="Q76" s="48">
        <v>0</v>
      </c>
      <c r="R76" s="48">
        <v>0</v>
      </c>
      <c r="S76" s="25">
        <f t="shared" si="3"/>
        <v>0</v>
      </c>
      <c r="T76" s="24" t="str">
        <f t="shared" si="4"/>
        <v xml:space="preserve"> -</v>
      </c>
    </row>
    <row r="77" spans="2:20" ht="30">
      <c r="B77" s="410"/>
      <c r="C77" s="410"/>
      <c r="D77" s="414"/>
      <c r="E77" s="47">
        <v>42370</v>
      </c>
      <c r="F77" s="129">
        <v>42735</v>
      </c>
      <c r="G77" s="10" t="s">
        <v>81</v>
      </c>
      <c r="H77" s="48">
        <v>1</v>
      </c>
      <c r="I77" s="48">
        <v>0</v>
      </c>
      <c r="J77" s="48">
        <v>0</v>
      </c>
      <c r="K77" s="70">
        <v>0</v>
      </c>
      <c r="L77" s="22" t="e">
        <f t="shared" ref="L77:L80" si="5">+K77/J77</f>
        <v>#DIV/0!</v>
      </c>
      <c r="M77" s="23">
        <f t="shared" ref="M77:M80" si="6">DAYS360(E77,$C$8)/DAYS360(E77,F77)</f>
        <v>1</v>
      </c>
      <c r="N77" s="24" t="str">
        <f t="shared" ref="N77:N80" si="7">IF(J77=0," -",IF(L77&gt;100%,100%,L77))</f>
        <v xml:space="preserve"> -</v>
      </c>
      <c r="O77" s="80">
        <v>0</v>
      </c>
      <c r="P77" s="48">
        <v>0</v>
      </c>
      <c r="Q77" s="48">
        <v>0</v>
      </c>
      <c r="R77" s="48">
        <v>0</v>
      </c>
      <c r="S77" s="25" t="str">
        <f t="shared" ref="S77:S81" si="8">IF(P77=0," -",Q77/P77)</f>
        <v xml:space="preserve"> -</v>
      </c>
      <c r="T77" s="24" t="str">
        <f t="shared" ref="T77:T81" si="9">IF(R77=0," -",IF(Q77=0,100%,R77/Q77))</f>
        <v xml:space="preserve"> -</v>
      </c>
    </row>
    <row r="78" spans="2:20" ht="30">
      <c r="B78" s="410"/>
      <c r="C78" s="410"/>
      <c r="D78" s="414"/>
      <c r="E78" s="47">
        <v>42370</v>
      </c>
      <c r="F78" s="129">
        <v>42735</v>
      </c>
      <c r="G78" s="10" t="s">
        <v>82</v>
      </c>
      <c r="H78" s="48">
        <v>20</v>
      </c>
      <c r="I78" s="48">
        <v>0</v>
      </c>
      <c r="J78" s="48">
        <v>0</v>
      </c>
      <c r="K78" s="70">
        <v>0</v>
      </c>
      <c r="L78" s="22" t="e">
        <f t="shared" si="5"/>
        <v>#DIV/0!</v>
      </c>
      <c r="M78" s="23">
        <f t="shared" si="6"/>
        <v>1</v>
      </c>
      <c r="N78" s="24" t="str">
        <f t="shared" si="7"/>
        <v xml:space="preserve"> -</v>
      </c>
      <c r="O78" s="80">
        <v>2210666</v>
      </c>
      <c r="P78" s="48">
        <v>900000</v>
      </c>
      <c r="Q78" s="48">
        <v>0</v>
      </c>
      <c r="R78" s="48">
        <v>0</v>
      </c>
      <c r="S78" s="25">
        <f t="shared" si="8"/>
        <v>0</v>
      </c>
      <c r="T78" s="24" t="str">
        <f t="shared" si="9"/>
        <v xml:space="preserve"> -</v>
      </c>
    </row>
    <row r="79" spans="2:20" ht="30">
      <c r="B79" s="410"/>
      <c r="C79" s="410"/>
      <c r="D79" s="414"/>
      <c r="E79" s="47">
        <v>42370</v>
      </c>
      <c r="F79" s="129">
        <v>42735</v>
      </c>
      <c r="G79" s="10" t="s">
        <v>83</v>
      </c>
      <c r="H79" s="25">
        <v>1</v>
      </c>
      <c r="I79" s="25">
        <v>1</v>
      </c>
      <c r="J79" s="25">
        <v>1</v>
      </c>
      <c r="K79" s="71">
        <v>0</v>
      </c>
      <c r="L79" s="22">
        <f t="shared" si="5"/>
        <v>0</v>
      </c>
      <c r="M79" s="23">
        <f t="shared" si="6"/>
        <v>1</v>
      </c>
      <c r="N79" s="24">
        <f t="shared" si="7"/>
        <v>0</v>
      </c>
      <c r="O79" s="80">
        <v>2210666</v>
      </c>
      <c r="P79" s="48">
        <v>7400000</v>
      </c>
      <c r="Q79" s="48">
        <v>0</v>
      </c>
      <c r="R79" s="48">
        <v>0</v>
      </c>
      <c r="S79" s="25">
        <f t="shared" si="8"/>
        <v>0</v>
      </c>
      <c r="T79" s="24" t="str">
        <f t="shared" si="9"/>
        <v xml:space="preserve"> -</v>
      </c>
    </row>
    <row r="80" spans="2:20" ht="31" thickBot="1">
      <c r="B80" s="411"/>
      <c r="C80" s="411"/>
      <c r="D80" s="413"/>
      <c r="E80" s="51">
        <v>42370</v>
      </c>
      <c r="F80" s="128">
        <v>42735</v>
      </c>
      <c r="G80" s="9" t="s">
        <v>84</v>
      </c>
      <c r="H80" s="53">
        <v>0.96</v>
      </c>
      <c r="I80" s="53">
        <v>0.96</v>
      </c>
      <c r="J80" s="53">
        <v>0.96</v>
      </c>
      <c r="K80" s="72">
        <v>0.98</v>
      </c>
      <c r="L80" s="83">
        <f t="shared" si="5"/>
        <v>1.0208333333333333</v>
      </c>
      <c r="M80" s="81">
        <f t="shared" si="6"/>
        <v>1</v>
      </c>
      <c r="N80" s="54">
        <f t="shared" si="7"/>
        <v>1</v>
      </c>
      <c r="O80" s="78">
        <v>2210666</v>
      </c>
      <c r="P80" s="52">
        <v>19975000</v>
      </c>
      <c r="Q80" s="52">
        <v>17227921</v>
      </c>
      <c r="R80" s="52">
        <v>0</v>
      </c>
      <c r="S80" s="53">
        <f t="shared" si="8"/>
        <v>0.86247414267834799</v>
      </c>
      <c r="T80" s="54" t="str">
        <f t="shared" si="9"/>
        <v xml:space="preserve"> -</v>
      </c>
    </row>
    <row r="81" spans="13:20" ht="21" customHeight="1" thickBot="1">
      <c r="M81" s="143">
        <f>+AVERAGE(M12:M13,M15,M17,M19,M21,M23:M24,M26,M28:M29,M31:M32,M34,M36:M47,M49:M61,M63:M80)</f>
        <v>1</v>
      </c>
      <c r="N81" s="142">
        <f>+AVERAGE(N12:N13,N15,N17,N19,N21,N23:N24,N26,N28:N29,N31:N32,N34,N36:N47,N49:N61,N63:N80)</f>
        <v>0.75263157894736843</v>
      </c>
      <c r="O81" s="138"/>
      <c r="P81" s="140">
        <f>+SUM(P12:P13,P15,P17,P19,P21,P23:P24,P26,P28:P29,P31:P32,P34,P36:P47,P49:P61,P63:P80)</f>
        <v>69332937</v>
      </c>
      <c r="Q81" s="139">
        <f>+SUM(Q12:Q13,Q15,Q17,Q19,Q21,Q23:Q24,Q26,Q28:Q29,Q31:Q32,Q34,Q36:Q47,Q49:Q61,Q63:Q80)</f>
        <v>38953797</v>
      </c>
      <c r="R81" s="139">
        <f>+SUM(R12:R13,R15,R17,R19,R21,R23:R24,R26,R28:R29,R31:R32,R34,R36:R47,R49:R61,R63:R80)</f>
        <v>0</v>
      </c>
      <c r="S81" s="141">
        <f t="shared" si="8"/>
        <v>0.56183682223068088</v>
      </c>
      <c r="T81" s="142" t="str">
        <f t="shared" si="9"/>
        <v xml:space="preserve"> -</v>
      </c>
    </row>
  </sheetData>
  <mergeCells count="38">
    <mergeCell ref="O9:T10"/>
    <mergeCell ref="D28:D29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J10:J11"/>
    <mergeCell ref="M10:M11"/>
    <mergeCell ref="N10:N11"/>
    <mergeCell ref="C12:C13"/>
    <mergeCell ref="B12:B19"/>
    <mergeCell ref="D23:D24"/>
    <mergeCell ref="C23:C24"/>
    <mergeCell ref="B23:B26"/>
    <mergeCell ref="H10:H11"/>
    <mergeCell ref="I10:I11"/>
    <mergeCell ref="B49:B80"/>
    <mergeCell ref="C49:C61"/>
    <mergeCell ref="B28:B47"/>
    <mergeCell ref="D50:D51"/>
    <mergeCell ref="D53:D59"/>
    <mergeCell ref="D60:D61"/>
    <mergeCell ref="D63:D72"/>
    <mergeCell ref="D73:D80"/>
    <mergeCell ref="C63:C80"/>
    <mergeCell ref="D31:D32"/>
    <mergeCell ref="C28:C29"/>
    <mergeCell ref="C31:C32"/>
    <mergeCell ref="D36:D47"/>
    <mergeCell ref="C36:C47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87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433" t="s">
        <v>16</v>
      </c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  <c r="N2" s="433"/>
      <c r="O2" s="433"/>
      <c r="P2" s="433"/>
      <c r="Q2" s="433"/>
      <c r="R2" s="433"/>
      <c r="S2" s="433"/>
      <c r="T2" s="433"/>
    </row>
    <row r="3" spans="2:20" ht="20" customHeight="1">
      <c r="B3" s="433" t="s">
        <v>19</v>
      </c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  <c r="O3" s="433"/>
      <c r="P3" s="433"/>
      <c r="Q3" s="433"/>
      <c r="R3" s="433"/>
      <c r="S3" s="433"/>
      <c r="T3" s="433"/>
    </row>
    <row r="4" spans="2:20" ht="20" customHeight="1">
      <c r="B4" s="433" t="s">
        <v>27</v>
      </c>
      <c r="C4" s="433"/>
      <c r="D4" s="433"/>
      <c r="E4" s="433"/>
      <c r="F4" s="433"/>
      <c r="G4" s="433"/>
      <c r="H4" s="433"/>
      <c r="I4" s="433"/>
      <c r="J4" s="433"/>
      <c r="K4" s="433"/>
      <c r="L4" s="433"/>
      <c r="M4" s="433"/>
      <c r="N4" s="433"/>
      <c r="O4" s="433"/>
      <c r="P4" s="433"/>
      <c r="Q4" s="433"/>
      <c r="R4" s="433"/>
      <c r="S4" s="433"/>
      <c r="T4" s="433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2017</v>
      </c>
      <c r="C8" s="26">
        <v>43100</v>
      </c>
      <c r="D8" s="434" t="s">
        <v>3</v>
      </c>
      <c r="E8" s="435"/>
      <c r="F8" s="435"/>
      <c r="G8" s="435"/>
      <c r="H8" s="435"/>
      <c r="I8" s="435"/>
      <c r="J8" s="435"/>
      <c r="K8" s="436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437" t="s">
        <v>17</v>
      </c>
      <c r="C9" s="440" t="s">
        <v>18</v>
      </c>
      <c r="D9" s="443" t="s">
        <v>0</v>
      </c>
      <c r="E9" s="446" t="s">
        <v>4</v>
      </c>
      <c r="F9" s="446"/>
      <c r="G9" s="446" t="s">
        <v>5</v>
      </c>
      <c r="H9" s="446"/>
      <c r="I9" s="446"/>
      <c r="J9" s="446"/>
      <c r="K9" s="448"/>
      <c r="L9" s="5"/>
      <c r="M9" s="443" t="s">
        <v>6</v>
      </c>
      <c r="N9" s="448"/>
      <c r="O9" s="427" t="s">
        <v>24</v>
      </c>
      <c r="P9" s="428"/>
      <c r="Q9" s="428"/>
      <c r="R9" s="428"/>
      <c r="S9" s="428"/>
      <c r="T9" s="429"/>
    </row>
    <row r="10" spans="2:20" ht="17" customHeight="1">
      <c r="B10" s="438"/>
      <c r="C10" s="441"/>
      <c r="D10" s="444"/>
      <c r="E10" s="447"/>
      <c r="F10" s="447"/>
      <c r="G10" s="447" t="s">
        <v>7</v>
      </c>
      <c r="H10" s="425" t="s">
        <v>25</v>
      </c>
      <c r="I10" s="425" t="s">
        <v>26</v>
      </c>
      <c r="J10" s="451" t="s">
        <v>1</v>
      </c>
      <c r="K10" s="449" t="s">
        <v>8</v>
      </c>
      <c r="L10" s="6"/>
      <c r="M10" s="453" t="s">
        <v>9</v>
      </c>
      <c r="N10" s="421" t="s">
        <v>10</v>
      </c>
      <c r="O10" s="430"/>
      <c r="P10" s="431"/>
      <c r="Q10" s="431"/>
      <c r="R10" s="431"/>
      <c r="S10" s="431"/>
      <c r="T10" s="432"/>
    </row>
    <row r="11" spans="2:20" ht="37.5" customHeight="1" thickBot="1">
      <c r="B11" s="439"/>
      <c r="C11" s="442"/>
      <c r="D11" s="445"/>
      <c r="E11" s="29" t="s">
        <v>11</v>
      </c>
      <c r="F11" s="29" t="s">
        <v>12</v>
      </c>
      <c r="G11" s="425"/>
      <c r="H11" s="426"/>
      <c r="I11" s="464"/>
      <c r="J11" s="452"/>
      <c r="K11" s="450"/>
      <c r="L11" s="19"/>
      <c r="M11" s="454"/>
      <c r="N11" s="422"/>
      <c r="O11" s="30" t="s">
        <v>23</v>
      </c>
      <c r="P11" s="31" t="s">
        <v>20</v>
      </c>
      <c r="Q11" s="32" t="s">
        <v>21</v>
      </c>
      <c r="R11" s="20" t="s">
        <v>22</v>
      </c>
      <c r="S11" s="20" t="s">
        <v>14</v>
      </c>
      <c r="T11" s="21" t="s">
        <v>15</v>
      </c>
    </row>
    <row r="12" spans="2:20" ht="46" customHeight="1" thickBot="1">
      <c r="B12" s="409" t="s">
        <v>94</v>
      </c>
      <c r="C12" s="144" t="s">
        <v>90</v>
      </c>
      <c r="D12" s="90" t="s">
        <v>85</v>
      </c>
      <c r="E12" s="91">
        <v>42736</v>
      </c>
      <c r="F12" s="91">
        <v>43100</v>
      </c>
      <c r="G12" s="100" t="s">
        <v>28</v>
      </c>
      <c r="H12" s="92">
        <v>17</v>
      </c>
      <c r="I12" s="93">
        <f>+J12</f>
        <v>17</v>
      </c>
      <c r="J12" s="92">
        <v>17</v>
      </c>
      <c r="K12" s="94">
        <v>7</v>
      </c>
      <c r="L12" s="95">
        <f>+K12/J12</f>
        <v>0.41176470588235292</v>
      </c>
      <c r="M12" s="96">
        <f>DAYS360(E12,$C$8)/DAYS360(E12,F12)</f>
        <v>1</v>
      </c>
      <c r="N12" s="97">
        <f>IF(J12=0," -",IF(L12&gt;100%,100%,L12))</f>
        <v>0.41176470588235292</v>
      </c>
      <c r="O12" s="98">
        <v>2210219</v>
      </c>
      <c r="P12" s="92">
        <v>755144</v>
      </c>
      <c r="Q12" s="92">
        <v>755144</v>
      </c>
      <c r="R12" s="92">
        <v>0</v>
      </c>
      <c r="S12" s="99">
        <f>IF(P12=0," -",Q12/P12)</f>
        <v>1</v>
      </c>
      <c r="T12" s="97" t="str">
        <f>IF(R12=0," -",IF(Q12=0,100%,R12/Q12))</f>
        <v xml:space="preserve"> -</v>
      </c>
    </row>
    <row r="13" spans="2:20" ht="13" customHeight="1" thickBot="1">
      <c r="B13" s="410"/>
      <c r="C13" s="145"/>
      <c r="D13" s="27"/>
      <c r="E13" s="146"/>
      <c r="F13" s="147"/>
      <c r="G13" s="148"/>
      <c r="H13" s="149"/>
      <c r="I13" s="149"/>
      <c r="J13" s="149"/>
      <c r="K13" s="149"/>
      <c r="L13" s="150"/>
      <c r="M13" s="148"/>
      <c r="N13" s="148"/>
      <c r="O13" s="148"/>
      <c r="P13" s="151"/>
      <c r="Q13" s="151"/>
      <c r="R13" s="151"/>
      <c r="S13" s="152"/>
      <c r="T13" s="153"/>
    </row>
    <row r="14" spans="2:20" ht="78" customHeight="1" thickBot="1">
      <c r="B14" s="410"/>
      <c r="C14" s="67" t="s">
        <v>91</v>
      </c>
      <c r="D14" s="64" t="s">
        <v>87</v>
      </c>
      <c r="E14" s="56">
        <v>42736</v>
      </c>
      <c r="F14" s="125">
        <v>43100</v>
      </c>
      <c r="G14" s="61" t="s">
        <v>30</v>
      </c>
      <c r="H14" s="57">
        <v>1</v>
      </c>
      <c r="I14" s="53">
        <f>+J14</f>
        <v>1</v>
      </c>
      <c r="J14" s="57">
        <v>1</v>
      </c>
      <c r="K14" s="76">
        <v>1</v>
      </c>
      <c r="L14" s="84">
        <f t="shared" ref="L14:L82" si="0">+K14/J14</f>
        <v>1</v>
      </c>
      <c r="M14" s="82">
        <f t="shared" ref="M14:M82" si="1">DAYS360(E14,$C$8)/DAYS360(E14,F14)</f>
        <v>1</v>
      </c>
      <c r="N14" s="59">
        <f t="shared" ref="N14:N82" si="2">IF(J14=0," -",IF(L14&gt;100%,100%,L14))</f>
        <v>1</v>
      </c>
      <c r="O14" s="79" t="s">
        <v>203</v>
      </c>
      <c r="P14" s="58">
        <v>0</v>
      </c>
      <c r="Q14" s="58">
        <v>0</v>
      </c>
      <c r="R14" s="58">
        <v>0</v>
      </c>
      <c r="S14" s="57" t="str">
        <f t="shared" ref="S14:S82" si="3">IF(P14=0," -",Q14/P14)</f>
        <v xml:space="preserve"> -</v>
      </c>
      <c r="T14" s="59" t="str">
        <f t="shared" ref="T14:T82" si="4">IF(R14=0," -",IF(Q14=0,100%,R14/Q14))</f>
        <v xml:space="preserve"> -</v>
      </c>
    </row>
    <row r="15" spans="2:20" ht="13" customHeight="1" thickBot="1">
      <c r="B15" s="410"/>
      <c r="C15" s="28"/>
      <c r="D15" s="34"/>
      <c r="E15" s="36"/>
      <c r="F15" s="37"/>
      <c r="G15" s="33"/>
      <c r="H15" s="38"/>
      <c r="I15" s="87"/>
      <c r="J15" s="38"/>
      <c r="K15" s="38"/>
      <c r="L15" s="39"/>
      <c r="M15" s="33"/>
      <c r="N15" s="33"/>
      <c r="O15" s="33"/>
      <c r="P15" s="85"/>
      <c r="Q15" s="85"/>
      <c r="R15" s="85"/>
      <c r="S15" s="35"/>
      <c r="T15" s="40"/>
    </row>
    <row r="16" spans="2:20" ht="46" thickBot="1">
      <c r="B16" s="410"/>
      <c r="C16" s="67" t="s">
        <v>92</v>
      </c>
      <c r="D16" s="64" t="s">
        <v>88</v>
      </c>
      <c r="E16" s="56">
        <v>42736</v>
      </c>
      <c r="F16" s="56">
        <v>43100</v>
      </c>
      <c r="G16" s="61" t="s">
        <v>31</v>
      </c>
      <c r="H16" s="58">
        <v>1</v>
      </c>
      <c r="I16" s="52">
        <f>+J16</f>
        <v>0</v>
      </c>
      <c r="J16" s="58">
        <v>0</v>
      </c>
      <c r="K16" s="75">
        <v>0</v>
      </c>
      <c r="L16" s="84" t="e">
        <f t="shared" si="0"/>
        <v>#DIV/0!</v>
      </c>
      <c r="M16" s="82">
        <f t="shared" si="1"/>
        <v>1</v>
      </c>
      <c r="N16" s="59" t="str">
        <f t="shared" si="2"/>
        <v xml:space="preserve"> -</v>
      </c>
      <c r="O16" s="79">
        <v>2210198</v>
      </c>
      <c r="P16" s="58">
        <v>0</v>
      </c>
      <c r="Q16" s="58">
        <v>0</v>
      </c>
      <c r="R16" s="58">
        <v>0</v>
      </c>
      <c r="S16" s="57" t="str">
        <f t="shared" si="3"/>
        <v xml:space="preserve"> -</v>
      </c>
      <c r="T16" s="59" t="str">
        <f t="shared" si="4"/>
        <v xml:space="preserve"> -</v>
      </c>
    </row>
    <row r="17" spans="2:20" ht="13" customHeight="1" thickBot="1">
      <c r="B17" s="410"/>
      <c r="C17" s="34"/>
      <c r="D17" s="34"/>
      <c r="E17" s="36"/>
      <c r="F17" s="37"/>
      <c r="G17" s="33"/>
      <c r="H17" s="38"/>
      <c r="I17" s="134"/>
      <c r="J17" s="38"/>
      <c r="K17" s="38"/>
      <c r="L17" s="39"/>
      <c r="M17" s="33"/>
      <c r="N17" s="33"/>
      <c r="O17" s="33"/>
      <c r="P17" s="85"/>
      <c r="Q17" s="85"/>
      <c r="R17" s="85"/>
      <c r="S17" s="35"/>
      <c r="T17" s="40"/>
    </row>
    <row r="18" spans="2:20" ht="30" customHeight="1">
      <c r="B18" s="455"/>
      <c r="C18" s="409" t="s">
        <v>93</v>
      </c>
      <c r="D18" s="412" t="s">
        <v>125</v>
      </c>
      <c r="E18" s="91">
        <v>42736</v>
      </c>
      <c r="F18" s="169">
        <v>43100</v>
      </c>
      <c r="G18" s="13" t="s">
        <v>123</v>
      </c>
      <c r="H18" s="170">
        <v>1</v>
      </c>
      <c r="I18" s="170">
        <v>1</v>
      </c>
      <c r="J18" s="170">
        <v>1</v>
      </c>
      <c r="K18" s="175">
        <v>1</v>
      </c>
      <c r="L18" s="177">
        <f t="shared" si="0"/>
        <v>1</v>
      </c>
      <c r="M18" s="186">
        <f t="shared" ref="M18" si="5">DAYS360(E18,$C$8)/DAYS360(E18,F18)</f>
        <v>1</v>
      </c>
      <c r="N18" s="174">
        <f t="shared" ref="N18" si="6">IF(J18=0," -",IF(L18&gt;100%,100%,L18))</f>
        <v>1</v>
      </c>
      <c r="O18" s="176">
        <v>2210269</v>
      </c>
      <c r="P18" s="171">
        <v>700156</v>
      </c>
      <c r="Q18" s="171">
        <v>670807</v>
      </c>
      <c r="R18" s="171">
        <v>0</v>
      </c>
      <c r="S18" s="173">
        <f t="shared" ref="S18" si="7">IF(P18=0," -",Q18/P18)</f>
        <v>0.95808219882426204</v>
      </c>
      <c r="T18" s="174" t="str">
        <f t="shared" ref="T18" si="8">IF(R18=0," -",IF(Q18=0,100%,R18/Q18))</f>
        <v xml:space="preserve"> -</v>
      </c>
    </row>
    <row r="19" spans="2:20" ht="46" customHeight="1" thickBot="1">
      <c r="B19" s="455"/>
      <c r="C19" s="410"/>
      <c r="D19" s="413"/>
      <c r="E19" s="51">
        <v>42736</v>
      </c>
      <c r="F19" s="128">
        <v>43100</v>
      </c>
      <c r="G19" s="11" t="s">
        <v>124</v>
      </c>
      <c r="H19" s="178">
        <v>150</v>
      </c>
      <c r="I19" s="178">
        <v>60</v>
      </c>
      <c r="J19" s="178">
        <v>60</v>
      </c>
      <c r="K19" s="179">
        <v>35</v>
      </c>
      <c r="L19" s="180">
        <f t="shared" si="0"/>
        <v>0.58333333333333337</v>
      </c>
      <c r="M19" s="220">
        <f t="shared" ref="M19" si="9">DAYS360(E19,$C$8)/DAYS360(E19,F19)</f>
        <v>1</v>
      </c>
      <c r="N19" s="221">
        <f t="shared" ref="N19" si="10">IF(J19=0," -",IF(L19&gt;100%,100%,L19))</f>
        <v>0.58333333333333337</v>
      </c>
      <c r="O19" s="222">
        <v>2210905</v>
      </c>
      <c r="P19" s="223">
        <v>0</v>
      </c>
      <c r="Q19" s="223">
        <v>0</v>
      </c>
      <c r="R19" s="223">
        <v>0</v>
      </c>
      <c r="S19" s="225" t="str">
        <f t="shared" ref="S19" si="11">IF(P19=0," -",Q19/P19)</f>
        <v xml:space="preserve"> -</v>
      </c>
      <c r="T19" s="221" t="str">
        <f t="shared" ref="T19" si="12">IF(R19=0," -",IF(Q19=0,100%,R19/Q19))</f>
        <v xml:space="preserve"> -</v>
      </c>
    </row>
    <row r="20" spans="2:20" ht="60" customHeight="1">
      <c r="B20" s="455"/>
      <c r="C20" s="410"/>
      <c r="D20" s="461" t="s">
        <v>89</v>
      </c>
      <c r="E20" s="49">
        <v>42736</v>
      </c>
      <c r="F20" s="219">
        <v>43100</v>
      </c>
      <c r="G20" s="8" t="s">
        <v>131</v>
      </c>
      <c r="H20" s="173">
        <v>1</v>
      </c>
      <c r="I20" s="173">
        <v>1</v>
      </c>
      <c r="J20" s="173">
        <v>1</v>
      </c>
      <c r="K20" s="235">
        <v>1</v>
      </c>
      <c r="L20" s="177">
        <f>+K20/J20</f>
        <v>1</v>
      </c>
      <c r="M20" s="186">
        <f t="shared" ref="M20" si="13">DAYS360(E20,$C$8)/DAYS360(E20,F20)</f>
        <v>1</v>
      </c>
      <c r="N20" s="174">
        <f t="shared" ref="N20" si="14">IF(J20=0," -",IF(L20&gt;100%,100%,L20))</f>
        <v>1</v>
      </c>
      <c r="O20" s="226">
        <v>2210270</v>
      </c>
      <c r="P20" s="171">
        <v>0</v>
      </c>
      <c r="Q20" s="171">
        <v>0</v>
      </c>
      <c r="R20" s="171">
        <v>0</v>
      </c>
      <c r="S20" s="173" t="str">
        <f t="shared" ref="S20" si="15">IF(P20=0," -",Q20/P20)</f>
        <v xml:space="preserve"> -</v>
      </c>
      <c r="T20" s="174" t="str">
        <f t="shared" ref="T20" si="16">IF(R20=0," -",IF(Q20=0,100%,R20/Q20))</f>
        <v xml:space="preserve"> -</v>
      </c>
    </row>
    <row r="21" spans="2:20" ht="76" thickBot="1">
      <c r="B21" s="456"/>
      <c r="C21" s="411"/>
      <c r="D21" s="463"/>
      <c r="E21" s="154">
        <v>42736</v>
      </c>
      <c r="F21" s="165">
        <v>43100</v>
      </c>
      <c r="G21" s="155" t="s">
        <v>32</v>
      </c>
      <c r="H21" s="161">
        <v>1</v>
      </c>
      <c r="I21" s="161">
        <f>+J21</f>
        <v>1</v>
      </c>
      <c r="J21" s="161">
        <v>1</v>
      </c>
      <c r="K21" s="166">
        <v>1</v>
      </c>
      <c r="L21" s="157">
        <f t="shared" si="0"/>
        <v>1</v>
      </c>
      <c r="M21" s="158">
        <f t="shared" si="1"/>
        <v>1</v>
      </c>
      <c r="N21" s="159">
        <f t="shared" si="2"/>
        <v>1</v>
      </c>
      <c r="O21" s="227">
        <v>2210271</v>
      </c>
      <c r="P21" s="156">
        <v>3874264</v>
      </c>
      <c r="Q21" s="156">
        <v>3859550</v>
      </c>
      <c r="R21" s="156">
        <v>0</v>
      </c>
      <c r="S21" s="161">
        <f t="shared" si="3"/>
        <v>0.99620211735699993</v>
      </c>
      <c r="T21" s="159" t="str">
        <f t="shared" si="4"/>
        <v xml:space="preserve"> -</v>
      </c>
    </row>
    <row r="22" spans="2:20" ht="13" customHeight="1" thickBot="1">
      <c r="B22" s="66"/>
      <c r="C22" s="65"/>
      <c r="D22" s="41"/>
      <c r="E22" s="42"/>
      <c r="F22" s="42"/>
      <c r="G22" s="41"/>
      <c r="H22" s="43"/>
      <c r="I22" s="88"/>
      <c r="J22" s="43"/>
      <c r="K22" s="43"/>
      <c r="L22" s="44"/>
      <c r="M22" s="45"/>
      <c r="N22" s="45"/>
      <c r="O22" s="41"/>
      <c r="P22" s="43"/>
      <c r="Q22" s="43"/>
      <c r="R22" s="43"/>
      <c r="S22" s="45"/>
      <c r="T22" s="46"/>
    </row>
    <row r="23" spans="2:20" ht="31" thickBot="1">
      <c r="B23" s="67" t="s">
        <v>97</v>
      </c>
      <c r="C23" s="67" t="s">
        <v>96</v>
      </c>
      <c r="D23" s="64" t="s">
        <v>95</v>
      </c>
      <c r="E23" s="56">
        <v>42736</v>
      </c>
      <c r="F23" s="56">
        <v>43100</v>
      </c>
      <c r="G23" s="60" t="s">
        <v>33</v>
      </c>
      <c r="H23" s="58">
        <v>3</v>
      </c>
      <c r="I23" s="52">
        <f>+J23+('2016'!I21-'2016'!K21)</f>
        <v>1</v>
      </c>
      <c r="J23" s="58">
        <v>1</v>
      </c>
      <c r="K23" s="75">
        <v>1</v>
      </c>
      <c r="L23" s="84">
        <f t="shared" si="0"/>
        <v>1</v>
      </c>
      <c r="M23" s="82">
        <f t="shared" si="1"/>
        <v>1</v>
      </c>
      <c r="N23" s="59">
        <f t="shared" si="2"/>
        <v>1</v>
      </c>
      <c r="O23" s="79">
        <v>2210818</v>
      </c>
      <c r="P23" s="58">
        <v>2191798</v>
      </c>
      <c r="Q23" s="58">
        <v>2169273</v>
      </c>
      <c r="R23" s="58">
        <v>0</v>
      </c>
      <c r="S23" s="57">
        <f t="shared" si="3"/>
        <v>0.98972304929560118</v>
      </c>
      <c r="T23" s="59" t="str">
        <f t="shared" si="4"/>
        <v xml:space="preserve"> -</v>
      </c>
    </row>
    <row r="24" spans="2:20" ht="13" customHeight="1" thickBot="1">
      <c r="B24" s="66"/>
      <c r="C24" s="41"/>
      <c r="D24" s="41"/>
      <c r="E24" s="42"/>
      <c r="F24" s="42"/>
      <c r="G24" s="41"/>
      <c r="H24" s="43"/>
      <c r="I24" s="189"/>
      <c r="J24" s="43"/>
      <c r="K24" s="43"/>
      <c r="L24" s="44"/>
      <c r="M24" s="45"/>
      <c r="N24" s="45"/>
      <c r="O24" s="41"/>
      <c r="P24" s="43"/>
      <c r="Q24" s="43"/>
      <c r="R24" s="43"/>
      <c r="S24" s="45"/>
      <c r="T24" s="46"/>
    </row>
    <row r="25" spans="2:20" ht="46" customHeight="1">
      <c r="B25" s="409" t="s">
        <v>101</v>
      </c>
      <c r="C25" s="457" t="s">
        <v>127</v>
      </c>
      <c r="D25" s="470" t="s">
        <v>98</v>
      </c>
      <c r="E25" s="49">
        <v>42736</v>
      </c>
      <c r="F25" s="127">
        <v>43100</v>
      </c>
      <c r="G25" s="245" t="s">
        <v>126</v>
      </c>
      <c r="H25" s="171">
        <v>1</v>
      </c>
      <c r="I25" s="171">
        <v>1</v>
      </c>
      <c r="J25" s="171">
        <v>1</v>
      </c>
      <c r="K25" s="197">
        <v>1</v>
      </c>
      <c r="L25" s="190">
        <f t="shared" ref="L25" si="17">+K25/J25</f>
        <v>1</v>
      </c>
      <c r="M25" s="191">
        <f t="shared" ref="M25:M26" si="18">DAYS360(E25,$C$8)/DAYS360(E25,F25)</f>
        <v>1</v>
      </c>
      <c r="N25" s="192">
        <f t="shared" ref="N25:N26" si="19">IF(J25=0," -",IF(L25&gt;100%,100%,L25))</f>
        <v>1</v>
      </c>
      <c r="O25" s="198">
        <v>2210270</v>
      </c>
      <c r="P25" s="171">
        <v>791776</v>
      </c>
      <c r="Q25" s="171">
        <v>791776</v>
      </c>
      <c r="R25" s="171">
        <v>0</v>
      </c>
      <c r="S25" s="194">
        <f t="shared" ref="S25:S26" si="20">IF(P25=0," -",Q25/P25)</f>
        <v>1</v>
      </c>
      <c r="T25" s="192" t="str">
        <f t="shared" ref="T25:T26" si="21">IF(R25=0," -",IF(Q25=0,100%,R25/Q25))</f>
        <v xml:space="preserve"> -</v>
      </c>
    </row>
    <row r="26" spans="2:20" ht="46" customHeight="1">
      <c r="B26" s="410"/>
      <c r="C26" s="469"/>
      <c r="D26" s="471"/>
      <c r="E26" s="118">
        <v>42736</v>
      </c>
      <c r="F26" s="131">
        <v>43100</v>
      </c>
      <c r="G26" s="10" t="s">
        <v>132</v>
      </c>
      <c r="H26" s="240">
        <v>1</v>
      </c>
      <c r="I26" s="86">
        <f>+J26+('2016'!I22-'2016'!K22)</f>
        <v>1</v>
      </c>
      <c r="J26" s="240">
        <v>1</v>
      </c>
      <c r="K26" s="241">
        <v>0</v>
      </c>
      <c r="L26" s="120">
        <f t="shared" si="0"/>
        <v>0</v>
      </c>
      <c r="M26" s="121">
        <f t="shared" si="18"/>
        <v>1</v>
      </c>
      <c r="N26" s="122">
        <f t="shared" si="19"/>
        <v>0</v>
      </c>
      <c r="O26" s="242">
        <v>2210270</v>
      </c>
      <c r="P26" s="240">
        <v>0</v>
      </c>
      <c r="Q26" s="240">
        <v>0</v>
      </c>
      <c r="R26" s="240">
        <v>0</v>
      </c>
      <c r="S26" s="89" t="str">
        <f t="shared" si="20"/>
        <v xml:space="preserve"> -</v>
      </c>
      <c r="T26" s="122" t="str">
        <f t="shared" si="21"/>
        <v xml:space="preserve"> -</v>
      </c>
    </row>
    <row r="27" spans="2:20" ht="45">
      <c r="B27" s="410"/>
      <c r="C27" s="469"/>
      <c r="D27" s="471"/>
      <c r="E27" s="118">
        <v>42736</v>
      </c>
      <c r="F27" s="131">
        <v>43100</v>
      </c>
      <c r="G27" s="132" t="s">
        <v>34</v>
      </c>
      <c r="H27" s="89">
        <v>1</v>
      </c>
      <c r="I27" s="89">
        <f>+J27+('2016'!I23-'2016'!K23)</f>
        <v>0.2</v>
      </c>
      <c r="J27" s="89">
        <v>0.2</v>
      </c>
      <c r="K27" s="163">
        <v>0</v>
      </c>
      <c r="L27" s="120">
        <f t="shared" si="0"/>
        <v>0</v>
      </c>
      <c r="M27" s="121">
        <f t="shared" si="1"/>
        <v>1</v>
      </c>
      <c r="N27" s="122">
        <f t="shared" si="2"/>
        <v>0</v>
      </c>
      <c r="O27" s="123">
        <v>2210196</v>
      </c>
      <c r="P27" s="86">
        <v>168804</v>
      </c>
      <c r="Q27" s="86">
        <v>0</v>
      </c>
      <c r="R27" s="86">
        <v>0</v>
      </c>
      <c r="S27" s="89">
        <f t="shared" si="3"/>
        <v>0</v>
      </c>
      <c r="T27" s="122" t="str">
        <f t="shared" si="4"/>
        <v xml:space="preserve"> -</v>
      </c>
    </row>
    <row r="28" spans="2:20" ht="31" thickBot="1">
      <c r="B28" s="410"/>
      <c r="C28" s="458"/>
      <c r="D28" s="472"/>
      <c r="E28" s="51">
        <v>42736</v>
      </c>
      <c r="F28" s="51">
        <v>43100</v>
      </c>
      <c r="G28" s="9" t="s">
        <v>35</v>
      </c>
      <c r="H28" s="52">
        <v>1</v>
      </c>
      <c r="I28" s="52">
        <f>+J28+('2016'!I24-'2016'!K24)</f>
        <v>0</v>
      </c>
      <c r="J28" s="52">
        <v>0</v>
      </c>
      <c r="K28" s="73">
        <v>0</v>
      </c>
      <c r="L28" s="83" t="e">
        <f t="shared" si="0"/>
        <v>#DIV/0!</v>
      </c>
      <c r="M28" s="81">
        <f t="shared" si="1"/>
        <v>1</v>
      </c>
      <c r="N28" s="54" t="str">
        <f t="shared" si="2"/>
        <v xml:space="preserve"> -</v>
      </c>
      <c r="O28" s="78">
        <v>2210196</v>
      </c>
      <c r="P28" s="52">
        <v>0</v>
      </c>
      <c r="Q28" s="52">
        <v>0</v>
      </c>
      <c r="R28" s="52">
        <v>0</v>
      </c>
      <c r="S28" s="53" t="str">
        <f t="shared" si="3"/>
        <v xml:space="preserve"> -</v>
      </c>
      <c r="T28" s="54" t="str">
        <f t="shared" si="4"/>
        <v xml:space="preserve"> -</v>
      </c>
    </row>
    <row r="29" spans="2:20" ht="13" customHeight="1" thickBot="1">
      <c r="B29" s="410"/>
      <c r="C29" s="28"/>
      <c r="D29" s="34"/>
      <c r="E29" s="36"/>
      <c r="F29" s="37"/>
      <c r="G29" s="33"/>
      <c r="H29" s="38"/>
      <c r="I29" s="87"/>
      <c r="J29" s="38"/>
      <c r="K29" s="38"/>
      <c r="L29" s="39"/>
      <c r="M29" s="33"/>
      <c r="N29" s="33"/>
      <c r="O29" s="33"/>
      <c r="P29" s="85"/>
      <c r="Q29" s="34"/>
      <c r="R29" s="34"/>
      <c r="S29" s="35"/>
      <c r="T29" s="40"/>
    </row>
    <row r="30" spans="2:20" ht="61" thickBot="1">
      <c r="B30" s="411"/>
      <c r="C30" s="168" t="s">
        <v>100</v>
      </c>
      <c r="D30" s="64" t="s">
        <v>99</v>
      </c>
      <c r="E30" s="56">
        <v>42736</v>
      </c>
      <c r="F30" s="56">
        <v>43100</v>
      </c>
      <c r="G30" s="61" t="s">
        <v>36</v>
      </c>
      <c r="H30" s="58">
        <v>20</v>
      </c>
      <c r="I30" s="52">
        <f>+J30+('2016'!I26-'2016'!K26)</f>
        <v>1</v>
      </c>
      <c r="J30" s="58">
        <v>1</v>
      </c>
      <c r="K30" s="75">
        <v>3</v>
      </c>
      <c r="L30" s="84">
        <f t="shared" si="0"/>
        <v>3</v>
      </c>
      <c r="M30" s="82">
        <f t="shared" si="1"/>
        <v>1</v>
      </c>
      <c r="N30" s="59">
        <f t="shared" si="2"/>
        <v>1</v>
      </c>
      <c r="O30" s="79">
        <v>0</v>
      </c>
      <c r="P30" s="58">
        <v>3576839</v>
      </c>
      <c r="Q30" s="58">
        <v>3551524</v>
      </c>
      <c r="R30" s="58">
        <v>0</v>
      </c>
      <c r="S30" s="57">
        <f t="shared" si="3"/>
        <v>0.99292252181325469</v>
      </c>
      <c r="T30" s="59" t="str">
        <f t="shared" si="4"/>
        <v xml:space="preserve"> -</v>
      </c>
    </row>
    <row r="31" spans="2:20" ht="13" customHeight="1" thickBot="1">
      <c r="B31" s="66"/>
      <c r="C31" s="65"/>
      <c r="D31" s="41"/>
      <c r="E31" s="42"/>
      <c r="F31" s="42"/>
      <c r="G31" s="41"/>
      <c r="H31" s="43"/>
      <c r="I31" s="88"/>
      <c r="J31" s="43"/>
      <c r="K31" s="43"/>
      <c r="L31" s="44"/>
      <c r="M31" s="45"/>
      <c r="N31" s="45"/>
      <c r="O31" s="41"/>
      <c r="P31" s="43"/>
      <c r="Q31" s="43"/>
      <c r="R31" s="43"/>
      <c r="S31" s="45"/>
      <c r="T31" s="46"/>
    </row>
    <row r="32" spans="2:20" ht="30">
      <c r="B32" s="409" t="s">
        <v>120</v>
      </c>
      <c r="C32" s="420" t="s">
        <v>106</v>
      </c>
      <c r="D32" s="412" t="s">
        <v>102</v>
      </c>
      <c r="E32" s="49">
        <v>42736</v>
      </c>
      <c r="F32" s="127">
        <v>43100</v>
      </c>
      <c r="G32" s="14" t="s">
        <v>37</v>
      </c>
      <c r="H32" s="18">
        <v>1</v>
      </c>
      <c r="I32" s="89">
        <f>+J32+('2016'!I28-'2016'!K28)</f>
        <v>0.1</v>
      </c>
      <c r="J32" s="18">
        <v>0.1</v>
      </c>
      <c r="K32" s="74">
        <v>0.1</v>
      </c>
      <c r="L32" s="15">
        <f t="shared" si="0"/>
        <v>1</v>
      </c>
      <c r="M32" s="16">
        <f t="shared" si="1"/>
        <v>1</v>
      </c>
      <c r="N32" s="17">
        <f t="shared" si="2"/>
        <v>1</v>
      </c>
      <c r="O32" s="77">
        <v>2210304</v>
      </c>
      <c r="P32" s="50">
        <v>0</v>
      </c>
      <c r="Q32" s="50">
        <v>0</v>
      </c>
      <c r="R32" s="50">
        <v>0</v>
      </c>
      <c r="S32" s="18" t="str">
        <f t="shared" si="3"/>
        <v xml:space="preserve"> -</v>
      </c>
      <c r="T32" s="17" t="str">
        <f t="shared" si="4"/>
        <v xml:space="preserve"> -</v>
      </c>
    </row>
    <row r="33" spans="2:20" ht="31" thickBot="1">
      <c r="B33" s="410"/>
      <c r="C33" s="420"/>
      <c r="D33" s="413"/>
      <c r="E33" s="51">
        <v>42736</v>
      </c>
      <c r="F33" s="128">
        <v>43100</v>
      </c>
      <c r="G33" s="9" t="s">
        <v>38</v>
      </c>
      <c r="H33" s="53">
        <v>1</v>
      </c>
      <c r="I33" s="53">
        <f>+J33+('2016'!I29-'2016'!K29)</f>
        <v>0.1</v>
      </c>
      <c r="J33" s="53">
        <v>0.1</v>
      </c>
      <c r="K33" s="72">
        <v>0.1</v>
      </c>
      <c r="L33" s="83">
        <f t="shared" si="0"/>
        <v>1</v>
      </c>
      <c r="M33" s="81">
        <f t="shared" si="1"/>
        <v>1</v>
      </c>
      <c r="N33" s="54">
        <f t="shared" si="2"/>
        <v>1</v>
      </c>
      <c r="O33" s="78">
        <v>2210304</v>
      </c>
      <c r="P33" s="52">
        <v>0</v>
      </c>
      <c r="Q33" s="52">
        <v>0</v>
      </c>
      <c r="R33" s="52">
        <v>0</v>
      </c>
      <c r="S33" s="53" t="str">
        <f t="shared" si="3"/>
        <v xml:space="preserve"> -</v>
      </c>
      <c r="T33" s="54" t="str">
        <f t="shared" si="4"/>
        <v xml:space="preserve"> -</v>
      </c>
    </row>
    <row r="34" spans="2:20" ht="13" customHeight="1" thickBot="1">
      <c r="B34" s="410"/>
      <c r="C34" s="27"/>
      <c r="D34" s="34"/>
      <c r="E34" s="36"/>
      <c r="F34" s="37"/>
      <c r="G34" s="33"/>
      <c r="H34" s="38"/>
      <c r="I34" s="87"/>
      <c r="J34" s="38"/>
      <c r="K34" s="38"/>
      <c r="L34" s="39"/>
      <c r="M34" s="33"/>
      <c r="N34" s="33"/>
      <c r="O34" s="33"/>
      <c r="P34" s="85"/>
      <c r="Q34" s="85"/>
      <c r="R34" s="34"/>
      <c r="S34" s="35"/>
      <c r="T34" s="40"/>
    </row>
    <row r="35" spans="2:20" ht="30">
      <c r="B35" s="410"/>
      <c r="C35" s="457" t="s">
        <v>107</v>
      </c>
      <c r="D35" s="417" t="s">
        <v>103</v>
      </c>
      <c r="E35" s="49">
        <v>42736</v>
      </c>
      <c r="F35" s="49">
        <v>43100</v>
      </c>
      <c r="G35" s="62" t="s">
        <v>39</v>
      </c>
      <c r="H35" s="50">
        <v>3</v>
      </c>
      <c r="I35" s="86">
        <f>+J35+('2016'!I31-'2016'!K31)</f>
        <v>1</v>
      </c>
      <c r="J35" s="50">
        <v>1</v>
      </c>
      <c r="K35" s="69">
        <v>0</v>
      </c>
      <c r="L35" s="15">
        <f t="shared" si="0"/>
        <v>0</v>
      </c>
      <c r="M35" s="16">
        <f t="shared" si="1"/>
        <v>1</v>
      </c>
      <c r="N35" s="17">
        <f t="shared" si="2"/>
        <v>0</v>
      </c>
      <c r="O35" s="77">
        <v>0</v>
      </c>
      <c r="P35" s="50">
        <v>160735</v>
      </c>
      <c r="Q35" s="50">
        <v>0</v>
      </c>
      <c r="R35" s="50">
        <v>0</v>
      </c>
      <c r="S35" s="18">
        <f t="shared" si="3"/>
        <v>0</v>
      </c>
      <c r="T35" s="17" t="str">
        <f t="shared" si="4"/>
        <v xml:space="preserve"> -</v>
      </c>
    </row>
    <row r="36" spans="2:20" ht="30" customHeight="1" thickBot="1">
      <c r="B36" s="410"/>
      <c r="C36" s="458"/>
      <c r="D36" s="416"/>
      <c r="E36" s="51">
        <v>42736</v>
      </c>
      <c r="F36" s="51">
        <v>43100</v>
      </c>
      <c r="G36" s="63" t="s">
        <v>40</v>
      </c>
      <c r="H36" s="52">
        <v>1</v>
      </c>
      <c r="I36" s="52">
        <f>+J36+('2016'!I32-'2016'!K32)</f>
        <v>0</v>
      </c>
      <c r="J36" s="52">
        <v>0</v>
      </c>
      <c r="K36" s="73">
        <v>0</v>
      </c>
      <c r="L36" s="83" t="e">
        <f t="shared" si="0"/>
        <v>#DIV/0!</v>
      </c>
      <c r="M36" s="81">
        <f t="shared" si="1"/>
        <v>1</v>
      </c>
      <c r="N36" s="54" t="str">
        <f t="shared" si="2"/>
        <v xml:space="preserve"> -</v>
      </c>
      <c r="O36" s="78">
        <v>0</v>
      </c>
      <c r="P36" s="52">
        <v>0</v>
      </c>
      <c r="Q36" s="52">
        <v>0</v>
      </c>
      <c r="R36" s="52">
        <v>0</v>
      </c>
      <c r="S36" s="53" t="str">
        <f t="shared" si="3"/>
        <v xml:space="preserve"> -</v>
      </c>
      <c r="T36" s="54" t="str">
        <f t="shared" si="4"/>
        <v xml:space="preserve"> -</v>
      </c>
    </row>
    <row r="37" spans="2:20" ht="13" customHeight="1" thickBot="1">
      <c r="B37" s="410"/>
      <c r="C37" s="34"/>
      <c r="D37" s="34"/>
      <c r="E37" s="36"/>
      <c r="F37" s="37"/>
      <c r="G37" s="33"/>
      <c r="H37" s="38"/>
      <c r="I37" s="134"/>
      <c r="J37" s="38"/>
      <c r="K37" s="38"/>
      <c r="L37" s="39"/>
      <c r="M37" s="33"/>
      <c r="N37" s="33"/>
      <c r="O37" s="33"/>
      <c r="P37" s="85"/>
      <c r="Q37" s="85"/>
      <c r="R37" s="34"/>
      <c r="S37" s="35"/>
      <c r="T37" s="40"/>
    </row>
    <row r="38" spans="2:20" ht="76" customHeight="1" thickBot="1">
      <c r="B38" s="410"/>
      <c r="C38" s="468" t="s">
        <v>108</v>
      </c>
      <c r="D38" s="239" t="s">
        <v>129</v>
      </c>
      <c r="E38" s="56">
        <v>42736</v>
      </c>
      <c r="F38" s="56">
        <v>43100</v>
      </c>
      <c r="G38" s="60" t="s">
        <v>130</v>
      </c>
      <c r="H38" s="209">
        <v>1</v>
      </c>
      <c r="I38" s="209">
        <v>0</v>
      </c>
      <c r="J38" s="209">
        <v>0</v>
      </c>
      <c r="K38" s="214">
        <v>1</v>
      </c>
      <c r="L38" s="216" t="e">
        <f>+K38/J38</f>
        <v>#DIV/0!</v>
      </c>
      <c r="M38" s="218">
        <f t="shared" ref="M38" si="22">DAYS360(E38,$C$8)/DAYS360(E38,F38)</f>
        <v>1</v>
      </c>
      <c r="N38" s="213" t="str">
        <f t="shared" ref="N38" si="23">IF(J38=0," -",IF(L38&gt;100%,100%,L38))</f>
        <v xml:space="preserve"> -</v>
      </c>
      <c r="O38" s="215" t="s">
        <v>205</v>
      </c>
      <c r="P38" s="210">
        <v>2814631</v>
      </c>
      <c r="Q38" s="210">
        <v>2500000</v>
      </c>
      <c r="R38" s="211">
        <v>0</v>
      </c>
      <c r="S38" s="212">
        <f t="shared" ref="S38" si="24">IF(P38=0," -",Q38/P38)</f>
        <v>0.88821589757236385</v>
      </c>
      <c r="T38" s="213" t="str">
        <f t="shared" ref="T38" si="25">IF(R38=0," -",IF(Q38=0,100%,R38/Q38))</f>
        <v xml:space="preserve"> -</v>
      </c>
    </row>
    <row r="39" spans="2:20" ht="60" customHeight="1">
      <c r="B39" s="410"/>
      <c r="C39" s="410"/>
      <c r="D39" s="459" t="s">
        <v>104</v>
      </c>
      <c r="E39" s="118">
        <v>42736</v>
      </c>
      <c r="F39" s="118">
        <v>43100</v>
      </c>
      <c r="G39" s="124" t="s">
        <v>121</v>
      </c>
      <c r="H39" s="86">
        <v>1</v>
      </c>
      <c r="I39" s="86">
        <v>0</v>
      </c>
      <c r="J39" s="86">
        <v>0</v>
      </c>
      <c r="K39" s="119">
        <v>0</v>
      </c>
      <c r="L39" s="120" t="e">
        <f t="shared" ref="L39" si="26">+K39/J39</f>
        <v>#DIV/0!</v>
      </c>
      <c r="M39" s="121">
        <f t="shared" ref="M39" si="27">DAYS360(E39,$C$8)/DAYS360(E39,F39)</f>
        <v>1</v>
      </c>
      <c r="N39" s="122" t="str">
        <f t="shared" ref="N39" si="28">IF(J39=0," -",IF(L39&gt;100%,100%,L39))</f>
        <v xml:space="preserve"> -</v>
      </c>
      <c r="O39" s="123" t="s">
        <v>203</v>
      </c>
      <c r="P39" s="86">
        <v>0</v>
      </c>
      <c r="Q39" s="86">
        <v>0</v>
      </c>
      <c r="R39" s="86">
        <v>0</v>
      </c>
      <c r="S39" s="89" t="str">
        <f t="shared" ref="S39" si="29">IF(P39=0," -",Q39/P39)</f>
        <v xml:space="preserve"> -</v>
      </c>
      <c r="T39" s="122" t="str">
        <f t="shared" ref="T39" si="30">IF(R39=0," -",IF(Q39=0,100%,R39/Q39))</f>
        <v xml:space="preserve"> -</v>
      </c>
    </row>
    <row r="40" spans="2:20" ht="31" thickBot="1">
      <c r="B40" s="410"/>
      <c r="C40" s="411"/>
      <c r="D40" s="460"/>
      <c r="E40" s="154">
        <v>42736</v>
      </c>
      <c r="F40" s="154">
        <v>43100</v>
      </c>
      <c r="G40" s="155" t="s">
        <v>41</v>
      </c>
      <c r="H40" s="156">
        <v>1</v>
      </c>
      <c r="I40" s="156">
        <f>+J40+('2016'!I34-'2016'!K34)</f>
        <v>0.5</v>
      </c>
      <c r="J40" s="156">
        <v>0</v>
      </c>
      <c r="K40" s="162">
        <v>0</v>
      </c>
      <c r="L40" s="157" t="e">
        <f t="shared" si="0"/>
        <v>#DIV/0!</v>
      </c>
      <c r="M40" s="158">
        <f t="shared" si="1"/>
        <v>1</v>
      </c>
      <c r="N40" s="159" t="str">
        <f t="shared" si="2"/>
        <v xml:space="preserve"> -</v>
      </c>
      <c r="O40" s="160">
        <v>2210904</v>
      </c>
      <c r="P40" s="156">
        <v>0</v>
      </c>
      <c r="Q40" s="156">
        <v>0</v>
      </c>
      <c r="R40" s="156">
        <v>0</v>
      </c>
      <c r="S40" s="161" t="str">
        <f t="shared" si="3"/>
        <v xml:space="preserve"> -</v>
      </c>
      <c r="T40" s="159" t="str">
        <f t="shared" si="4"/>
        <v xml:space="preserve"> -</v>
      </c>
    </row>
    <row r="41" spans="2:20" ht="13" customHeight="1" thickBot="1">
      <c r="B41" s="410"/>
      <c r="C41" s="28"/>
      <c r="D41" s="34"/>
      <c r="E41" s="36"/>
      <c r="F41" s="37"/>
      <c r="G41" s="33"/>
      <c r="H41" s="38"/>
      <c r="I41" s="134"/>
      <c r="J41" s="38"/>
      <c r="K41" s="38"/>
      <c r="L41" s="39"/>
      <c r="M41" s="33"/>
      <c r="N41" s="33"/>
      <c r="O41" s="33"/>
      <c r="P41" s="85"/>
      <c r="Q41" s="85"/>
      <c r="R41" s="34"/>
      <c r="S41" s="35"/>
      <c r="T41" s="40"/>
    </row>
    <row r="42" spans="2:20" ht="30" customHeight="1">
      <c r="B42" s="410"/>
      <c r="C42" s="465" t="s">
        <v>109</v>
      </c>
      <c r="D42" s="412" t="s">
        <v>105</v>
      </c>
      <c r="E42" s="49">
        <v>42736</v>
      </c>
      <c r="F42" s="127">
        <v>43100</v>
      </c>
      <c r="G42" s="14" t="s">
        <v>42</v>
      </c>
      <c r="H42" s="18">
        <v>1</v>
      </c>
      <c r="I42" s="18">
        <f>+J42</f>
        <v>1</v>
      </c>
      <c r="J42" s="18">
        <v>1</v>
      </c>
      <c r="K42" s="17">
        <v>1</v>
      </c>
      <c r="L42" s="15">
        <f t="shared" si="0"/>
        <v>1</v>
      </c>
      <c r="M42" s="16">
        <f t="shared" si="1"/>
        <v>1</v>
      </c>
      <c r="N42" s="17">
        <f t="shared" si="2"/>
        <v>1</v>
      </c>
      <c r="O42" s="203">
        <v>2210606</v>
      </c>
      <c r="P42" s="50">
        <v>5065417</v>
      </c>
      <c r="Q42" s="50">
        <v>4965816</v>
      </c>
      <c r="R42" s="50">
        <v>0</v>
      </c>
      <c r="S42" s="18">
        <f t="shared" si="3"/>
        <v>0.98033705813361471</v>
      </c>
      <c r="T42" s="17" t="str">
        <f t="shared" si="4"/>
        <v xml:space="preserve"> -</v>
      </c>
    </row>
    <row r="43" spans="2:20" ht="75">
      <c r="B43" s="410"/>
      <c r="C43" s="466"/>
      <c r="D43" s="414"/>
      <c r="E43" s="47">
        <v>42736</v>
      </c>
      <c r="F43" s="129">
        <v>43100</v>
      </c>
      <c r="G43" s="8" t="s">
        <v>43</v>
      </c>
      <c r="H43" s="48">
        <v>100</v>
      </c>
      <c r="I43" s="48">
        <f>+J43+('2016'!I37-'2016'!K37)</f>
        <v>26</v>
      </c>
      <c r="J43" s="48">
        <v>30</v>
      </c>
      <c r="K43" s="202">
        <v>80</v>
      </c>
      <c r="L43" s="22">
        <f t="shared" si="0"/>
        <v>2.6666666666666665</v>
      </c>
      <c r="M43" s="23">
        <f t="shared" si="1"/>
        <v>1</v>
      </c>
      <c r="N43" s="24">
        <f t="shared" si="2"/>
        <v>1</v>
      </c>
      <c r="O43" s="204" t="s">
        <v>204</v>
      </c>
      <c r="P43" s="48">
        <v>16411601</v>
      </c>
      <c r="Q43" s="48">
        <v>16411601</v>
      </c>
      <c r="R43" s="48">
        <v>0</v>
      </c>
      <c r="S43" s="25">
        <f t="shared" si="3"/>
        <v>1</v>
      </c>
      <c r="T43" s="24" t="str">
        <f t="shared" si="4"/>
        <v xml:space="preserve"> -</v>
      </c>
    </row>
    <row r="44" spans="2:20" ht="31" customHeight="1">
      <c r="B44" s="410"/>
      <c r="C44" s="466"/>
      <c r="D44" s="414"/>
      <c r="E44" s="47">
        <v>42736</v>
      </c>
      <c r="F44" s="129">
        <v>43100</v>
      </c>
      <c r="G44" s="8" t="s">
        <v>44</v>
      </c>
      <c r="H44" s="48">
        <v>30000</v>
      </c>
      <c r="I44" s="48">
        <f>+J44+('2016'!I38-'2016'!K38)</f>
        <v>7228</v>
      </c>
      <c r="J44" s="48">
        <v>8200</v>
      </c>
      <c r="K44" s="202">
        <v>10771</v>
      </c>
      <c r="L44" s="22">
        <f t="shared" si="0"/>
        <v>1.3135365853658536</v>
      </c>
      <c r="M44" s="23">
        <f t="shared" si="1"/>
        <v>1</v>
      </c>
      <c r="N44" s="24">
        <f t="shared" si="2"/>
        <v>1</v>
      </c>
      <c r="O44" s="204">
        <v>2210818</v>
      </c>
      <c r="P44" s="48">
        <v>1564632</v>
      </c>
      <c r="Q44" s="48">
        <v>1499959</v>
      </c>
      <c r="R44" s="48">
        <v>0</v>
      </c>
      <c r="S44" s="25">
        <f t="shared" si="3"/>
        <v>0.95866567985315398</v>
      </c>
      <c r="T44" s="24" t="str">
        <f t="shared" si="4"/>
        <v xml:space="preserve"> -</v>
      </c>
    </row>
    <row r="45" spans="2:20" ht="45">
      <c r="B45" s="410"/>
      <c r="C45" s="466"/>
      <c r="D45" s="414"/>
      <c r="E45" s="47">
        <v>42736</v>
      </c>
      <c r="F45" s="129">
        <v>43100</v>
      </c>
      <c r="G45" s="8" t="s">
        <v>45</v>
      </c>
      <c r="H45" s="48">
        <v>4</v>
      </c>
      <c r="I45" s="48">
        <f>+J45+('2016'!I39-'2016'!K39)</f>
        <v>1</v>
      </c>
      <c r="J45" s="48">
        <v>1</v>
      </c>
      <c r="K45" s="202">
        <v>1</v>
      </c>
      <c r="L45" s="22">
        <f t="shared" si="0"/>
        <v>1</v>
      </c>
      <c r="M45" s="23">
        <f t="shared" si="1"/>
        <v>1</v>
      </c>
      <c r="N45" s="24">
        <f t="shared" si="2"/>
        <v>1</v>
      </c>
      <c r="O45" s="204">
        <v>2210818</v>
      </c>
      <c r="P45" s="48">
        <v>664631</v>
      </c>
      <c r="Q45" s="48">
        <v>585621</v>
      </c>
      <c r="R45" s="48">
        <v>0</v>
      </c>
      <c r="S45" s="25">
        <f t="shared" si="3"/>
        <v>0.88112200604545976</v>
      </c>
      <c r="T45" s="24" t="str">
        <f t="shared" si="4"/>
        <v xml:space="preserve"> -</v>
      </c>
    </row>
    <row r="46" spans="2:20" ht="30">
      <c r="B46" s="410"/>
      <c r="C46" s="466"/>
      <c r="D46" s="414"/>
      <c r="E46" s="47">
        <v>42736</v>
      </c>
      <c r="F46" s="129">
        <v>43100</v>
      </c>
      <c r="G46" s="8" t="s">
        <v>46</v>
      </c>
      <c r="H46" s="48">
        <v>50</v>
      </c>
      <c r="I46" s="48">
        <f>+J46+('2016'!I40-'2016'!K40)</f>
        <v>9</v>
      </c>
      <c r="J46" s="48">
        <v>15</v>
      </c>
      <c r="K46" s="202">
        <v>9</v>
      </c>
      <c r="L46" s="22">
        <f t="shared" si="0"/>
        <v>0.6</v>
      </c>
      <c r="M46" s="23">
        <f t="shared" si="1"/>
        <v>1</v>
      </c>
      <c r="N46" s="24">
        <f t="shared" si="2"/>
        <v>0.6</v>
      </c>
      <c r="O46" s="204">
        <v>2210231</v>
      </c>
      <c r="P46" s="48">
        <v>564631</v>
      </c>
      <c r="Q46" s="48">
        <v>481173</v>
      </c>
      <c r="R46" s="48">
        <v>0</v>
      </c>
      <c r="S46" s="25">
        <f t="shared" si="3"/>
        <v>0.85219019147018138</v>
      </c>
      <c r="T46" s="24" t="str">
        <f t="shared" si="4"/>
        <v xml:space="preserve"> -</v>
      </c>
    </row>
    <row r="47" spans="2:20" ht="30">
      <c r="B47" s="410"/>
      <c r="C47" s="466"/>
      <c r="D47" s="414"/>
      <c r="E47" s="47">
        <v>42736</v>
      </c>
      <c r="F47" s="129">
        <v>43100</v>
      </c>
      <c r="G47" s="8" t="s">
        <v>48</v>
      </c>
      <c r="H47" s="25">
        <v>1</v>
      </c>
      <c r="I47" s="25">
        <f>+J47+('2016'!I42-'2016'!K42)</f>
        <v>0</v>
      </c>
      <c r="J47" s="25">
        <v>0</v>
      </c>
      <c r="K47" s="24">
        <v>0</v>
      </c>
      <c r="L47" s="22" t="e">
        <f t="shared" si="0"/>
        <v>#DIV/0!</v>
      </c>
      <c r="M47" s="23">
        <f t="shared" si="1"/>
        <v>1</v>
      </c>
      <c r="N47" s="24" t="str">
        <f t="shared" si="2"/>
        <v xml:space="preserve"> -</v>
      </c>
      <c r="O47" s="204">
        <v>2210818</v>
      </c>
      <c r="P47" s="48">
        <v>0</v>
      </c>
      <c r="Q47" s="48">
        <v>0</v>
      </c>
      <c r="R47" s="48">
        <v>0</v>
      </c>
      <c r="S47" s="25" t="str">
        <f t="shared" si="3"/>
        <v xml:space="preserve"> -</v>
      </c>
      <c r="T47" s="24" t="str">
        <f t="shared" si="4"/>
        <v xml:space="preserve"> -</v>
      </c>
    </row>
    <row r="48" spans="2:20" ht="30">
      <c r="B48" s="410"/>
      <c r="C48" s="466"/>
      <c r="D48" s="414"/>
      <c r="E48" s="47">
        <v>42736</v>
      </c>
      <c r="F48" s="129">
        <v>43100</v>
      </c>
      <c r="G48" s="8" t="s">
        <v>49</v>
      </c>
      <c r="H48" s="25">
        <v>1</v>
      </c>
      <c r="I48" s="25">
        <f>+J48+('2016'!I43-'2016'!K43)</f>
        <v>0.2</v>
      </c>
      <c r="J48" s="25">
        <v>0.2</v>
      </c>
      <c r="K48" s="24">
        <v>0</v>
      </c>
      <c r="L48" s="22">
        <f t="shared" si="0"/>
        <v>0</v>
      </c>
      <c r="M48" s="23">
        <f t="shared" si="1"/>
        <v>1</v>
      </c>
      <c r="N48" s="24">
        <f t="shared" si="2"/>
        <v>0</v>
      </c>
      <c r="O48" s="204" t="s">
        <v>203</v>
      </c>
      <c r="P48" s="48">
        <v>259738</v>
      </c>
      <c r="Q48" s="48">
        <v>0</v>
      </c>
      <c r="R48" s="48">
        <v>0</v>
      </c>
      <c r="S48" s="25">
        <f t="shared" si="3"/>
        <v>0</v>
      </c>
      <c r="T48" s="24" t="str">
        <f t="shared" si="4"/>
        <v xml:space="preserve"> -</v>
      </c>
    </row>
    <row r="49" spans="2:20" ht="45">
      <c r="B49" s="410"/>
      <c r="C49" s="466"/>
      <c r="D49" s="414"/>
      <c r="E49" s="47">
        <v>42736</v>
      </c>
      <c r="F49" s="129">
        <v>43100</v>
      </c>
      <c r="G49" s="8" t="s">
        <v>50</v>
      </c>
      <c r="H49" s="25">
        <v>1</v>
      </c>
      <c r="I49" s="25">
        <f>+J49+('2016'!I44-'2016'!K44)</f>
        <v>0</v>
      </c>
      <c r="J49" s="25">
        <v>0</v>
      </c>
      <c r="K49" s="24">
        <v>0</v>
      </c>
      <c r="L49" s="22" t="e">
        <f t="shared" si="0"/>
        <v>#DIV/0!</v>
      </c>
      <c r="M49" s="23">
        <f t="shared" si="1"/>
        <v>1</v>
      </c>
      <c r="N49" s="24" t="str">
        <f t="shared" si="2"/>
        <v xml:space="preserve"> -</v>
      </c>
      <c r="O49" s="204" t="s">
        <v>203</v>
      </c>
      <c r="P49" s="48">
        <v>0</v>
      </c>
      <c r="Q49" s="48">
        <v>0</v>
      </c>
      <c r="R49" s="48">
        <v>0</v>
      </c>
      <c r="S49" s="25" t="str">
        <f t="shared" si="3"/>
        <v xml:space="preserve"> -</v>
      </c>
      <c r="T49" s="24" t="str">
        <f t="shared" si="4"/>
        <v xml:space="preserve"> -</v>
      </c>
    </row>
    <row r="50" spans="2:20" ht="45">
      <c r="B50" s="410"/>
      <c r="C50" s="466"/>
      <c r="D50" s="414"/>
      <c r="E50" s="47">
        <v>42736</v>
      </c>
      <c r="F50" s="129">
        <v>43100</v>
      </c>
      <c r="G50" s="8" t="s">
        <v>51</v>
      </c>
      <c r="H50" s="25">
        <v>1</v>
      </c>
      <c r="I50" s="25">
        <f>+J50+('2016'!I45-'2016'!K45)</f>
        <v>0.2</v>
      </c>
      <c r="J50" s="25">
        <v>0.2</v>
      </c>
      <c r="K50" s="24">
        <v>0</v>
      </c>
      <c r="L50" s="22">
        <f t="shared" si="0"/>
        <v>0</v>
      </c>
      <c r="M50" s="23">
        <f t="shared" si="1"/>
        <v>1</v>
      </c>
      <c r="N50" s="24">
        <f t="shared" si="2"/>
        <v>0</v>
      </c>
      <c r="O50" s="204" t="s">
        <v>203</v>
      </c>
      <c r="P50" s="48">
        <v>64631</v>
      </c>
      <c r="Q50" s="48">
        <v>0</v>
      </c>
      <c r="R50" s="48">
        <v>0</v>
      </c>
      <c r="S50" s="25">
        <f t="shared" si="3"/>
        <v>0</v>
      </c>
      <c r="T50" s="24" t="str">
        <f t="shared" si="4"/>
        <v xml:space="preserve"> -</v>
      </c>
    </row>
    <row r="51" spans="2:20" ht="30">
      <c r="B51" s="410"/>
      <c r="C51" s="466"/>
      <c r="D51" s="414"/>
      <c r="E51" s="47">
        <v>42736</v>
      </c>
      <c r="F51" s="129">
        <v>43100</v>
      </c>
      <c r="G51" s="8" t="s">
        <v>52</v>
      </c>
      <c r="H51" s="25">
        <v>1</v>
      </c>
      <c r="I51" s="25">
        <f>+J51+('2016'!I46-'2016'!K46)</f>
        <v>0.2</v>
      </c>
      <c r="J51" s="25">
        <v>0.2</v>
      </c>
      <c r="K51" s="24">
        <v>0</v>
      </c>
      <c r="L51" s="22">
        <f t="shared" si="0"/>
        <v>0</v>
      </c>
      <c r="M51" s="23">
        <f t="shared" si="1"/>
        <v>1</v>
      </c>
      <c r="N51" s="24">
        <f t="shared" si="2"/>
        <v>0</v>
      </c>
      <c r="O51" s="204" t="s">
        <v>203</v>
      </c>
      <c r="P51" s="48">
        <v>64631</v>
      </c>
      <c r="Q51" s="48">
        <v>0</v>
      </c>
      <c r="R51" s="48">
        <v>0</v>
      </c>
      <c r="S51" s="25">
        <f t="shared" si="3"/>
        <v>0</v>
      </c>
      <c r="T51" s="24" t="str">
        <f t="shared" si="4"/>
        <v xml:space="preserve"> -</v>
      </c>
    </row>
    <row r="52" spans="2:20" ht="30">
      <c r="B52" s="410"/>
      <c r="C52" s="466"/>
      <c r="D52" s="414"/>
      <c r="E52" s="47">
        <v>42736</v>
      </c>
      <c r="F52" s="129">
        <v>43100</v>
      </c>
      <c r="G52" s="8" t="s">
        <v>53</v>
      </c>
      <c r="H52" s="25">
        <v>1</v>
      </c>
      <c r="I52" s="25">
        <f>+J52+('2016'!I47-'2016'!K47)</f>
        <v>0.2</v>
      </c>
      <c r="J52" s="25">
        <v>0.2</v>
      </c>
      <c r="K52" s="24">
        <v>0</v>
      </c>
      <c r="L52" s="22">
        <f t="shared" si="0"/>
        <v>0</v>
      </c>
      <c r="M52" s="23">
        <f t="shared" si="1"/>
        <v>1</v>
      </c>
      <c r="N52" s="24">
        <f t="shared" si="2"/>
        <v>0</v>
      </c>
      <c r="O52" s="204" t="s">
        <v>203</v>
      </c>
      <c r="P52" s="48">
        <v>384328</v>
      </c>
      <c r="Q52" s="48">
        <v>0</v>
      </c>
      <c r="R52" s="48">
        <v>0</v>
      </c>
      <c r="S52" s="25">
        <f t="shared" si="3"/>
        <v>0</v>
      </c>
      <c r="T52" s="24" t="str">
        <f t="shared" si="4"/>
        <v xml:space="preserve"> -</v>
      </c>
    </row>
    <row r="53" spans="2:20" ht="30" customHeight="1" thickBot="1">
      <c r="B53" s="411"/>
      <c r="C53" s="467"/>
      <c r="D53" s="413"/>
      <c r="E53" s="51">
        <v>42736</v>
      </c>
      <c r="F53" s="128">
        <v>43100</v>
      </c>
      <c r="G53" s="11" t="s">
        <v>128</v>
      </c>
      <c r="H53" s="52">
        <v>1</v>
      </c>
      <c r="I53" s="52">
        <v>1</v>
      </c>
      <c r="J53" s="52">
        <v>1</v>
      </c>
      <c r="K53" s="407">
        <v>0.2</v>
      </c>
      <c r="L53" s="83">
        <f t="shared" ref="L53" si="31">+K53/J53</f>
        <v>0.2</v>
      </c>
      <c r="M53" s="81">
        <f t="shared" ref="M53" si="32">DAYS360(E53,$C$8)/DAYS360(E53,F53)</f>
        <v>1</v>
      </c>
      <c r="N53" s="54">
        <f t="shared" ref="N53" si="33">IF(J53=0," -",IF(L53&gt;100%,100%,L53))</f>
        <v>0.2</v>
      </c>
      <c r="O53" s="208" t="s">
        <v>203</v>
      </c>
      <c r="P53" s="52">
        <v>0</v>
      </c>
      <c r="Q53" s="52">
        <v>0</v>
      </c>
      <c r="R53" s="52">
        <v>0</v>
      </c>
      <c r="S53" s="53" t="str">
        <f t="shared" ref="S53" si="34">IF(P53=0," -",Q53/P53)</f>
        <v xml:space="preserve"> -</v>
      </c>
      <c r="T53" s="54" t="str">
        <f t="shared" ref="T53" si="35">IF(R53=0," -",IF(Q53=0,100%,R53/Q53))</f>
        <v xml:space="preserve"> -</v>
      </c>
    </row>
    <row r="54" spans="2:20" ht="13" customHeight="1" thickBot="1">
      <c r="B54" s="66"/>
      <c r="C54" s="65"/>
      <c r="D54" s="41"/>
      <c r="E54" s="42"/>
      <c r="F54" s="42"/>
      <c r="G54" s="41"/>
      <c r="H54" s="43"/>
      <c r="I54" s="201"/>
      <c r="J54" s="43"/>
      <c r="K54" s="43"/>
      <c r="L54" s="44"/>
      <c r="M54" s="45"/>
      <c r="N54" s="45"/>
      <c r="O54" s="41"/>
      <c r="P54" s="43"/>
      <c r="Q54" s="43"/>
      <c r="R54" s="43"/>
      <c r="S54" s="45"/>
      <c r="T54" s="46"/>
    </row>
    <row r="55" spans="2:20" ht="30" customHeight="1" thickBot="1">
      <c r="B55" s="409" t="s">
        <v>119</v>
      </c>
      <c r="C55" s="409" t="s">
        <v>117</v>
      </c>
      <c r="D55" s="90" t="s">
        <v>110</v>
      </c>
      <c r="E55" s="91">
        <v>42736</v>
      </c>
      <c r="F55" s="135">
        <v>43100</v>
      </c>
      <c r="G55" s="100" t="s">
        <v>54</v>
      </c>
      <c r="H55" s="92">
        <v>2</v>
      </c>
      <c r="I55" s="93">
        <f>+J55+('2016'!I49-'2016'!K49)</f>
        <v>0</v>
      </c>
      <c r="J55" s="92">
        <v>0</v>
      </c>
      <c r="K55" s="94">
        <v>0</v>
      </c>
      <c r="L55" s="95" t="e">
        <f t="shared" si="0"/>
        <v>#DIV/0!</v>
      </c>
      <c r="M55" s="96">
        <f t="shared" si="1"/>
        <v>1</v>
      </c>
      <c r="N55" s="97" t="str">
        <f t="shared" si="2"/>
        <v xml:space="preserve"> -</v>
      </c>
      <c r="O55" s="98" t="s">
        <v>203</v>
      </c>
      <c r="P55" s="92">
        <v>0</v>
      </c>
      <c r="Q55" s="92">
        <v>0</v>
      </c>
      <c r="R55" s="92">
        <v>0</v>
      </c>
      <c r="S55" s="99" t="str">
        <f t="shared" si="3"/>
        <v xml:space="preserve"> -</v>
      </c>
      <c r="T55" s="97" t="str">
        <f t="shared" si="4"/>
        <v xml:space="preserve"> -</v>
      </c>
    </row>
    <row r="56" spans="2:20" ht="30" customHeight="1">
      <c r="B56" s="410"/>
      <c r="C56" s="410"/>
      <c r="D56" s="461" t="s">
        <v>111</v>
      </c>
      <c r="E56" s="49">
        <v>42736</v>
      </c>
      <c r="F56" s="127">
        <v>43100</v>
      </c>
      <c r="G56" s="13" t="s">
        <v>122</v>
      </c>
      <c r="H56" s="50">
        <v>20</v>
      </c>
      <c r="I56" s="50">
        <v>3</v>
      </c>
      <c r="J56" s="50">
        <v>3</v>
      </c>
      <c r="K56" s="406">
        <v>2.7</v>
      </c>
      <c r="L56" s="15">
        <f t="shared" si="0"/>
        <v>0.9</v>
      </c>
      <c r="M56" s="16">
        <f t="shared" ref="M56" si="36">DAYS360(E56,$C$8)/DAYS360(E56,F56)</f>
        <v>1</v>
      </c>
      <c r="N56" s="17">
        <f t="shared" ref="N56" si="37">IF(J56=0," -",IF(L56&gt;100%,100%,L56))</f>
        <v>0.9</v>
      </c>
      <c r="O56" s="77">
        <v>2210275</v>
      </c>
      <c r="P56" s="50">
        <v>2264630</v>
      </c>
      <c r="Q56" s="50">
        <v>2088582</v>
      </c>
      <c r="R56" s="50">
        <v>0</v>
      </c>
      <c r="S56" s="18">
        <f t="shared" ref="S56" si="38">IF(P56=0," -",Q56/P56)</f>
        <v>0.92226191474987085</v>
      </c>
      <c r="T56" s="17" t="str">
        <f t="shared" ref="T56" si="39">IF(R56=0," -",IF(Q56=0,100%,R56/Q56))</f>
        <v xml:space="preserve"> -</v>
      </c>
    </row>
    <row r="57" spans="2:20" ht="45" customHeight="1">
      <c r="B57" s="410"/>
      <c r="C57" s="410"/>
      <c r="D57" s="462"/>
      <c r="E57" s="118">
        <v>42736</v>
      </c>
      <c r="F57" s="131">
        <v>43100</v>
      </c>
      <c r="G57" s="124" t="s">
        <v>55</v>
      </c>
      <c r="H57" s="89">
        <v>1</v>
      </c>
      <c r="I57" s="89">
        <f>+J57+('2016'!I50-'2016'!K50)</f>
        <v>0</v>
      </c>
      <c r="J57" s="89">
        <v>0</v>
      </c>
      <c r="K57" s="163">
        <v>1</v>
      </c>
      <c r="L57" s="120" t="e">
        <f t="shared" si="0"/>
        <v>#DIV/0!</v>
      </c>
      <c r="M57" s="121">
        <f t="shared" si="1"/>
        <v>1</v>
      </c>
      <c r="N57" s="122" t="str">
        <f t="shared" si="2"/>
        <v xml:space="preserve"> -</v>
      </c>
      <c r="O57" s="123">
        <v>0</v>
      </c>
      <c r="P57" s="86">
        <v>797331</v>
      </c>
      <c r="Q57" s="86">
        <v>797331</v>
      </c>
      <c r="R57" s="86">
        <v>0</v>
      </c>
      <c r="S57" s="89">
        <f t="shared" si="3"/>
        <v>1</v>
      </c>
      <c r="T57" s="122" t="str">
        <f t="shared" si="4"/>
        <v xml:space="preserve"> -</v>
      </c>
    </row>
    <row r="58" spans="2:20" ht="30" customHeight="1" thickBot="1">
      <c r="B58" s="410"/>
      <c r="C58" s="410"/>
      <c r="D58" s="463"/>
      <c r="E58" s="51">
        <v>42736</v>
      </c>
      <c r="F58" s="128">
        <v>43100</v>
      </c>
      <c r="G58" s="11" t="s">
        <v>56</v>
      </c>
      <c r="H58" s="53">
        <v>1</v>
      </c>
      <c r="I58" s="53">
        <f>+J58+('2016'!I51-'2016'!K51)</f>
        <v>0</v>
      </c>
      <c r="J58" s="53">
        <v>0</v>
      </c>
      <c r="K58" s="72">
        <v>0</v>
      </c>
      <c r="L58" s="83" t="e">
        <f t="shared" si="0"/>
        <v>#DIV/0!</v>
      </c>
      <c r="M58" s="81">
        <f t="shared" si="1"/>
        <v>1</v>
      </c>
      <c r="N58" s="54" t="str">
        <f t="shared" si="2"/>
        <v xml:space="preserve"> -</v>
      </c>
      <c r="O58" s="78" t="s">
        <v>203</v>
      </c>
      <c r="P58" s="52">
        <v>0</v>
      </c>
      <c r="Q58" s="52">
        <v>0</v>
      </c>
      <c r="R58" s="52">
        <v>0</v>
      </c>
      <c r="S58" s="53" t="str">
        <f t="shared" si="3"/>
        <v xml:space="preserve"> -</v>
      </c>
      <c r="T58" s="54" t="str">
        <f t="shared" si="4"/>
        <v xml:space="preserve"> -</v>
      </c>
    </row>
    <row r="59" spans="2:20" ht="30" customHeight="1" thickBot="1">
      <c r="B59" s="410"/>
      <c r="C59" s="410"/>
      <c r="D59" s="109" t="s">
        <v>112</v>
      </c>
      <c r="E59" s="110">
        <v>42736</v>
      </c>
      <c r="F59" s="130">
        <v>43100</v>
      </c>
      <c r="G59" s="111" t="s">
        <v>57</v>
      </c>
      <c r="H59" s="93">
        <v>2</v>
      </c>
      <c r="I59" s="93">
        <f>+J59+('2016'!I52-'2016'!K52)</f>
        <v>0</v>
      </c>
      <c r="J59" s="93">
        <v>0</v>
      </c>
      <c r="K59" s="112">
        <v>0</v>
      </c>
      <c r="L59" s="113" t="e">
        <f t="shared" si="0"/>
        <v>#DIV/0!</v>
      </c>
      <c r="M59" s="114">
        <f t="shared" si="1"/>
        <v>1</v>
      </c>
      <c r="N59" s="115" t="str">
        <f t="shared" si="2"/>
        <v xml:space="preserve"> -</v>
      </c>
      <c r="O59" s="116">
        <v>0</v>
      </c>
      <c r="P59" s="93">
        <v>0</v>
      </c>
      <c r="Q59" s="93">
        <v>0</v>
      </c>
      <c r="R59" s="93">
        <v>0</v>
      </c>
      <c r="S59" s="117" t="str">
        <f t="shared" si="3"/>
        <v xml:space="preserve"> -</v>
      </c>
      <c r="T59" s="115" t="str">
        <f t="shared" si="4"/>
        <v xml:space="preserve"> -</v>
      </c>
    </row>
    <row r="60" spans="2:20" ht="30">
      <c r="B60" s="410"/>
      <c r="C60" s="410"/>
      <c r="D60" s="412" t="s">
        <v>113</v>
      </c>
      <c r="E60" s="49">
        <v>42736</v>
      </c>
      <c r="F60" s="127">
        <v>43100</v>
      </c>
      <c r="G60" s="13" t="s">
        <v>58</v>
      </c>
      <c r="H60" s="50">
        <v>60000</v>
      </c>
      <c r="I60" s="50">
        <f>+J60+('2016'!I53-'2016'!K53)</f>
        <v>12613</v>
      </c>
      <c r="J60" s="50">
        <v>16500</v>
      </c>
      <c r="K60" s="69">
        <v>10000</v>
      </c>
      <c r="L60" s="15">
        <f t="shared" si="0"/>
        <v>0.60606060606060608</v>
      </c>
      <c r="M60" s="16">
        <f t="shared" si="1"/>
        <v>1</v>
      </c>
      <c r="N60" s="17">
        <f t="shared" si="2"/>
        <v>0.60606060606060608</v>
      </c>
      <c r="O60" s="77" t="s">
        <v>206</v>
      </c>
      <c r="P60" s="50">
        <v>1656702</v>
      </c>
      <c r="Q60" s="50">
        <v>1576439</v>
      </c>
      <c r="R60" s="50">
        <v>0</v>
      </c>
      <c r="S60" s="18">
        <f t="shared" si="3"/>
        <v>0.9515525423401433</v>
      </c>
      <c r="T60" s="17" t="str">
        <f t="shared" si="4"/>
        <v xml:space="preserve"> -</v>
      </c>
    </row>
    <row r="61" spans="2:20" ht="45">
      <c r="B61" s="410"/>
      <c r="C61" s="410"/>
      <c r="D61" s="414"/>
      <c r="E61" s="47">
        <v>42736</v>
      </c>
      <c r="F61" s="129">
        <v>43100</v>
      </c>
      <c r="G61" s="8" t="s">
        <v>59</v>
      </c>
      <c r="H61" s="25">
        <v>1</v>
      </c>
      <c r="I61" s="25">
        <f>+J61+('2016'!I54-'2016'!K54)</f>
        <v>0</v>
      </c>
      <c r="J61" s="25">
        <v>0</v>
      </c>
      <c r="K61" s="71">
        <v>0</v>
      </c>
      <c r="L61" s="22" t="e">
        <f t="shared" si="0"/>
        <v>#DIV/0!</v>
      </c>
      <c r="M61" s="23">
        <f t="shared" si="1"/>
        <v>1</v>
      </c>
      <c r="N61" s="24" t="str">
        <f t="shared" si="2"/>
        <v xml:space="preserve"> -</v>
      </c>
      <c r="O61" s="80">
        <v>0</v>
      </c>
      <c r="P61" s="48">
        <v>0</v>
      </c>
      <c r="Q61" s="48">
        <v>0</v>
      </c>
      <c r="R61" s="48">
        <v>0</v>
      </c>
      <c r="S61" s="25" t="str">
        <f t="shared" si="3"/>
        <v xml:space="preserve"> -</v>
      </c>
      <c r="T61" s="24" t="str">
        <f t="shared" si="4"/>
        <v xml:space="preserve"> -</v>
      </c>
    </row>
    <row r="62" spans="2:20" ht="30">
      <c r="B62" s="410"/>
      <c r="C62" s="410"/>
      <c r="D62" s="414"/>
      <c r="E62" s="47">
        <v>42736</v>
      </c>
      <c r="F62" s="129">
        <v>43100</v>
      </c>
      <c r="G62" s="8" t="s">
        <v>60</v>
      </c>
      <c r="H62" s="25">
        <v>1</v>
      </c>
      <c r="I62" s="25">
        <f>+J62+('2016'!I55-'2016'!K55)</f>
        <v>0</v>
      </c>
      <c r="J62" s="25">
        <v>0</v>
      </c>
      <c r="K62" s="71">
        <v>0</v>
      </c>
      <c r="L62" s="22" t="e">
        <f t="shared" si="0"/>
        <v>#DIV/0!</v>
      </c>
      <c r="M62" s="23">
        <f t="shared" si="1"/>
        <v>1</v>
      </c>
      <c r="N62" s="24" t="str">
        <f t="shared" si="2"/>
        <v xml:space="preserve"> -</v>
      </c>
      <c r="O62" s="80">
        <v>0</v>
      </c>
      <c r="P62" s="48">
        <v>0</v>
      </c>
      <c r="Q62" s="48">
        <v>0</v>
      </c>
      <c r="R62" s="48">
        <v>0</v>
      </c>
      <c r="S62" s="25" t="str">
        <f t="shared" si="3"/>
        <v xml:space="preserve"> -</v>
      </c>
      <c r="T62" s="24" t="str">
        <f t="shared" si="4"/>
        <v xml:space="preserve"> -</v>
      </c>
    </row>
    <row r="63" spans="2:20" ht="30" customHeight="1">
      <c r="B63" s="410"/>
      <c r="C63" s="410"/>
      <c r="D63" s="414"/>
      <c r="E63" s="47">
        <v>42736</v>
      </c>
      <c r="F63" s="129">
        <v>43100</v>
      </c>
      <c r="G63" s="8" t="s">
        <v>61</v>
      </c>
      <c r="H63" s="48">
        <v>3</v>
      </c>
      <c r="I63" s="48">
        <f>+J63+('2016'!I56-'2016'!K56)</f>
        <v>2.2000000000000002</v>
      </c>
      <c r="J63" s="48">
        <v>2</v>
      </c>
      <c r="K63" s="70">
        <v>0</v>
      </c>
      <c r="L63" s="22">
        <f t="shared" si="0"/>
        <v>0</v>
      </c>
      <c r="M63" s="23">
        <f t="shared" si="1"/>
        <v>1</v>
      </c>
      <c r="N63" s="24">
        <f t="shared" si="2"/>
        <v>0</v>
      </c>
      <c r="O63" s="80">
        <v>0</v>
      </c>
      <c r="P63" s="48">
        <v>0</v>
      </c>
      <c r="Q63" s="48">
        <v>0</v>
      </c>
      <c r="R63" s="48">
        <v>0</v>
      </c>
      <c r="S63" s="25" t="str">
        <f t="shared" si="3"/>
        <v xml:space="preserve"> -</v>
      </c>
      <c r="T63" s="24" t="str">
        <f t="shared" si="4"/>
        <v xml:space="preserve"> -</v>
      </c>
    </row>
    <row r="64" spans="2:20" ht="60">
      <c r="B64" s="410"/>
      <c r="C64" s="410"/>
      <c r="D64" s="414"/>
      <c r="E64" s="47">
        <v>42736</v>
      </c>
      <c r="F64" s="129">
        <v>43100</v>
      </c>
      <c r="G64" s="10" t="s">
        <v>62</v>
      </c>
      <c r="H64" s="25">
        <v>1</v>
      </c>
      <c r="I64" s="25">
        <f>+J64+('2016'!I57-'2016'!K57)</f>
        <v>0</v>
      </c>
      <c r="J64" s="25">
        <v>0</v>
      </c>
      <c r="K64" s="71">
        <v>0</v>
      </c>
      <c r="L64" s="22" t="e">
        <f t="shared" si="0"/>
        <v>#DIV/0!</v>
      </c>
      <c r="M64" s="23">
        <f t="shared" si="1"/>
        <v>1</v>
      </c>
      <c r="N64" s="24" t="str">
        <f t="shared" si="2"/>
        <v xml:space="preserve"> -</v>
      </c>
      <c r="O64" s="80" t="s">
        <v>203</v>
      </c>
      <c r="P64" s="48">
        <v>0</v>
      </c>
      <c r="Q64" s="48">
        <v>0</v>
      </c>
      <c r="R64" s="48">
        <v>0</v>
      </c>
      <c r="S64" s="25" t="str">
        <f t="shared" si="3"/>
        <v xml:space="preserve"> -</v>
      </c>
      <c r="T64" s="24" t="str">
        <f t="shared" si="4"/>
        <v xml:space="preserve"> -</v>
      </c>
    </row>
    <row r="65" spans="2:20" ht="75">
      <c r="B65" s="410"/>
      <c r="C65" s="410"/>
      <c r="D65" s="414"/>
      <c r="E65" s="47">
        <v>42736</v>
      </c>
      <c r="F65" s="129">
        <v>43100</v>
      </c>
      <c r="G65" s="8" t="s">
        <v>63</v>
      </c>
      <c r="H65" s="25">
        <v>1</v>
      </c>
      <c r="I65" s="25">
        <f>+J65+('2016'!I58-'2016'!K58)</f>
        <v>0</v>
      </c>
      <c r="J65" s="25">
        <v>0</v>
      </c>
      <c r="K65" s="71">
        <v>0</v>
      </c>
      <c r="L65" s="22" t="e">
        <f t="shared" si="0"/>
        <v>#DIV/0!</v>
      </c>
      <c r="M65" s="23">
        <f t="shared" si="1"/>
        <v>1</v>
      </c>
      <c r="N65" s="24" t="str">
        <f t="shared" si="2"/>
        <v xml:space="preserve"> -</v>
      </c>
      <c r="O65" s="80">
        <v>0</v>
      </c>
      <c r="P65" s="48">
        <v>0</v>
      </c>
      <c r="Q65" s="48">
        <v>0</v>
      </c>
      <c r="R65" s="48">
        <v>0</v>
      </c>
      <c r="S65" s="25" t="str">
        <f t="shared" si="3"/>
        <v xml:space="preserve"> -</v>
      </c>
      <c r="T65" s="24" t="str">
        <f t="shared" si="4"/>
        <v xml:space="preserve"> -</v>
      </c>
    </row>
    <row r="66" spans="2:20" ht="46" thickBot="1">
      <c r="B66" s="410"/>
      <c r="C66" s="410"/>
      <c r="D66" s="413"/>
      <c r="E66" s="51">
        <v>42736</v>
      </c>
      <c r="F66" s="128">
        <v>43100</v>
      </c>
      <c r="G66" s="11" t="s">
        <v>64</v>
      </c>
      <c r="H66" s="52">
        <v>1</v>
      </c>
      <c r="I66" s="52">
        <f>+J66+('2016'!I59-'2016'!K59)</f>
        <v>1</v>
      </c>
      <c r="J66" s="52">
        <v>0</v>
      </c>
      <c r="K66" s="73">
        <v>1</v>
      </c>
      <c r="L66" s="83" t="e">
        <f t="shared" si="0"/>
        <v>#DIV/0!</v>
      </c>
      <c r="M66" s="81">
        <f t="shared" si="1"/>
        <v>1</v>
      </c>
      <c r="N66" s="54" t="str">
        <f t="shared" si="2"/>
        <v xml:space="preserve"> -</v>
      </c>
      <c r="O66" s="78" t="s">
        <v>203</v>
      </c>
      <c r="P66" s="52">
        <v>0</v>
      </c>
      <c r="Q66" s="52">
        <v>0</v>
      </c>
      <c r="R66" s="52">
        <v>0</v>
      </c>
      <c r="S66" s="53" t="str">
        <f t="shared" si="3"/>
        <v xml:space="preserve"> -</v>
      </c>
      <c r="T66" s="54" t="str">
        <f t="shared" si="4"/>
        <v xml:space="preserve"> -</v>
      </c>
    </row>
    <row r="67" spans="2:20" ht="30">
      <c r="B67" s="410"/>
      <c r="C67" s="410"/>
      <c r="D67" s="415" t="s">
        <v>114</v>
      </c>
      <c r="E67" s="118">
        <v>42736</v>
      </c>
      <c r="F67" s="131">
        <v>43100</v>
      </c>
      <c r="G67" s="132" t="s">
        <v>65</v>
      </c>
      <c r="H67" s="86">
        <v>140</v>
      </c>
      <c r="I67" s="86">
        <f>+J67</f>
        <v>140</v>
      </c>
      <c r="J67" s="86">
        <v>140</v>
      </c>
      <c r="K67" s="119">
        <v>140</v>
      </c>
      <c r="L67" s="120">
        <f t="shared" si="0"/>
        <v>1</v>
      </c>
      <c r="M67" s="121">
        <f t="shared" si="1"/>
        <v>1</v>
      </c>
      <c r="N67" s="122">
        <f t="shared" si="2"/>
        <v>1</v>
      </c>
      <c r="O67" s="123">
        <v>2210661</v>
      </c>
      <c r="P67" s="86">
        <v>107100</v>
      </c>
      <c r="Q67" s="86">
        <v>107100</v>
      </c>
      <c r="R67" s="86">
        <v>0</v>
      </c>
      <c r="S67" s="89">
        <f t="shared" si="3"/>
        <v>1</v>
      </c>
      <c r="T67" s="122" t="str">
        <f t="shared" si="4"/>
        <v xml:space="preserve"> -</v>
      </c>
    </row>
    <row r="68" spans="2:20" ht="30" customHeight="1" thickBot="1">
      <c r="B68" s="410"/>
      <c r="C68" s="411"/>
      <c r="D68" s="416"/>
      <c r="E68" s="51">
        <v>42736</v>
      </c>
      <c r="F68" s="128">
        <v>43100</v>
      </c>
      <c r="G68" s="9" t="s">
        <v>66</v>
      </c>
      <c r="H68" s="52">
        <v>5000</v>
      </c>
      <c r="I68" s="52">
        <f>+J68+('2016'!I61-'2016'!K61)</f>
        <v>500</v>
      </c>
      <c r="J68" s="52">
        <v>500</v>
      </c>
      <c r="K68" s="73">
        <v>600</v>
      </c>
      <c r="L68" s="83">
        <f t="shared" si="0"/>
        <v>1.2</v>
      </c>
      <c r="M68" s="81">
        <f t="shared" si="1"/>
        <v>1</v>
      </c>
      <c r="N68" s="54">
        <f t="shared" si="2"/>
        <v>1</v>
      </c>
      <c r="O68" s="78">
        <v>2210661</v>
      </c>
      <c r="P68" s="52">
        <v>557881</v>
      </c>
      <c r="Q68" s="52">
        <v>493251</v>
      </c>
      <c r="R68" s="52">
        <v>0</v>
      </c>
      <c r="S68" s="53">
        <f t="shared" si="3"/>
        <v>0.88415092107456605</v>
      </c>
      <c r="T68" s="54" t="str">
        <f t="shared" si="4"/>
        <v xml:space="preserve"> -</v>
      </c>
    </row>
    <row r="69" spans="2:20" ht="13" customHeight="1" thickBot="1">
      <c r="B69" s="410"/>
      <c r="C69" s="28"/>
      <c r="D69" s="34"/>
      <c r="E69" s="36"/>
      <c r="F69" s="37"/>
      <c r="G69" s="33"/>
      <c r="H69" s="38"/>
      <c r="I69" s="87"/>
      <c r="J69" s="38"/>
      <c r="K69" s="38"/>
      <c r="L69" s="39"/>
      <c r="M69" s="33"/>
      <c r="N69" s="33"/>
      <c r="O69" s="33"/>
      <c r="P69" s="85"/>
      <c r="Q69" s="34"/>
      <c r="R69" s="34"/>
      <c r="S69" s="35"/>
      <c r="T69" s="40"/>
    </row>
    <row r="70" spans="2:20" ht="30">
      <c r="B70" s="410"/>
      <c r="C70" s="409" t="s">
        <v>118</v>
      </c>
      <c r="D70" s="417" t="s">
        <v>115</v>
      </c>
      <c r="E70" s="49">
        <v>42736</v>
      </c>
      <c r="F70" s="49">
        <v>43100</v>
      </c>
      <c r="G70" s="14" t="s">
        <v>67</v>
      </c>
      <c r="H70" s="50">
        <v>60</v>
      </c>
      <c r="I70" s="86">
        <f>+J70+('2016'!I63-'2016'!K63)</f>
        <v>0</v>
      </c>
      <c r="J70" s="50">
        <v>0</v>
      </c>
      <c r="K70" s="69">
        <v>0</v>
      </c>
      <c r="L70" s="15" t="e">
        <f t="shared" si="0"/>
        <v>#DIV/0!</v>
      </c>
      <c r="M70" s="16">
        <f t="shared" si="1"/>
        <v>1</v>
      </c>
      <c r="N70" s="17" t="str">
        <f t="shared" si="2"/>
        <v xml:space="preserve"> -</v>
      </c>
      <c r="O70" s="77">
        <v>0</v>
      </c>
      <c r="P70" s="50">
        <v>0</v>
      </c>
      <c r="Q70" s="50">
        <v>0</v>
      </c>
      <c r="R70" s="50">
        <v>0</v>
      </c>
      <c r="S70" s="18" t="str">
        <f t="shared" si="3"/>
        <v xml:space="preserve"> -</v>
      </c>
      <c r="T70" s="17" t="str">
        <f t="shared" si="4"/>
        <v xml:space="preserve"> -</v>
      </c>
    </row>
    <row r="71" spans="2:20" ht="30">
      <c r="B71" s="410"/>
      <c r="C71" s="410"/>
      <c r="D71" s="418"/>
      <c r="E71" s="47">
        <v>42736</v>
      </c>
      <c r="F71" s="47">
        <v>43100</v>
      </c>
      <c r="G71" s="10" t="s">
        <v>68</v>
      </c>
      <c r="H71" s="48">
        <v>10</v>
      </c>
      <c r="I71" s="48">
        <f>+J71+('2016'!I64-'2016'!K64)</f>
        <v>0</v>
      </c>
      <c r="J71" s="48">
        <v>0</v>
      </c>
      <c r="K71" s="70">
        <v>0</v>
      </c>
      <c r="L71" s="22" t="e">
        <f t="shared" si="0"/>
        <v>#DIV/0!</v>
      </c>
      <c r="M71" s="23">
        <f t="shared" si="1"/>
        <v>1</v>
      </c>
      <c r="N71" s="24" t="str">
        <f t="shared" si="2"/>
        <v xml:space="preserve"> -</v>
      </c>
      <c r="O71" s="80" t="s">
        <v>203</v>
      </c>
      <c r="P71" s="48">
        <v>0</v>
      </c>
      <c r="Q71" s="48">
        <v>0</v>
      </c>
      <c r="R71" s="48">
        <v>0</v>
      </c>
      <c r="S71" s="25" t="str">
        <f t="shared" si="3"/>
        <v xml:space="preserve"> -</v>
      </c>
      <c r="T71" s="24" t="str">
        <f t="shared" si="4"/>
        <v xml:space="preserve"> -</v>
      </c>
    </row>
    <row r="72" spans="2:20" ht="30">
      <c r="B72" s="410"/>
      <c r="C72" s="410"/>
      <c r="D72" s="418"/>
      <c r="E72" s="47">
        <v>42736</v>
      </c>
      <c r="F72" s="47">
        <v>43100</v>
      </c>
      <c r="G72" s="10" t="s">
        <v>69</v>
      </c>
      <c r="H72" s="48">
        <v>2</v>
      </c>
      <c r="I72" s="48">
        <f>+J72+('2016'!I65-'2016'!K65)</f>
        <v>0</v>
      </c>
      <c r="J72" s="48">
        <v>0</v>
      </c>
      <c r="K72" s="70">
        <v>0</v>
      </c>
      <c r="L72" s="22" t="e">
        <f t="shared" si="0"/>
        <v>#DIV/0!</v>
      </c>
      <c r="M72" s="23">
        <f t="shared" si="1"/>
        <v>1</v>
      </c>
      <c r="N72" s="24" t="str">
        <f t="shared" si="2"/>
        <v xml:space="preserve"> -</v>
      </c>
      <c r="O72" s="80" t="s">
        <v>203</v>
      </c>
      <c r="P72" s="48">
        <v>0</v>
      </c>
      <c r="Q72" s="48">
        <v>0</v>
      </c>
      <c r="R72" s="48">
        <v>0</v>
      </c>
      <c r="S72" s="25" t="str">
        <f t="shared" si="3"/>
        <v xml:space="preserve"> -</v>
      </c>
      <c r="T72" s="24" t="str">
        <f t="shared" si="4"/>
        <v xml:space="preserve"> -</v>
      </c>
    </row>
    <row r="73" spans="2:20" ht="45">
      <c r="B73" s="410"/>
      <c r="C73" s="410"/>
      <c r="D73" s="418"/>
      <c r="E73" s="47">
        <v>42736</v>
      </c>
      <c r="F73" s="47">
        <v>43100</v>
      </c>
      <c r="G73" s="10" t="s">
        <v>70</v>
      </c>
      <c r="H73" s="48">
        <v>3</v>
      </c>
      <c r="I73" s="48">
        <f>+J73+('2016'!I66-'2016'!K66)</f>
        <v>0</v>
      </c>
      <c r="J73" s="48">
        <v>0</v>
      </c>
      <c r="K73" s="70">
        <v>0</v>
      </c>
      <c r="L73" s="22" t="e">
        <f t="shared" si="0"/>
        <v>#DIV/0!</v>
      </c>
      <c r="M73" s="23">
        <f t="shared" si="1"/>
        <v>1</v>
      </c>
      <c r="N73" s="24" t="str">
        <f t="shared" si="2"/>
        <v xml:space="preserve"> -</v>
      </c>
      <c r="O73" s="80" t="s">
        <v>203</v>
      </c>
      <c r="P73" s="48">
        <v>0</v>
      </c>
      <c r="Q73" s="48">
        <v>0</v>
      </c>
      <c r="R73" s="48">
        <v>0</v>
      </c>
      <c r="S73" s="25" t="str">
        <f t="shared" si="3"/>
        <v xml:space="preserve"> -</v>
      </c>
      <c r="T73" s="24" t="str">
        <f t="shared" si="4"/>
        <v xml:space="preserve"> -</v>
      </c>
    </row>
    <row r="74" spans="2:20" ht="30">
      <c r="B74" s="410"/>
      <c r="C74" s="410"/>
      <c r="D74" s="418"/>
      <c r="E74" s="47">
        <v>42736</v>
      </c>
      <c r="F74" s="47">
        <v>43100</v>
      </c>
      <c r="G74" s="10" t="s">
        <v>71</v>
      </c>
      <c r="H74" s="48">
        <v>60</v>
      </c>
      <c r="I74" s="48">
        <f>+J74+('2016'!I67-'2016'!K67)</f>
        <v>0</v>
      </c>
      <c r="J74" s="48">
        <v>0</v>
      </c>
      <c r="K74" s="70">
        <v>0</v>
      </c>
      <c r="L74" s="22" t="e">
        <f t="shared" si="0"/>
        <v>#DIV/0!</v>
      </c>
      <c r="M74" s="23">
        <f t="shared" si="1"/>
        <v>1</v>
      </c>
      <c r="N74" s="24" t="str">
        <f t="shared" si="2"/>
        <v xml:space="preserve"> -</v>
      </c>
      <c r="O74" s="80">
        <v>2210663</v>
      </c>
      <c r="P74" s="48">
        <v>0</v>
      </c>
      <c r="Q74" s="48">
        <v>0</v>
      </c>
      <c r="R74" s="48">
        <v>0</v>
      </c>
      <c r="S74" s="25" t="str">
        <f t="shared" si="3"/>
        <v xml:space="preserve"> -</v>
      </c>
      <c r="T74" s="24" t="str">
        <f t="shared" si="4"/>
        <v xml:space="preserve"> -</v>
      </c>
    </row>
    <row r="75" spans="2:20" ht="45">
      <c r="B75" s="410"/>
      <c r="C75" s="410"/>
      <c r="D75" s="418"/>
      <c r="E75" s="47">
        <v>42736</v>
      </c>
      <c r="F75" s="129">
        <v>43100</v>
      </c>
      <c r="G75" s="10" t="s">
        <v>72</v>
      </c>
      <c r="H75" s="48">
        <v>5</v>
      </c>
      <c r="I75" s="48">
        <f>+J75+('2016'!I68-'2016'!K68)</f>
        <v>0</v>
      </c>
      <c r="J75" s="48">
        <v>0</v>
      </c>
      <c r="K75" s="70">
        <v>1</v>
      </c>
      <c r="L75" s="22" t="e">
        <f t="shared" si="0"/>
        <v>#DIV/0!</v>
      </c>
      <c r="M75" s="23">
        <f t="shared" si="1"/>
        <v>1</v>
      </c>
      <c r="N75" s="24" t="str">
        <f t="shared" si="2"/>
        <v xml:space="preserve"> -</v>
      </c>
      <c r="O75" s="80">
        <v>2210172</v>
      </c>
      <c r="P75" s="48">
        <v>3152926</v>
      </c>
      <c r="Q75" s="48">
        <v>3152926</v>
      </c>
      <c r="R75" s="48">
        <v>0</v>
      </c>
      <c r="S75" s="25">
        <f t="shared" si="3"/>
        <v>1</v>
      </c>
      <c r="T75" s="24" t="str">
        <f t="shared" si="4"/>
        <v xml:space="preserve"> -</v>
      </c>
    </row>
    <row r="76" spans="2:20" ht="45">
      <c r="B76" s="410"/>
      <c r="C76" s="410"/>
      <c r="D76" s="418"/>
      <c r="E76" s="47">
        <v>42736</v>
      </c>
      <c r="F76" s="129">
        <v>43100</v>
      </c>
      <c r="G76" s="10" t="s">
        <v>73</v>
      </c>
      <c r="H76" s="48">
        <v>3448</v>
      </c>
      <c r="I76" s="48">
        <f>+J76+('2016'!I69-'2016'!K69)</f>
        <v>300</v>
      </c>
      <c r="J76" s="48">
        <v>300</v>
      </c>
      <c r="K76" s="70">
        <v>298</v>
      </c>
      <c r="L76" s="22">
        <f t="shared" si="0"/>
        <v>0.99333333333333329</v>
      </c>
      <c r="M76" s="23">
        <f t="shared" si="1"/>
        <v>1</v>
      </c>
      <c r="N76" s="24">
        <f t="shared" si="2"/>
        <v>0.99333333333333329</v>
      </c>
      <c r="O76" s="80" t="s">
        <v>203</v>
      </c>
      <c r="P76" s="48">
        <v>0</v>
      </c>
      <c r="Q76" s="48">
        <v>0</v>
      </c>
      <c r="R76" s="48">
        <v>2408660</v>
      </c>
      <c r="S76" s="25" t="str">
        <f t="shared" si="3"/>
        <v xml:space="preserve"> -</v>
      </c>
      <c r="T76" s="24">
        <f t="shared" si="4"/>
        <v>1</v>
      </c>
    </row>
    <row r="77" spans="2:20" ht="30">
      <c r="B77" s="410"/>
      <c r="C77" s="410"/>
      <c r="D77" s="418"/>
      <c r="E77" s="47">
        <v>42736</v>
      </c>
      <c r="F77" s="129">
        <v>43100</v>
      </c>
      <c r="G77" s="10" t="s">
        <v>74</v>
      </c>
      <c r="H77" s="48">
        <v>1</v>
      </c>
      <c r="I77" s="48">
        <f>+J77+('2016'!I70-'2016'!K70)</f>
        <v>0</v>
      </c>
      <c r="J77" s="48">
        <v>0</v>
      </c>
      <c r="K77" s="70">
        <v>0</v>
      </c>
      <c r="L77" s="22" t="e">
        <f t="shared" si="0"/>
        <v>#DIV/0!</v>
      </c>
      <c r="M77" s="23">
        <f t="shared" si="1"/>
        <v>1</v>
      </c>
      <c r="N77" s="24" t="str">
        <f t="shared" si="2"/>
        <v xml:space="preserve"> -</v>
      </c>
      <c r="O77" s="80">
        <v>2210663</v>
      </c>
      <c r="P77" s="48">
        <v>0</v>
      </c>
      <c r="Q77" s="48">
        <v>0</v>
      </c>
      <c r="R77" s="48">
        <v>0</v>
      </c>
      <c r="S77" s="25" t="str">
        <f t="shared" si="3"/>
        <v xml:space="preserve"> -</v>
      </c>
      <c r="T77" s="24" t="str">
        <f t="shared" si="4"/>
        <v xml:space="preserve"> -</v>
      </c>
    </row>
    <row r="78" spans="2:20" ht="30">
      <c r="B78" s="410"/>
      <c r="C78" s="410"/>
      <c r="D78" s="418"/>
      <c r="E78" s="47">
        <v>42736</v>
      </c>
      <c r="F78" s="129">
        <v>43100</v>
      </c>
      <c r="G78" s="10" t="s">
        <v>75</v>
      </c>
      <c r="H78" s="25">
        <v>0.92</v>
      </c>
      <c r="I78" s="25">
        <f>+J78</f>
        <v>0.92</v>
      </c>
      <c r="J78" s="25">
        <v>0.92</v>
      </c>
      <c r="K78" s="71">
        <v>0.92</v>
      </c>
      <c r="L78" s="22">
        <f t="shared" si="0"/>
        <v>1</v>
      </c>
      <c r="M78" s="23">
        <f t="shared" si="1"/>
        <v>1</v>
      </c>
      <c r="N78" s="24">
        <f t="shared" si="2"/>
        <v>1</v>
      </c>
      <c r="O78" s="80" t="s">
        <v>203</v>
      </c>
      <c r="P78" s="48">
        <v>0</v>
      </c>
      <c r="Q78" s="48">
        <v>0</v>
      </c>
      <c r="R78" s="48">
        <v>0</v>
      </c>
      <c r="S78" s="25" t="str">
        <f t="shared" si="3"/>
        <v xml:space="preserve"> -</v>
      </c>
      <c r="T78" s="24" t="str">
        <f t="shared" si="4"/>
        <v xml:space="preserve"> -</v>
      </c>
    </row>
    <row r="79" spans="2:20" ht="46" thickBot="1">
      <c r="B79" s="410"/>
      <c r="C79" s="410"/>
      <c r="D79" s="419"/>
      <c r="E79" s="101">
        <v>42736</v>
      </c>
      <c r="F79" s="133">
        <v>43100</v>
      </c>
      <c r="G79" s="12" t="s">
        <v>76</v>
      </c>
      <c r="H79" s="107">
        <v>0.1</v>
      </c>
      <c r="I79" s="107">
        <f>+J79+('2016'!I72-'2016'!K72)</f>
        <v>0</v>
      </c>
      <c r="J79" s="107">
        <v>0</v>
      </c>
      <c r="K79" s="108">
        <v>0</v>
      </c>
      <c r="L79" s="103" t="e">
        <f t="shared" si="0"/>
        <v>#DIV/0!</v>
      </c>
      <c r="M79" s="104">
        <f t="shared" si="1"/>
        <v>1</v>
      </c>
      <c r="N79" s="105" t="str">
        <f t="shared" si="2"/>
        <v xml:space="preserve"> -</v>
      </c>
      <c r="O79" s="106" t="s">
        <v>203</v>
      </c>
      <c r="P79" s="102">
        <v>0</v>
      </c>
      <c r="Q79" s="102">
        <v>0</v>
      </c>
      <c r="R79" s="102">
        <v>0</v>
      </c>
      <c r="S79" s="107" t="str">
        <f t="shared" si="3"/>
        <v xml:space="preserve"> -</v>
      </c>
      <c r="T79" s="105" t="str">
        <f t="shared" si="4"/>
        <v xml:space="preserve"> -</v>
      </c>
    </row>
    <row r="80" spans="2:20" ht="30" customHeight="1">
      <c r="B80" s="410"/>
      <c r="C80" s="410"/>
      <c r="D80" s="412" t="s">
        <v>116</v>
      </c>
      <c r="E80" s="49">
        <v>42736</v>
      </c>
      <c r="F80" s="127">
        <v>43100</v>
      </c>
      <c r="G80" s="13" t="s">
        <v>77</v>
      </c>
      <c r="H80" s="50">
        <v>36000</v>
      </c>
      <c r="I80" s="50">
        <f>+J80+('2016'!I73-'2016'!K73)</f>
        <v>12000</v>
      </c>
      <c r="J80" s="50">
        <v>12000</v>
      </c>
      <c r="K80" s="69">
        <v>2077</v>
      </c>
      <c r="L80" s="15">
        <f t="shared" si="0"/>
        <v>0.17308333333333334</v>
      </c>
      <c r="M80" s="16">
        <f t="shared" si="1"/>
        <v>1</v>
      </c>
      <c r="N80" s="17">
        <f t="shared" si="2"/>
        <v>0.17308333333333334</v>
      </c>
      <c r="O80" s="77">
        <v>2210666</v>
      </c>
      <c r="P80" s="50">
        <v>22496670</v>
      </c>
      <c r="Q80" s="50">
        <v>2872155</v>
      </c>
      <c r="R80" s="50">
        <v>0</v>
      </c>
      <c r="S80" s="18">
        <f t="shared" si="3"/>
        <v>0.12767022852715534</v>
      </c>
      <c r="T80" s="17" t="str">
        <f t="shared" si="4"/>
        <v xml:space="preserve"> -</v>
      </c>
    </row>
    <row r="81" spans="2:20" ht="30" customHeight="1">
      <c r="B81" s="410"/>
      <c r="C81" s="410"/>
      <c r="D81" s="414"/>
      <c r="E81" s="47">
        <v>42736</v>
      </c>
      <c r="F81" s="129">
        <v>43100</v>
      </c>
      <c r="G81" s="10" t="s">
        <v>78</v>
      </c>
      <c r="H81" s="48">
        <v>1000</v>
      </c>
      <c r="I81" s="48">
        <f>+J81+('2016'!I74-'2016'!K74)</f>
        <v>400</v>
      </c>
      <c r="J81" s="48">
        <v>200</v>
      </c>
      <c r="K81" s="70">
        <v>1324</v>
      </c>
      <c r="L81" s="22">
        <f t="shared" si="0"/>
        <v>6.62</v>
      </c>
      <c r="M81" s="23">
        <f t="shared" si="1"/>
        <v>1</v>
      </c>
      <c r="N81" s="24">
        <f t="shared" si="2"/>
        <v>1</v>
      </c>
      <c r="O81" s="80">
        <v>2210666</v>
      </c>
      <c r="P81" s="48">
        <v>21802214</v>
      </c>
      <c r="Q81" s="48">
        <v>12778115</v>
      </c>
      <c r="R81" s="48">
        <v>0</v>
      </c>
      <c r="S81" s="25">
        <f t="shared" si="3"/>
        <v>0.58609254087681184</v>
      </c>
      <c r="T81" s="24" t="str">
        <f t="shared" si="4"/>
        <v xml:space="preserve"> -</v>
      </c>
    </row>
    <row r="82" spans="2:20" ht="30">
      <c r="B82" s="410"/>
      <c r="C82" s="410"/>
      <c r="D82" s="414"/>
      <c r="E82" s="47">
        <v>42736</v>
      </c>
      <c r="F82" s="129">
        <v>43100</v>
      </c>
      <c r="G82" s="10" t="s">
        <v>80</v>
      </c>
      <c r="H82" s="48">
        <v>50</v>
      </c>
      <c r="I82" s="48">
        <f>+J82+('2016'!I76-'2016'!K76)</f>
        <v>15</v>
      </c>
      <c r="J82" s="48">
        <v>15</v>
      </c>
      <c r="K82" s="70">
        <v>16</v>
      </c>
      <c r="L82" s="22">
        <f t="shared" si="0"/>
        <v>1.0666666666666667</v>
      </c>
      <c r="M82" s="23">
        <f t="shared" si="1"/>
        <v>1</v>
      </c>
      <c r="N82" s="24">
        <f t="shared" si="2"/>
        <v>1</v>
      </c>
      <c r="O82" s="80">
        <v>2210666</v>
      </c>
      <c r="P82" s="48">
        <v>1843848</v>
      </c>
      <c r="Q82" s="48">
        <v>376392</v>
      </c>
      <c r="R82" s="48">
        <v>0</v>
      </c>
      <c r="S82" s="25">
        <f t="shared" si="3"/>
        <v>0.20413396332018691</v>
      </c>
      <c r="T82" s="24" t="str">
        <f t="shared" si="4"/>
        <v xml:space="preserve"> -</v>
      </c>
    </row>
    <row r="83" spans="2:20" ht="30">
      <c r="B83" s="410"/>
      <c r="C83" s="410"/>
      <c r="D83" s="414"/>
      <c r="E83" s="47">
        <v>42736</v>
      </c>
      <c r="F83" s="129">
        <v>43100</v>
      </c>
      <c r="G83" s="10" t="s">
        <v>81</v>
      </c>
      <c r="H83" s="48">
        <v>1</v>
      </c>
      <c r="I83" s="48">
        <f>+J83+('2016'!I77-'2016'!K77)</f>
        <v>1</v>
      </c>
      <c r="J83" s="48">
        <v>1</v>
      </c>
      <c r="K83" s="70">
        <v>0</v>
      </c>
      <c r="L83" s="22">
        <f t="shared" ref="L83:L86" si="40">+K83/J83</f>
        <v>0</v>
      </c>
      <c r="M83" s="23">
        <f t="shared" ref="M83:M86" si="41">DAYS360(E83,$C$8)/DAYS360(E83,F83)</f>
        <v>1</v>
      </c>
      <c r="N83" s="24">
        <f t="shared" ref="N83:N86" si="42">IF(J83=0," -",IF(L83&gt;100%,100%,L83))</f>
        <v>0</v>
      </c>
      <c r="O83" s="80">
        <v>0</v>
      </c>
      <c r="P83" s="48">
        <v>0</v>
      </c>
      <c r="Q83" s="48">
        <v>0</v>
      </c>
      <c r="R83" s="48">
        <v>0</v>
      </c>
      <c r="S83" s="25" t="str">
        <f t="shared" ref="S83:S87" si="43">IF(P83=0," -",Q83/P83)</f>
        <v xml:space="preserve"> -</v>
      </c>
      <c r="T83" s="24" t="str">
        <f t="shared" ref="T83:T87" si="44">IF(R83=0," -",IF(Q83=0,100%,R83/Q83))</f>
        <v xml:space="preserve"> -</v>
      </c>
    </row>
    <row r="84" spans="2:20" ht="30">
      <c r="B84" s="410"/>
      <c r="C84" s="410"/>
      <c r="D84" s="414"/>
      <c r="E84" s="47">
        <v>42736</v>
      </c>
      <c r="F84" s="129">
        <v>43100</v>
      </c>
      <c r="G84" s="10" t="s">
        <v>82</v>
      </c>
      <c r="H84" s="48">
        <v>20</v>
      </c>
      <c r="I84" s="48">
        <f>+J84+('2016'!I78-'2016'!K78)</f>
        <v>8</v>
      </c>
      <c r="J84" s="48">
        <v>8</v>
      </c>
      <c r="K84" s="70">
        <v>9</v>
      </c>
      <c r="L84" s="22">
        <f t="shared" si="40"/>
        <v>1.125</v>
      </c>
      <c r="M84" s="23">
        <f t="shared" si="41"/>
        <v>1</v>
      </c>
      <c r="N84" s="24">
        <f t="shared" si="42"/>
        <v>1</v>
      </c>
      <c r="O84" s="80">
        <v>2210666</v>
      </c>
      <c r="P84" s="48">
        <v>3000000</v>
      </c>
      <c r="Q84" s="48">
        <v>1264533</v>
      </c>
      <c r="R84" s="48">
        <v>0</v>
      </c>
      <c r="S84" s="25">
        <f t="shared" si="43"/>
        <v>0.42151100000000002</v>
      </c>
      <c r="T84" s="24" t="str">
        <f t="shared" si="44"/>
        <v xml:space="preserve"> -</v>
      </c>
    </row>
    <row r="85" spans="2:20" ht="30">
      <c r="B85" s="410"/>
      <c r="C85" s="410"/>
      <c r="D85" s="414"/>
      <c r="E85" s="47">
        <v>42736</v>
      </c>
      <c r="F85" s="129">
        <v>43100</v>
      </c>
      <c r="G85" s="10" t="s">
        <v>83</v>
      </c>
      <c r="H85" s="25">
        <v>1</v>
      </c>
      <c r="I85" s="25">
        <f>+J85</f>
        <v>1</v>
      </c>
      <c r="J85" s="25">
        <v>1</v>
      </c>
      <c r="K85" s="71">
        <v>1</v>
      </c>
      <c r="L85" s="22">
        <f t="shared" si="40"/>
        <v>1</v>
      </c>
      <c r="M85" s="23">
        <f t="shared" si="41"/>
        <v>1</v>
      </c>
      <c r="N85" s="24">
        <f t="shared" si="42"/>
        <v>1</v>
      </c>
      <c r="O85" s="80">
        <v>2210666</v>
      </c>
      <c r="P85" s="48">
        <v>2500000</v>
      </c>
      <c r="Q85" s="48">
        <v>3724543</v>
      </c>
      <c r="R85" s="48">
        <v>0</v>
      </c>
      <c r="S85" s="25">
        <f t="shared" si="43"/>
        <v>1.4898172000000001</v>
      </c>
      <c r="T85" s="24" t="str">
        <f t="shared" si="44"/>
        <v xml:space="preserve"> -</v>
      </c>
    </row>
    <row r="86" spans="2:20" ht="31" thickBot="1">
      <c r="B86" s="411"/>
      <c r="C86" s="411"/>
      <c r="D86" s="413"/>
      <c r="E86" s="51">
        <v>42736</v>
      </c>
      <c r="F86" s="128">
        <v>43100</v>
      </c>
      <c r="G86" s="9" t="s">
        <v>84</v>
      </c>
      <c r="H86" s="53">
        <v>0.96</v>
      </c>
      <c r="I86" s="53">
        <f>+J86</f>
        <v>0.96</v>
      </c>
      <c r="J86" s="53">
        <v>0.96</v>
      </c>
      <c r="K86" s="72">
        <v>1</v>
      </c>
      <c r="L86" s="83">
        <f t="shared" si="40"/>
        <v>1.0416666666666667</v>
      </c>
      <c r="M86" s="81">
        <f t="shared" si="41"/>
        <v>1</v>
      </c>
      <c r="N86" s="54">
        <f t="shared" si="42"/>
        <v>1</v>
      </c>
      <c r="O86" s="78">
        <v>2210666</v>
      </c>
      <c r="P86" s="52">
        <v>17680000</v>
      </c>
      <c r="Q86" s="52">
        <v>15839311</v>
      </c>
      <c r="R86" s="52">
        <v>0</v>
      </c>
      <c r="S86" s="53">
        <f t="shared" si="43"/>
        <v>0.89588863122171947</v>
      </c>
      <c r="T86" s="54" t="str">
        <f t="shared" si="44"/>
        <v xml:space="preserve"> -</v>
      </c>
    </row>
    <row r="87" spans="2:20" ht="21" customHeight="1" thickBot="1">
      <c r="M87" s="143">
        <f>+AVERAGE(M12:M12,M14,M16,M18:M21,M23,M25:M28,M30,M32:M33,M35:M36,M39:M40,M42:M53,M55:M68,M70:M86)</f>
        <v>1</v>
      </c>
      <c r="N87" s="142">
        <f>+AVERAGE(N12:N12,N14,N16,N18:N21,N23,N25:N28,N30,N32:N33,N35:N36,N38:N40,N42:N53,N55:N68,N70:N86)</f>
        <v>0.67019935031428834</v>
      </c>
      <c r="O87" s="138"/>
      <c r="P87" s="140">
        <f>+SUM(P12:P12,P14,P16,P18:P21,P23,P25:P28,P30,P32:P33,P35:P36,P38:P40,P42:P53,P55:P68,P70:P86)</f>
        <v>117937689</v>
      </c>
      <c r="Q87" s="139">
        <f>+SUM(Q12:Q12,Q14,Q16,Q18:Q21,Q23,Q25:Q28,Q30,Q32:Q33,Q35:Q36,Q38:Q40,Q42:Q53,Q55:Q68,Q70:Q86)</f>
        <v>83312922</v>
      </c>
      <c r="R87" s="139">
        <f>+SUM(R12:R12,R14,R16,R18:R21,R23,R25:R28,R30,R32:R33,R35:R36,R38:R40,R42:R53,R55:R68,R70:R86)</f>
        <v>2408660</v>
      </c>
      <c r="S87" s="141">
        <f t="shared" si="43"/>
        <v>0.70641474075348387</v>
      </c>
      <c r="T87" s="142">
        <f t="shared" si="44"/>
        <v>2.8911001345025444E-2</v>
      </c>
    </row>
  </sheetData>
  <mergeCells count="42">
    <mergeCell ref="B32:B53"/>
    <mergeCell ref="C42:C53"/>
    <mergeCell ref="D42:D53"/>
    <mergeCell ref="C38:C40"/>
    <mergeCell ref="C18:C21"/>
    <mergeCell ref="D18:D19"/>
    <mergeCell ref="B25:B30"/>
    <mergeCell ref="C25:C28"/>
    <mergeCell ref="D25:D28"/>
    <mergeCell ref="D20:D2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  <mergeCell ref="B12:B21"/>
    <mergeCell ref="B55:B86"/>
    <mergeCell ref="C55:C68"/>
    <mergeCell ref="D60:D66"/>
    <mergeCell ref="D67:D68"/>
    <mergeCell ref="C70:C86"/>
    <mergeCell ref="D70:D79"/>
    <mergeCell ref="D80:D86"/>
    <mergeCell ref="C32:C33"/>
    <mergeCell ref="D32:D33"/>
    <mergeCell ref="C35:C36"/>
    <mergeCell ref="D35:D36"/>
    <mergeCell ref="D39:D40"/>
    <mergeCell ref="D56:D58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87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433" t="s">
        <v>16</v>
      </c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  <c r="N2" s="433"/>
      <c r="O2" s="433"/>
      <c r="P2" s="433"/>
      <c r="Q2" s="433"/>
      <c r="R2" s="433"/>
      <c r="S2" s="433"/>
      <c r="T2" s="433"/>
    </row>
    <row r="3" spans="2:20" ht="20" customHeight="1">
      <c r="B3" s="433" t="s">
        <v>19</v>
      </c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  <c r="O3" s="433"/>
      <c r="P3" s="433"/>
      <c r="Q3" s="433"/>
      <c r="R3" s="433"/>
      <c r="S3" s="433"/>
      <c r="T3" s="433"/>
    </row>
    <row r="4" spans="2:20" ht="20" customHeight="1">
      <c r="B4" s="433" t="s">
        <v>27</v>
      </c>
      <c r="C4" s="433"/>
      <c r="D4" s="433"/>
      <c r="E4" s="433"/>
      <c r="F4" s="433"/>
      <c r="G4" s="433"/>
      <c r="H4" s="433"/>
      <c r="I4" s="433"/>
      <c r="J4" s="433"/>
      <c r="K4" s="433"/>
      <c r="L4" s="433"/>
      <c r="M4" s="433"/>
      <c r="N4" s="433"/>
      <c r="O4" s="433"/>
      <c r="P4" s="433"/>
      <c r="Q4" s="433"/>
      <c r="R4" s="433"/>
      <c r="S4" s="433"/>
      <c r="T4" s="433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2018</v>
      </c>
      <c r="C8" s="26">
        <v>43465</v>
      </c>
      <c r="D8" s="434" t="s">
        <v>3</v>
      </c>
      <c r="E8" s="435"/>
      <c r="F8" s="435"/>
      <c r="G8" s="435"/>
      <c r="H8" s="435"/>
      <c r="I8" s="435"/>
      <c r="J8" s="435"/>
      <c r="K8" s="436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437" t="s">
        <v>17</v>
      </c>
      <c r="C9" s="440" t="s">
        <v>18</v>
      </c>
      <c r="D9" s="443" t="s">
        <v>0</v>
      </c>
      <c r="E9" s="446" t="s">
        <v>4</v>
      </c>
      <c r="F9" s="446"/>
      <c r="G9" s="446" t="s">
        <v>5</v>
      </c>
      <c r="H9" s="446"/>
      <c r="I9" s="446"/>
      <c r="J9" s="446"/>
      <c r="K9" s="448"/>
      <c r="L9" s="5"/>
      <c r="M9" s="443" t="s">
        <v>6</v>
      </c>
      <c r="N9" s="448"/>
      <c r="O9" s="427" t="s">
        <v>24</v>
      </c>
      <c r="P9" s="428"/>
      <c r="Q9" s="428"/>
      <c r="R9" s="428"/>
      <c r="S9" s="428"/>
      <c r="T9" s="429"/>
    </row>
    <row r="10" spans="2:20" ht="17" customHeight="1">
      <c r="B10" s="438"/>
      <c r="C10" s="441"/>
      <c r="D10" s="444"/>
      <c r="E10" s="447"/>
      <c r="F10" s="447"/>
      <c r="G10" s="447" t="s">
        <v>7</v>
      </c>
      <c r="H10" s="425" t="s">
        <v>25</v>
      </c>
      <c r="I10" s="425" t="s">
        <v>26</v>
      </c>
      <c r="J10" s="451" t="s">
        <v>1</v>
      </c>
      <c r="K10" s="449" t="s">
        <v>8</v>
      </c>
      <c r="L10" s="6"/>
      <c r="M10" s="453" t="s">
        <v>9</v>
      </c>
      <c r="N10" s="421" t="s">
        <v>10</v>
      </c>
      <c r="O10" s="430"/>
      <c r="P10" s="431"/>
      <c r="Q10" s="431"/>
      <c r="R10" s="431"/>
      <c r="S10" s="431"/>
      <c r="T10" s="432"/>
    </row>
    <row r="11" spans="2:20" ht="37.5" customHeight="1" thickBot="1">
      <c r="B11" s="439"/>
      <c r="C11" s="442"/>
      <c r="D11" s="445"/>
      <c r="E11" s="29" t="s">
        <v>11</v>
      </c>
      <c r="F11" s="29" t="s">
        <v>12</v>
      </c>
      <c r="G11" s="425"/>
      <c r="H11" s="426"/>
      <c r="I11" s="464"/>
      <c r="J11" s="452"/>
      <c r="K11" s="450"/>
      <c r="L11" s="19"/>
      <c r="M11" s="454"/>
      <c r="N11" s="422"/>
      <c r="O11" s="30" t="s">
        <v>23</v>
      </c>
      <c r="P11" s="31" t="s">
        <v>20</v>
      </c>
      <c r="Q11" s="32" t="s">
        <v>21</v>
      </c>
      <c r="R11" s="20" t="s">
        <v>22</v>
      </c>
      <c r="S11" s="20" t="s">
        <v>14</v>
      </c>
      <c r="T11" s="21" t="s">
        <v>15</v>
      </c>
    </row>
    <row r="12" spans="2:20" ht="46" customHeight="1" thickBot="1">
      <c r="B12" s="409" t="s">
        <v>94</v>
      </c>
      <c r="C12" s="167" t="s">
        <v>90</v>
      </c>
      <c r="D12" s="90" t="s">
        <v>85</v>
      </c>
      <c r="E12" s="91">
        <v>43101</v>
      </c>
      <c r="F12" s="91">
        <v>43465</v>
      </c>
      <c r="G12" s="100" t="s">
        <v>28</v>
      </c>
      <c r="H12" s="92">
        <v>17</v>
      </c>
      <c r="I12" s="93">
        <f>+J12</f>
        <v>17</v>
      </c>
      <c r="J12" s="92">
        <v>17</v>
      </c>
      <c r="K12" s="94">
        <v>17</v>
      </c>
      <c r="L12" s="95">
        <f>+K12/J12</f>
        <v>1</v>
      </c>
      <c r="M12" s="96">
        <f>DAYS360(E12,$C$8)/DAYS360(E12,F12)</f>
        <v>1</v>
      </c>
      <c r="N12" s="97">
        <f>IF(J12=0," -",IF(L12&gt;100%,100%,L12))</f>
        <v>1</v>
      </c>
      <c r="O12" s="98">
        <v>2210219</v>
      </c>
      <c r="P12" s="92">
        <v>6975188</v>
      </c>
      <c r="Q12" s="92">
        <v>6432681</v>
      </c>
      <c r="R12" s="92">
        <v>0</v>
      </c>
      <c r="S12" s="99">
        <f>IF(P12=0," -",Q12/P12)</f>
        <v>0.92222331498448495</v>
      </c>
      <c r="T12" s="97" t="str">
        <f>IF(R12=0," -",IF(Q12=0,100%,R12/Q12))</f>
        <v xml:space="preserve"> -</v>
      </c>
    </row>
    <row r="13" spans="2:20" ht="13" customHeight="1" thickBot="1">
      <c r="B13" s="410"/>
      <c r="C13" s="27"/>
      <c r="D13" s="27"/>
      <c r="E13" s="146"/>
      <c r="F13" s="147"/>
      <c r="G13" s="148"/>
      <c r="H13" s="149"/>
      <c r="I13" s="149"/>
      <c r="J13" s="149"/>
      <c r="K13" s="149"/>
      <c r="L13" s="150"/>
      <c r="M13" s="148"/>
      <c r="N13" s="148"/>
      <c r="O13" s="148"/>
      <c r="P13" s="151"/>
      <c r="Q13" s="27"/>
      <c r="R13" s="27"/>
      <c r="S13" s="152"/>
      <c r="T13" s="153"/>
    </row>
    <row r="14" spans="2:20" ht="78" customHeight="1" thickBot="1">
      <c r="B14" s="410"/>
      <c r="C14" s="168" t="s">
        <v>91</v>
      </c>
      <c r="D14" s="64" t="s">
        <v>87</v>
      </c>
      <c r="E14" s="56">
        <v>43101</v>
      </c>
      <c r="F14" s="125">
        <v>43465</v>
      </c>
      <c r="G14" s="61" t="s">
        <v>30</v>
      </c>
      <c r="H14" s="57">
        <v>1</v>
      </c>
      <c r="I14" s="53">
        <f>+J14</f>
        <v>1</v>
      </c>
      <c r="J14" s="57">
        <v>1</v>
      </c>
      <c r="K14" s="76">
        <v>1</v>
      </c>
      <c r="L14" s="84">
        <f t="shared" ref="L14:L82" si="0">+K14/J14</f>
        <v>1</v>
      </c>
      <c r="M14" s="82">
        <f t="shared" ref="M14:M82" si="1">DAYS360(E14,$C$8)/DAYS360(E14,F14)</f>
        <v>1</v>
      </c>
      <c r="N14" s="59">
        <f t="shared" ref="N14:N82" si="2">IF(J14=0," -",IF(L14&gt;100%,100%,L14))</f>
        <v>1</v>
      </c>
      <c r="O14" s="79" t="s">
        <v>203</v>
      </c>
      <c r="P14" s="58">
        <v>0</v>
      </c>
      <c r="Q14" s="58">
        <v>0</v>
      </c>
      <c r="R14" s="58">
        <v>0</v>
      </c>
      <c r="S14" s="57" t="str">
        <f t="shared" ref="S14:S82" si="3">IF(P14=0," -",Q14/P14)</f>
        <v xml:space="preserve"> -</v>
      </c>
      <c r="T14" s="59" t="str">
        <f t="shared" ref="T14:T82" si="4">IF(R14=0," -",IF(Q14=0,100%,R14/Q14))</f>
        <v xml:space="preserve"> -</v>
      </c>
    </row>
    <row r="15" spans="2:20" ht="13" customHeight="1" thickBot="1">
      <c r="B15" s="410"/>
      <c r="C15" s="28"/>
      <c r="D15" s="34"/>
      <c r="E15" s="36"/>
      <c r="F15" s="37"/>
      <c r="G15" s="33"/>
      <c r="H15" s="38"/>
      <c r="I15" s="87"/>
      <c r="J15" s="38"/>
      <c r="K15" s="38"/>
      <c r="L15" s="39"/>
      <c r="M15" s="33"/>
      <c r="N15" s="33"/>
      <c r="O15" s="33"/>
      <c r="P15" s="85"/>
      <c r="Q15" s="34"/>
      <c r="R15" s="34"/>
      <c r="S15" s="35"/>
      <c r="T15" s="40"/>
    </row>
    <row r="16" spans="2:20" ht="46" thickBot="1">
      <c r="B16" s="410"/>
      <c r="C16" s="168" t="s">
        <v>92</v>
      </c>
      <c r="D16" s="64" t="s">
        <v>88</v>
      </c>
      <c r="E16" s="56">
        <v>43101</v>
      </c>
      <c r="F16" s="56">
        <v>43465</v>
      </c>
      <c r="G16" s="61" t="s">
        <v>31</v>
      </c>
      <c r="H16" s="58">
        <v>1</v>
      </c>
      <c r="I16" s="52">
        <f>+J16</f>
        <v>1</v>
      </c>
      <c r="J16" s="58">
        <v>1</v>
      </c>
      <c r="K16" s="75">
        <v>0</v>
      </c>
      <c r="L16" s="84">
        <f t="shared" si="0"/>
        <v>0</v>
      </c>
      <c r="M16" s="82">
        <f t="shared" si="1"/>
        <v>1</v>
      </c>
      <c r="N16" s="59">
        <f t="shared" si="2"/>
        <v>0</v>
      </c>
      <c r="O16" s="79">
        <v>2210198</v>
      </c>
      <c r="P16" s="58">
        <v>0</v>
      </c>
      <c r="Q16" s="58">
        <v>0</v>
      </c>
      <c r="R16" s="58">
        <v>0</v>
      </c>
      <c r="S16" s="57" t="str">
        <f t="shared" si="3"/>
        <v xml:space="preserve"> -</v>
      </c>
      <c r="T16" s="59" t="str">
        <f t="shared" si="4"/>
        <v xml:space="preserve"> -</v>
      </c>
    </row>
    <row r="17" spans="2:20" ht="13" customHeight="1" thickBot="1">
      <c r="B17" s="410"/>
      <c r="C17" s="34"/>
      <c r="D17" s="34"/>
      <c r="E17" s="36"/>
      <c r="F17" s="37"/>
      <c r="G17" s="33"/>
      <c r="H17" s="38"/>
      <c r="I17" s="134"/>
      <c r="J17" s="38"/>
      <c r="K17" s="38"/>
      <c r="L17" s="39"/>
      <c r="M17" s="33"/>
      <c r="N17" s="33"/>
      <c r="O17" s="33"/>
      <c r="P17" s="85"/>
      <c r="Q17" s="34"/>
      <c r="R17" s="34"/>
      <c r="S17" s="35"/>
      <c r="T17" s="40"/>
    </row>
    <row r="18" spans="2:20" ht="30" customHeight="1">
      <c r="B18" s="410"/>
      <c r="C18" s="409" t="s">
        <v>93</v>
      </c>
      <c r="D18" s="417" t="s">
        <v>125</v>
      </c>
      <c r="E18" s="91">
        <v>43101</v>
      </c>
      <c r="F18" s="169">
        <v>43465</v>
      </c>
      <c r="G18" s="13" t="s">
        <v>123</v>
      </c>
      <c r="H18" s="170">
        <v>1</v>
      </c>
      <c r="I18" s="170">
        <f>+J18</f>
        <v>1</v>
      </c>
      <c r="J18" s="170">
        <v>1</v>
      </c>
      <c r="K18" s="175">
        <v>1</v>
      </c>
      <c r="L18" s="177">
        <f t="shared" ref="L18:L19" si="5">+K18/J18</f>
        <v>1</v>
      </c>
      <c r="M18" s="186">
        <f t="shared" ref="M18:M20" si="6">DAYS360(E18,$C$8)/DAYS360(E18,F18)</f>
        <v>1</v>
      </c>
      <c r="N18" s="174">
        <f t="shared" ref="N18:N20" si="7">IF(J18=0," -",IF(L18&gt;100%,100%,L18))</f>
        <v>1</v>
      </c>
      <c r="O18" s="176">
        <v>2210269</v>
      </c>
      <c r="P18" s="171">
        <v>461880</v>
      </c>
      <c r="Q18" s="172">
        <v>461880</v>
      </c>
      <c r="R18" s="172">
        <v>0</v>
      </c>
      <c r="S18" s="173">
        <f t="shared" ref="S18:S20" si="8">IF(P18=0," -",Q18/P18)</f>
        <v>1</v>
      </c>
      <c r="T18" s="174" t="str">
        <f t="shared" ref="T18:T20" si="9">IF(R18=0," -",IF(Q18=0,100%,R18/Q18))</f>
        <v xml:space="preserve"> -</v>
      </c>
    </row>
    <row r="19" spans="2:20" ht="46" customHeight="1" thickBot="1">
      <c r="B19" s="410"/>
      <c r="C19" s="410"/>
      <c r="D19" s="419"/>
      <c r="E19" s="101">
        <v>43101</v>
      </c>
      <c r="F19" s="133">
        <v>43465</v>
      </c>
      <c r="G19" s="12" t="s">
        <v>124</v>
      </c>
      <c r="H19" s="236">
        <v>150</v>
      </c>
      <c r="I19" s="236">
        <f>+J19+('2017'!I19-'2017'!K19)</f>
        <v>75</v>
      </c>
      <c r="J19" s="236">
        <v>50</v>
      </c>
      <c r="K19" s="237">
        <v>93</v>
      </c>
      <c r="L19" s="180">
        <f t="shared" si="5"/>
        <v>1.86</v>
      </c>
      <c r="M19" s="187">
        <f t="shared" si="6"/>
        <v>1</v>
      </c>
      <c r="N19" s="185">
        <f t="shared" si="7"/>
        <v>1</v>
      </c>
      <c r="O19" s="181">
        <v>2210905</v>
      </c>
      <c r="P19" s="182">
        <v>0</v>
      </c>
      <c r="Q19" s="183">
        <v>0</v>
      </c>
      <c r="R19" s="183">
        <v>0</v>
      </c>
      <c r="S19" s="184" t="str">
        <f t="shared" si="8"/>
        <v xml:space="preserve"> -</v>
      </c>
      <c r="T19" s="185" t="str">
        <f t="shared" si="9"/>
        <v xml:space="preserve"> -</v>
      </c>
    </row>
    <row r="20" spans="2:20" ht="60" customHeight="1">
      <c r="B20" s="410"/>
      <c r="C20" s="410"/>
      <c r="D20" s="461" t="s">
        <v>89</v>
      </c>
      <c r="E20" s="49">
        <v>43101</v>
      </c>
      <c r="F20" s="219">
        <v>43465</v>
      </c>
      <c r="G20" s="13" t="s">
        <v>131</v>
      </c>
      <c r="H20" s="173">
        <v>1</v>
      </c>
      <c r="I20" s="173">
        <f>+J20+('2017'!I20-'2017'!K20)</f>
        <v>0</v>
      </c>
      <c r="J20" s="173">
        <v>0</v>
      </c>
      <c r="K20" s="174">
        <v>0</v>
      </c>
      <c r="L20" s="177" t="e">
        <f>+K20/J20</f>
        <v>#DIV/0!</v>
      </c>
      <c r="M20" s="186">
        <f t="shared" si="6"/>
        <v>1</v>
      </c>
      <c r="N20" s="174" t="str">
        <f t="shared" si="7"/>
        <v xml:space="preserve"> -</v>
      </c>
      <c r="O20" s="226">
        <v>2210270</v>
      </c>
      <c r="P20" s="171">
        <v>0</v>
      </c>
      <c r="Q20" s="172">
        <v>0</v>
      </c>
      <c r="R20" s="172">
        <v>0</v>
      </c>
      <c r="S20" s="173" t="str">
        <f t="shared" si="8"/>
        <v xml:space="preserve"> -</v>
      </c>
      <c r="T20" s="174" t="str">
        <f t="shared" si="9"/>
        <v xml:space="preserve"> -</v>
      </c>
    </row>
    <row r="21" spans="2:20" ht="76" thickBot="1">
      <c r="B21" s="411"/>
      <c r="C21" s="411"/>
      <c r="D21" s="463"/>
      <c r="E21" s="154">
        <v>43101</v>
      </c>
      <c r="F21" s="165">
        <v>43465</v>
      </c>
      <c r="G21" s="155" t="s">
        <v>32</v>
      </c>
      <c r="H21" s="161">
        <v>1</v>
      </c>
      <c r="I21" s="161">
        <f>+J21</f>
        <v>1</v>
      </c>
      <c r="J21" s="161">
        <v>1</v>
      </c>
      <c r="K21" s="159">
        <v>1</v>
      </c>
      <c r="L21" s="157">
        <f t="shared" si="0"/>
        <v>1</v>
      </c>
      <c r="M21" s="158">
        <f t="shared" si="1"/>
        <v>1</v>
      </c>
      <c r="N21" s="159">
        <f t="shared" si="2"/>
        <v>1</v>
      </c>
      <c r="O21" s="160">
        <v>2210271</v>
      </c>
      <c r="P21" s="156">
        <v>2472944</v>
      </c>
      <c r="Q21" s="156">
        <v>2275146</v>
      </c>
      <c r="R21" s="156">
        <v>0</v>
      </c>
      <c r="S21" s="161">
        <f t="shared" si="3"/>
        <v>0.92001517219961304</v>
      </c>
      <c r="T21" s="159" t="str">
        <f t="shared" si="4"/>
        <v xml:space="preserve"> -</v>
      </c>
    </row>
    <row r="22" spans="2:20" ht="13" customHeight="1" thickBot="1">
      <c r="B22" s="66"/>
      <c r="C22" s="65"/>
      <c r="D22" s="41"/>
      <c r="E22" s="42"/>
      <c r="F22" s="42"/>
      <c r="G22" s="41"/>
      <c r="H22" s="43"/>
      <c r="I22" s="88"/>
      <c r="J22" s="43"/>
      <c r="K22" s="43"/>
      <c r="L22" s="44"/>
      <c r="M22" s="45"/>
      <c r="N22" s="45"/>
      <c r="O22" s="41"/>
      <c r="P22" s="43"/>
      <c r="Q22" s="43"/>
      <c r="R22" s="43"/>
      <c r="S22" s="45"/>
      <c r="T22" s="46"/>
    </row>
    <row r="23" spans="2:20" ht="31" thickBot="1">
      <c r="B23" s="67" t="s">
        <v>97</v>
      </c>
      <c r="C23" s="67" t="s">
        <v>96</v>
      </c>
      <c r="D23" s="64" t="s">
        <v>95</v>
      </c>
      <c r="E23" s="56">
        <v>43101</v>
      </c>
      <c r="F23" s="56">
        <v>43465</v>
      </c>
      <c r="G23" s="60" t="s">
        <v>33</v>
      </c>
      <c r="H23" s="58">
        <v>3</v>
      </c>
      <c r="I23" s="52">
        <f>+J23+('2017'!I23-'2017'!K23)</f>
        <v>1</v>
      </c>
      <c r="J23" s="58">
        <v>1</v>
      </c>
      <c r="K23" s="75">
        <v>0</v>
      </c>
      <c r="L23" s="84">
        <f t="shared" si="0"/>
        <v>0</v>
      </c>
      <c r="M23" s="82">
        <f t="shared" si="1"/>
        <v>1</v>
      </c>
      <c r="N23" s="59">
        <f t="shared" si="2"/>
        <v>0</v>
      </c>
      <c r="O23" s="79">
        <v>2210818</v>
      </c>
      <c r="P23" s="58">
        <v>97187</v>
      </c>
      <c r="Q23" s="58">
        <v>0</v>
      </c>
      <c r="R23" s="58">
        <v>0</v>
      </c>
      <c r="S23" s="57">
        <f t="shared" si="3"/>
        <v>0</v>
      </c>
      <c r="T23" s="59" t="str">
        <f t="shared" si="4"/>
        <v xml:space="preserve"> -</v>
      </c>
    </row>
    <row r="24" spans="2:20" ht="13" customHeight="1" thickBot="1">
      <c r="B24" s="188"/>
      <c r="C24" s="41"/>
      <c r="D24" s="41"/>
      <c r="E24" s="42"/>
      <c r="F24" s="42"/>
      <c r="G24" s="41"/>
      <c r="H24" s="43"/>
      <c r="I24" s="189"/>
      <c r="J24" s="43"/>
      <c r="K24" s="43"/>
      <c r="L24" s="44"/>
      <c r="M24" s="45"/>
      <c r="N24" s="45"/>
      <c r="O24" s="41"/>
      <c r="P24" s="43"/>
      <c r="Q24" s="43"/>
      <c r="R24" s="43"/>
      <c r="S24" s="45"/>
      <c r="T24" s="46"/>
    </row>
    <row r="25" spans="2:20" ht="46" customHeight="1">
      <c r="B25" s="409" t="s">
        <v>101</v>
      </c>
      <c r="C25" s="409" t="s">
        <v>127</v>
      </c>
      <c r="D25" s="470" t="s">
        <v>98</v>
      </c>
      <c r="E25" s="49">
        <v>43101</v>
      </c>
      <c r="F25" s="127">
        <v>43465</v>
      </c>
      <c r="G25" s="245" t="s">
        <v>126</v>
      </c>
      <c r="H25" s="171">
        <v>1</v>
      </c>
      <c r="I25" s="171">
        <f>+J25+('2017'!I25-'2017'!K25)</f>
        <v>0</v>
      </c>
      <c r="J25" s="171">
        <v>0</v>
      </c>
      <c r="K25" s="199">
        <v>0</v>
      </c>
      <c r="L25" s="190" t="e">
        <f t="shared" ref="L25" si="10">+K25/J25</f>
        <v>#DIV/0!</v>
      </c>
      <c r="M25" s="191">
        <f t="shared" ref="M25:M26" si="11">DAYS360(E25,$C$8)/DAYS360(E25,F25)</f>
        <v>1</v>
      </c>
      <c r="N25" s="192" t="str">
        <f t="shared" ref="N25:N26" si="12">IF(J25=0," -",IF(L25&gt;100%,100%,L25))</f>
        <v xml:space="preserve"> -</v>
      </c>
      <c r="O25" s="193">
        <v>2210270</v>
      </c>
      <c r="P25" s="171">
        <v>0</v>
      </c>
      <c r="Q25" s="171">
        <v>0</v>
      </c>
      <c r="R25" s="171">
        <v>0</v>
      </c>
      <c r="S25" s="194" t="str">
        <f t="shared" ref="S25:S26" si="13">IF(P25=0," -",Q25/P25)</f>
        <v xml:space="preserve"> -</v>
      </c>
      <c r="T25" s="192" t="str">
        <f t="shared" ref="T25:T26" si="14">IF(R25=0," -",IF(Q25=0,100%,R25/Q25))</f>
        <v xml:space="preserve"> -</v>
      </c>
    </row>
    <row r="26" spans="2:20" ht="46" customHeight="1">
      <c r="B26" s="410"/>
      <c r="C26" s="410"/>
      <c r="D26" s="471"/>
      <c r="E26" s="118">
        <v>43101</v>
      </c>
      <c r="F26" s="131">
        <v>43465</v>
      </c>
      <c r="G26" s="10" t="s">
        <v>132</v>
      </c>
      <c r="H26" s="240">
        <v>1</v>
      </c>
      <c r="I26" s="86">
        <f>+J26+('2017'!I26-'2017'!K26)</f>
        <v>1</v>
      </c>
      <c r="J26" s="240">
        <v>0</v>
      </c>
      <c r="K26" s="243">
        <v>1</v>
      </c>
      <c r="L26" s="120" t="e">
        <f t="shared" si="0"/>
        <v>#DIV/0!</v>
      </c>
      <c r="M26" s="121">
        <f t="shared" si="11"/>
        <v>1</v>
      </c>
      <c r="N26" s="122" t="str">
        <f t="shared" si="12"/>
        <v xml:space="preserve"> -</v>
      </c>
      <c r="O26" s="244">
        <v>2210270</v>
      </c>
      <c r="P26" s="240">
        <v>0</v>
      </c>
      <c r="Q26" s="240">
        <v>0</v>
      </c>
      <c r="R26" s="240">
        <v>0</v>
      </c>
      <c r="S26" s="89" t="str">
        <f t="shared" si="13"/>
        <v xml:space="preserve"> -</v>
      </c>
      <c r="T26" s="122" t="str">
        <f t="shared" si="14"/>
        <v xml:space="preserve"> -</v>
      </c>
    </row>
    <row r="27" spans="2:20" ht="45">
      <c r="B27" s="410"/>
      <c r="C27" s="410"/>
      <c r="D27" s="471"/>
      <c r="E27" s="118">
        <v>43101</v>
      </c>
      <c r="F27" s="131">
        <v>43465</v>
      </c>
      <c r="G27" s="132" t="s">
        <v>34</v>
      </c>
      <c r="H27" s="89">
        <v>1</v>
      </c>
      <c r="I27" s="89">
        <f>+J27+('2017'!I27-'2017'!K27)</f>
        <v>0.60000000000000009</v>
      </c>
      <c r="J27" s="89">
        <v>0.4</v>
      </c>
      <c r="K27" s="122">
        <v>0</v>
      </c>
      <c r="L27" s="120">
        <f t="shared" si="0"/>
        <v>0</v>
      </c>
      <c r="M27" s="121">
        <f t="shared" si="1"/>
        <v>1</v>
      </c>
      <c r="N27" s="122">
        <f t="shared" si="2"/>
        <v>0</v>
      </c>
      <c r="O27" s="195">
        <v>2210196</v>
      </c>
      <c r="P27" s="86">
        <v>0</v>
      </c>
      <c r="Q27" s="86">
        <v>0</v>
      </c>
      <c r="R27" s="86">
        <v>0</v>
      </c>
      <c r="S27" s="89" t="str">
        <f t="shared" si="3"/>
        <v xml:space="preserve"> -</v>
      </c>
      <c r="T27" s="122" t="str">
        <f t="shared" si="4"/>
        <v xml:space="preserve"> -</v>
      </c>
    </row>
    <row r="28" spans="2:20" ht="31" thickBot="1">
      <c r="B28" s="410"/>
      <c r="C28" s="411"/>
      <c r="D28" s="472"/>
      <c r="E28" s="51">
        <v>43101</v>
      </c>
      <c r="F28" s="51">
        <v>43465</v>
      </c>
      <c r="G28" s="9" t="s">
        <v>35</v>
      </c>
      <c r="H28" s="52">
        <v>1</v>
      </c>
      <c r="I28" s="52">
        <f>+J28+('2017'!I28-'2017'!K28)</f>
        <v>1</v>
      </c>
      <c r="J28" s="52">
        <v>1</v>
      </c>
      <c r="K28" s="200">
        <v>0</v>
      </c>
      <c r="L28" s="83">
        <f t="shared" si="0"/>
        <v>0</v>
      </c>
      <c r="M28" s="81">
        <f t="shared" si="1"/>
        <v>1</v>
      </c>
      <c r="N28" s="54">
        <f t="shared" si="2"/>
        <v>0</v>
      </c>
      <c r="O28" s="196">
        <v>2210196</v>
      </c>
      <c r="P28" s="52">
        <v>0</v>
      </c>
      <c r="Q28" s="52">
        <v>0</v>
      </c>
      <c r="R28" s="52">
        <v>0</v>
      </c>
      <c r="S28" s="53" t="str">
        <f t="shared" si="3"/>
        <v xml:space="preserve"> -</v>
      </c>
      <c r="T28" s="54" t="str">
        <f t="shared" si="4"/>
        <v xml:space="preserve"> -</v>
      </c>
    </row>
    <row r="29" spans="2:20" ht="13" customHeight="1" thickBot="1">
      <c r="B29" s="410"/>
      <c r="C29" s="28"/>
      <c r="D29" s="34"/>
      <c r="E29" s="36"/>
      <c r="F29" s="37"/>
      <c r="G29" s="33"/>
      <c r="H29" s="38"/>
      <c r="I29" s="87"/>
      <c r="J29" s="38"/>
      <c r="K29" s="38"/>
      <c r="L29" s="39"/>
      <c r="M29" s="33"/>
      <c r="N29" s="33"/>
      <c r="O29" s="33"/>
      <c r="P29" s="85"/>
      <c r="Q29" s="34"/>
      <c r="R29" s="34"/>
      <c r="S29" s="35"/>
      <c r="T29" s="40"/>
    </row>
    <row r="30" spans="2:20" ht="61" thickBot="1">
      <c r="B30" s="411"/>
      <c r="C30" s="168" t="s">
        <v>100</v>
      </c>
      <c r="D30" s="64" t="s">
        <v>99</v>
      </c>
      <c r="E30" s="56">
        <v>43101</v>
      </c>
      <c r="F30" s="56">
        <v>43465</v>
      </c>
      <c r="G30" s="61" t="s">
        <v>36</v>
      </c>
      <c r="H30" s="58">
        <v>20</v>
      </c>
      <c r="I30" s="52">
        <f>+J30+('2017'!I30-'2017'!K30)</f>
        <v>7</v>
      </c>
      <c r="J30" s="58">
        <v>9</v>
      </c>
      <c r="K30" s="75">
        <v>4</v>
      </c>
      <c r="L30" s="84">
        <f t="shared" si="0"/>
        <v>0.44444444444444442</v>
      </c>
      <c r="M30" s="82">
        <f t="shared" si="1"/>
        <v>1</v>
      </c>
      <c r="N30" s="59">
        <f t="shared" si="2"/>
        <v>0.44444444444444442</v>
      </c>
      <c r="O30" s="79">
        <v>0</v>
      </c>
      <c r="P30" s="58">
        <v>0</v>
      </c>
      <c r="Q30" s="58">
        <v>0</v>
      </c>
      <c r="R30" s="58">
        <v>0</v>
      </c>
      <c r="S30" s="57" t="str">
        <f t="shared" si="3"/>
        <v xml:space="preserve"> -</v>
      </c>
      <c r="T30" s="59" t="str">
        <f t="shared" si="4"/>
        <v xml:space="preserve"> -</v>
      </c>
    </row>
    <row r="31" spans="2:20" ht="13" customHeight="1" thickBot="1">
      <c r="B31" s="66"/>
      <c r="C31" s="65"/>
      <c r="D31" s="41"/>
      <c r="E31" s="42"/>
      <c r="F31" s="42"/>
      <c r="G31" s="41"/>
      <c r="H31" s="43"/>
      <c r="I31" s="43"/>
      <c r="J31" s="43"/>
      <c r="K31" s="43"/>
      <c r="L31" s="44"/>
      <c r="M31" s="45"/>
      <c r="N31" s="45"/>
      <c r="O31" s="41"/>
      <c r="P31" s="43"/>
      <c r="Q31" s="43"/>
      <c r="R31" s="43"/>
      <c r="S31" s="45"/>
      <c r="T31" s="46"/>
    </row>
    <row r="32" spans="2:20" ht="30">
      <c r="B32" s="409" t="s">
        <v>120</v>
      </c>
      <c r="C32" s="420" t="s">
        <v>106</v>
      </c>
      <c r="D32" s="412" t="s">
        <v>102</v>
      </c>
      <c r="E32" s="49">
        <v>43101</v>
      </c>
      <c r="F32" s="127">
        <v>43465</v>
      </c>
      <c r="G32" s="14" t="s">
        <v>37</v>
      </c>
      <c r="H32" s="18">
        <v>1</v>
      </c>
      <c r="I32" s="25">
        <f>+J32+('2017'!I32-'2017'!K32)</f>
        <v>0.4</v>
      </c>
      <c r="J32" s="18">
        <v>0.4</v>
      </c>
      <c r="K32" s="74">
        <v>0</v>
      </c>
      <c r="L32" s="15">
        <f t="shared" si="0"/>
        <v>0</v>
      </c>
      <c r="M32" s="16">
        <f t="shared" si="1"/>
        <v>1</v>
      </c>
      <c r="N32" s="17">
        <f t="shared" si="2"/>
        <v>0</v>
      </c>
      <c r="O32" s="77">
        <v>2210304</v>
      </c>
      <c r="P32" s="50">
        <v>0</v>
      </c>
      <c r="Q32" s="50">
        <v>0</v>
      </c>
      <c r="R32" s="50">
        <v>0</v>
      </c>
      <c r="S32" s="18" t="str">
        <f t="shared" si="3"/>
        <v xml:space="preserve"> -</v>
      </c>
      <c r="T32" s="17" t="str">
        <f t="shared" si="4"/>
        <v xml:space="preserve"> -</v>
      </c>
    </row>
    <row r="33" spans="2:20" ht="31" thickBot="1">
      <c r="B33" s="410"/>
      <c r="C33" s="420"/>
      <c r="D33" s="413"/>
      <c r="E33" s="51">
        <v>43101</v>
      </c>
      <c r="F33" s="128">
        <v>43465</v>
      </c>
      <c r="G33" s="9" t="s">
        <v>38</v>
      </c>
      <c r="H33" s="53">
        <v>1</v>
      </c>
      <c r="I33" s="53">
        <f>+J33+('2017'!I33-'2017'!K33)</f>
        <v>0.4</v>
      </c>
      <c r="J33" s="53">
        <v>0.4</v>
      </c>
      <c r="K33" s="72">
        <v>0</v>
      </c>
      <c r="L33" s="83">
        <f t="shared" si="0"/>
        <v>0</v>
      </c>
      <c r="M33" s="81">
        <f t="shared" si="1"/>
        <v>1</v>
      </c>
      <c r="N33" s="54">
        <f t="shared" si="2"/>
        <v>0</v>
      </c>
      <c r="O33" s="78">
        <v>2210304</v>
      </c>
      <c r="P33" s="52">
        <v>0</v>
      </c>
      <c r="Q33" s="52">
        <v>0</v>
      </c>
      <c r="R33" s="52">
        <v>0</v>
      </c>
      <c r="S33" s="53" t="str">
        <f t="shared" si="3"/>
        <v xml:space="preserve"> -</v>
      </c>
      <c r="T33" s="54" t="str">
        <f t="shared" si="4"/>
        <v xml:space="preserve"> -</v>
      </c>
    </row>
    <row r="34" spans="2:20" ht="13" customHeight="1" thickBot="1">
      <c r="B34" s="410"/>
      <c r="C34" s="27"/>
      <c r="D34" s="34"/>
      <c r="E34" s="36"/>
      <c r="F34" s="37"/>
      <c r="G34" s="33"/>
      <c r="H34" s="38"/>
      <c r="I34" s="87"/>
      <c r="J34" s="38"/>
      <c r="K34" s="38"/>
      <c r="L34" s="39"/>
      <c r="M34" s="33"/>
      <c r="N34" s="33"/>
      <c r="O34" s="33"/>
      <c r="P34" s="85"/>
      <c r="Q34" s="34"/>
      <c r="R34" s="34"/>
      <c r="S34" s="35"/>
      <c r="T34" s="40"/>
    </row>
    <row r="35" spans="2:20" ht="30">
      <c r="B35" s="410"/>
      <c r="C35" s="457" t="s">
        <v>107</v>
      </c>
      <c r="D35" s="417" t="s">
        <v>103</v>
      </c>
      <c r="E35" s="49">
        <v>43101</v>
      </c>
      <c r="F35" s="49">
        <v>43465</v>
      </c>
      <c r="G35" s="62" t="s">
        <v>39</v>
      </c>
      <c r="H35" s="50">
        <v>3</v>
      </c>
      <c r="I35" s="86">
        <f>+J35+('2017'!I35-'2017'!K35)</f>
        <v>2</v>
      </c>
      <c r="J35" s="50">
        <v>1</v>
      </c>
      <c r="K35" s="69">
        <v>9</v>
      </c>
      <c r="L35" s="15">
        <f t="shared" si="0"/>
        <v>9</v>
      </c>
      <c r="M35" s="16">
        <f t="shared" si="1"/>
        <v>1</v>
      </c>
      <c r="N35" s="17">
        <f t="shared" si="2"/>
        <v>1</v>
      </c>
      <c r="O35" s="77">
        <v>0</v>
      </c>
      <c r="P35" s="50">
        <v>0</v>
      </c>
      <c r="Q35" s="50">
        <v>0</v>
      </c>
      <c r="R35" s="50">
        <v>0</v>
      </c>
      <c r="S35" s="18" t="str">
        <f t="shared" si="3"/>
        <v xml:space="preserve"> -</v>
      </c>
      <c r="T35" s="17" t="str">
        <f t="shared" si="4"/>
        <v xml:space="preserve"> -</v>
      </c>
    </row>
    <row r="36" spans="2:20" ht="30" customHeight="1" thickBot="1">
      <c r="B36" s="410"/>
      <c r="C36" s="458"/>
      <c r="D36" s="416"/>
      <c r="E36" s="51">
        <v>43101</v>
      </c>
      <c r="F36" s="51">
        <v>43465</v>
      </c>
      <c r="G36" s="63" t="s">
        <v>40</v>
      </c>
      <c r="H36" s="52">
        <v>1</v>
      </c>
      <c r="I36" s="52">
        <f>+J36+('2017'!I36-'2017'!K36)</f>
        <v>1</v>
      </c>
      <c r="J36" s="52">
        <v>1</v>
      </c>
      <c r="K36" s="73">
        <v>1</v>
      </c>
      <c r="L36" s="83">
        <f t="shared" si="0"/>
        <v>1</v>
      </c>
      <c r="M36" s="81">
        <f t="shared" si="1"/>
        <v>1</v>
      </c>
      <c r="N36" s="54">
        <f t="shared" si="2"/>
        <v>1</v>
      </c>
      <c r="O36" s="78">
        <v>0</v>
      </c>
      <c r="P36" s="52">
        <v>1241771</v>
      </c>
      <c r="Q36" s="52">
        <v>1241771</v>
      </c>
      <c r="R36" s="52">
        <v>0</v>
      </c>
      <c r="S36" s="53">
        <f t="shared" si="3"/>
        <v>1</v>
      </c>
      <c r="T36" s="54" t="str">
        <f t="shared" si="4"/>
        <v xml:space="preserve"> -</v>
      </c>
    </row>
    <row r="37" spans="2:20" ht="13" customHeight="1" thickBot="1">
      <c r="B37" s="410"/>
      <c r="C37" s="145"/>
      <c r="D37" s="34"/>
      <c r="E37" s="36"/>
      <c r="F37" s="37"/>
      <c r="G37" s="33"/>
      <c r="H37" s="38"/>
      <c r="I37" s="134"/>
      <c r="J37" s="38"/>
      <c r="K37" s="38"/>
      <c r="L37" s="39"/>
      <c r="M37" s="33"/>
      <c r="N37" s="33"/>
      <c r="O37" s="33"/>
      <c r="P37" s="85"/>
      <c r="Q37" s="34"/>
      <c r="R37" s="34"/>
      <c r="S37" s="35"/>
      <c r="T37" s="40"/>
    </row>
    <row r="38" spans="2:20" s="217" customFormat="1" ht="76" customHeight="1" thickBot="1">
      <c r="B38" s="410"/>
      <c r="C38" s="410" t="s">
        <v>108</v>
      </c>
      <c r="D38" s="239" t="s">
        <v>129</v>
      </c>
      <c r="E38" s="56">
        <v>43101</v>
      </c>
      <c r="F38" s="56">
        <v>43465</v>
      </c>
      <c r="G38" s="60" t="s">
        <v>130</v>
      </c>
      <c r="H38" s="209">
        <v>1</v>
      </c>
      <c r="I38" s="209">
        <f>+J38+('2017'!I38-'2017'!K38)</f>
        <v>-1</v>
      </c>
      <c r="J38" s="209">
        <v>0</v>
      </c>
      <c r="K38" s="214">
        <v>1</v>
      </c>
      <c r="L38" s="216" t="e">
        <f>+K38/J38</f>
        <v>#DIV/0!</v>
      </c>
      <c r="M38" s="218">
        <f t="shared" ref="M38" si="15">DAYS360(E38,$C$8)/DAYS360(E38,F38)</f>
        <v>1</v>
      </c>
      <c r="N38" s="213" t="str">
        <f t="shared" ref="N38" si="16">IF(J38=0," -",IF(L38&gt;100%,100%,L38))</f>
        <v xml:space="preserve"> -</v>
      </c>
      <c r="O38" s="215" t="s">
        <v>205</v>
      </c>
      <c r="P38" s="210">
        <v>4152000</v>
      </c>
      <c r="Q38" s="211">
        <v>3151900</v>
      </c>
      <c r="R38" s="211">
        <v>0</v>
      </c>
      <c r="S38" s="212">
        <f t="shared" ref="S38" si="17">IF(P38=0," -",Q38/P38)</f>
        <v>0.75912813102119459</v>
      </c>
      <c r="T38" s="213" t="str">
        <f t="shared" ref="T38" si="18">IF(R38=0," -",IF(Q38=0,100%,R38/Q38))</f>
        <v xml:space="preserve"> -</v>
      </c>
    </row>
    <row r="39" spans="2:20" ht="60" customHeight="1" thickBot="1">
      <c r="B39" s="410"/>
      <c r="C39" s="410"/>
      <c r="D39" s="461" t="s">
        <v>104</v>
      </c>
      <c r="E39" s="49">
        <v>43101</v>
      </c>
      <c r="F39" s="49">
        <v>43465</v>
      </c>
      <c r="G39" s="13" t="s">
        <v>121</v>
      </c>
      <c r="H39" s="50">
        <v>1</v>
      </c>
      <c r="I39" s="50">
        <f>+J39+('2017'!I39-'2017'!K39)</f>
        <v>0</v>
      </c>
      <c r="J39" s="50">
        <v>0</v>
      </c>
      <c r="K39" s="69">
        <v>1</v>
      </c>
      <c r="L39" s="15" t="e">
        <f t="shared" ref="L39" si="19">+K39/J39</f>
        <v>#DIV/0!</v>
      </c>
      <c r="M39" s="16">
        <f t="shared" ref="M39" si="20">DAYS360(E39,$C$8)/DAYS360(E39,F39)</f>
        <v>1</v>
      </c>
      <c r="N39" s="17" t="str">
        <f t="shared" ref="N39" si="21">IF(J39=0," -",IF(L39&gt;100%,100%,L39))</f>
        <v xml:space="preserve"> -</v>
      </c>
      <c r="O39" s="77" t="s">
        <v>203</v>
      </c>
      <c r="P39" s="156">
        <v>4097188</v>
      </c>
      <c r="Q39" s="156">
        <v>4000000</v>
      </c>
      <c r="R39" s="50">
        <v>0</v>
      </c>
      <c r="S39" s="18">
        <f t="shared" ref="S39" si="22">IF(P39=0," -",Q39/P39)</f>
        <v>0.97627934085524026</v>
      </c>
      <c r="T39" s="17" t="str">
        <f t="shared" ref="T39" si="23">IF(R39=0," -",IF(Q39=0,100%,R39/Q39))</f>
        <v xml:space="preserve"> -</v>
      </c>
    </row>
    <row r="40" spans="2:20" ht="31" thickBot="1">
      <c r="B40" s="410"/>
      <c r="C40" s="411"/>
      <c r="D40" s="463"/>
      <c r="E40" s="154">
        <v>43101</v>
      </c>
      <c r="F40" s="154">
        <v>43465</v>
      </c>
      <c r="G40" s="155" t="s">
        <v>41</v>
      </c>
      <c r="H40" s="156">
        <v>1</v>
      </c>
      <c r="I40" s="156">
        <f>+J40+('2017'!I40-'2017'!K40)</f>
        <v>0.5</v>
      </c>
      <c r="J40" s="156">
        <v>0</v>
      </c>
      <c r="K40" s="162">
        <v>0</v>
      </c>
      <c r="L40" s="157" t="e">
        <f t="shared" si="0"/>
        <v>#DIV/0!</v>
      </c>
      <c r="M40" s="158">
        <f t="shared" si="1"/>
        <v>1</v>
      </c>
      <c r="N40" s="159" t="str">
        <f t="shared" si="2"/>
        <v xml:space="preserve"> -</v>
      </c>
      <c r="O40" s="160">
        <v>2210904</v>
      </c>
      <c r="P40" s="156">
        <v>0</v>
      </c>
      <c r="Q40" s="156">
        <v>0</v>
      </c>
      <c r="R40" s="156">
        <v>0</v>
      </c>
      <c r="S40" s="161" t="str">
        <f t="shared" si="3"/>
        <v xml:space="preserve"> -</v>
      </c>
      <c r="T40" s="159" t="str">
        <f t="shared" si="4"/>
        <v xml:space="preserve"> -</v>
      </c>
    </row>
    <row r="41" spans="2:20" ht="13" customHeight="1" thickBot="1">
      <c r="B41" s="410"/>
      <c r="C41" s="28"/>
      <c r="D41" s="34"/>
      <c r="E41" s="36"/>
      <c r="F41" s="37"/>
      <c r="G41" s="33"/>
      <c r="H41" s="38"/>
      <c r="I41" s="87"/>
      <c r="J41" s="38"/>
      <c r="K41" s="38"/>
      <c r="L41" s="39"/>
      <c r="M41" s="33"/>
      <c r="N41" s="33"/>
      <c r="O41" s="33"/>
      <c r="P41" s="85"/>
      <c r="Q41" s="34"/>
      <c r="R41" s="34"/>
      <c r="S41" s="35"/>
      <c r="T41" s="40"/>
    </row>
    <row r="42" spans="2:20" ht="30" customHeight="1">
      <c r="B42" s="410"/>
      <c r="C42" s="457" t="s">
        <v>109</v>
      </c>
      <c r="D42" s="470" t="s">
        <v>105</v>
      </c>
      <c r="E42" s="49">
        <v>43101</v>
      </c>
      <c r="F42" s="127">
        <v>43465</v>
      </c>
      <c r="G42" s="14" t="s">
        <v>42</v>
      </c>
      <c r="H42" s="18">
        <v>1</v>
      </c>
      <c r="I42" s="18">
        <f>+J42</f>
        <v>1</v>
      </c>
      <c r="J42" s="18">
        <v>1</v>
      </c>
      <c r="K42" s="17">
        <v>1</v>
      </c>
      <c r="L42" s="15">
        <f t="shared" si="0"/>
        <v>1</v>
      </c>
      <c r="M42" s="16">
        <f t="shared" si="1"/>
        <v>1</v>
      </c>
      <c r="N42" s="17">
        <f t="shared" si="2"/>
        <v>1</v>
      </c>
      <c r="O42" s="77">
        <v>2210606</v>
      </c>
      <c r="P42" s="50">
        <v>4590605</v>
      </c>
      <c r="Q42" s="50">
        <v>4492299</v>
      </c>
      <c r="R42" s="50">
        <v>0</v>
      </c>
      <c r="S42" s="18">
        <f t="shared" si="3"/>
        <v>0.97858539342853501</v>
      </c>
      <c r="T42" s="17" t="str">
        <f t="shared" si="4"/>
        <v xml:space="preserve"> -</v>
      </c>
    </row>
    <row r="43" spans="2:20" ht="75">
      <c r="B43" s="410"/>
      <c r="C43" s="469"/>
      <c r="D43" s="471"/>
      <c r="E43" s="47">
        <v>43101</v>
      </c>
      <c r="F43" s="129">
        <v>43465</v>
      </c>
      <c r="G43" s="8" t="s">
        <v>43</v>
      </c>
      <c r="H43" s="48">
        <v>100</v>
      </c>
      <c r="I43" s="48">
        <f>+J43+('2017'!I43-'2017'!K43)</f>
        <v>-24</v>
      </c>
      <c r="J43" s="48">
        <v>30</v>
      </c>
      <c r="K43" s="202">
        <v>66</v>
      </c>
      <c r="L43" s="22">
        <f t="shared" si="0"/>
        <v>2.2000000000000002</v>
      </c>
      <c r="M43" s="23">
        <f t="shared" si="1"/>
        <v>1</v>
      </c>
      <c r="N43" s="24">
        <f t="shared" si="2"/>
        <v>1</v>
      </c>
      <c r="O43" s="80" t="s">
        <v>204</v>
      </c>
      <c r="P43" s="48">
        <v>30525104</v>
      </c>
      <c r="Q43" s="48">
        <v>29780492</v>
      </c>
      <c r="R43" s="48">
        <v>0</v>
      </c>
      <c r="S43" s="25">
        <f t="shared" si="3"/>
        <v>0.9756065695959627</v>
      </c>
      <c r="T43" s="24" t="str">
        <f t="shared" si="4"/>
        <v xml:space="preserve"> -</v>
      </c>
    </row>
    <row r="44" spans="2:20" ht="31" customHeight="1">
      <c r="B44" s="410"/>
      <c r="C44" s="469"/>
      <c r="D44" s="471"/>
      <c r="E44" s="47">
        <v>43101</v>
      </c>
      <c r="F44" s="129">
        <v>43465</v>
      </c>
      <c r="G44" s="8" t="s">
        <v>44</v>
      </c>
      <c r="H44" s="48">
        <v>30000</v>
      </c>
      <c r="I44" s="48">
        <f>+J44+('2017'!I44-'2017'!K44)</f>
        <v>6857</v>
      </c>
      <c r="J44" s="48">
        <v>10400</v>
      </c>
      <c r="K44" s="202">
        <v>19356</v>
      </c>
      <c r="L44" s="22">
        <f t="shared" si="0"/>
        <v>1.8611538461538462</v>
      </c>
      <c r="M44" s="23">
        <f t="shared" si="1"/>
        <v>1</v>
      </c>
      <c r="N44" s="24">
        <f t="shared" si="2"/>
        <v>1</v>
      </c>
      <c r="O44" s="80">
        <v>2210818</v>
      </c>
      <c r="P44" s="48">
        <v>1097187</v>
      </c>
      <c r="Q44" s="48">
        <v>1000000</v>
      </c>
      <c r="R44" s="48">
        <v>0</v>
      </c>
      <c r="S44" s="25">
        <f t="shared" si="3"/>
        <v>0.91142166285236703</v>
      </c>
      <c r="T44" s="24" t="str">
        <f t="shared" si="4"/>
        <v xml:space="preserve"> -</v>
      </c>
    </row>
    <row r="45" spans="2:20" ht="45">
      <c r="B45" s="410"/>
      <c r="C45" s="469"/>
      <c r="D45" s="471"/>
      <c r="E45" s="47">
        <v>43101</v>
      </c>
      <c r="F45" s="129">
        <v>43465</v>
      </c>
      <c r="G45" s="8" t="s">
        <v>45</v>
      </c>
      <c r="H45" s="48">
        <v>4</v>
      </c>
      <c r="I45" s="48">
        <f>+J45+('2017'!I45-'2017'!K45)</f>
        <v>1</v>
      </c>
      <c r="J45" s="48">
        <v>1</v>
      </c>
      <c r="K45" s="202">
        <v>0</v>
      </c>
      <c r="L45" s="22">
        <f t="shared" si="0"/>
        <v>0</v>
      </c>
      <c r="M45" s="23">
        <f t="shared" si="1"/>
        <v>1</v>
      </c>
      <c r="N45" s="24">
        <f t="shared" si="2"/>
        <v>0</v>
      </c>
      <c r="O45" s="80">
        <v>2210818</v>
      </c>
      <c r="P45" s="48">
        <v>0</v>
      </c>
      <c r="Q45" s="48">
        <v>0</v>
      </c>
      <c r="R45" s="48">
        <v>0</v>
      </c>
      <c r="S45" s="25" t="str">
        <f t="shared" si="3"/>
        <v xml:space="preserve"> -</v>
      </c>
      <c r="T45" s="24" t="str">
        <f t="shared" si="4"/>
        <v xml:space="preserve"> -</v>
      </c>
    </row>
    <row r="46" spans="2:20" ht="30">
      <c r="B46" s="410"/>
      <c r="C46" s="469"/>
      <c r="D46" s="471"/>
      <c r="E46" s="47">
        <v>43101</v>
      </c>
      <c r="F46" s="129">
        <v>43465</v>
      </c>
      <c r="G46" s="8" t="s">
        <v>46</v>
      </c>
      <c r="H46" s="48">
        <v>50</v>
      </c>
      <c r="I46" s="48">
        <f>+J46+('2017'!I46-'2017'!K46)</f>
        <v>15</v>
      </c>
      <c r="J46" s="48">
        <v>15</v>
      </c>
      <c r="K46" s="202">
        <v>5</v>
      </c>
      <c r="L46" s="22">
        <f t="shared" si="0"/>
        <v>0.33333333333333331</v>
      </c>
      <c r="M46" s="23">
        <f t="shared" si="1"/>
        <v>1</v>
      </c>
      <c r="N46" s="24">
        <f t="shared" si="2"/>
        <v>0.33333333333333331</v>
      </c>
      <c r="O46" s="80">
        <v>2210231</v>
      </c>
      <c r="P46" s="48">
        <v>958620</v>
      </c>
      <c r="Q46" s="48">
        <v>0</v>
      </c>
      <c r="R46" s="48">
        <v>0</v>
      </c>
      <c r="S46" s="25">
        <f t="shared" si="3"/>
        <v>0</v>
      </c>
      <c r="T46" s="24" t="str">
        <f t="shared" si="4"/>
        <v xml:space="preserve"> -</v>
      </c>
    </row>
    <row r="47" spans="2:20" ht="30">
      <c r="B47" s="410"/>
      <c r="C47" s="469"/>
      <c r="D47" s="471"/>
      <c r="E47" s="47">
        <v>43101</v>
      </c>
      <c r="F47" s="129">
        <v>43465</v>
      </c>
      <c r="G47" s="8" t="s">
        <v>48</v>
      </c>
      <c r="H47" s="25">
        <v>1</v>
      </c>
      <c r="I47" s="25">
        <f>+J47+('2017'!I47-'2017'!K47)</f>
        <v>0.5</v>
      </c>
      <c r="J47" s="25">
        <v>0.5</v>
      </c>
      <c r="K47" s="24">
        <v>0</v>
      </c>
      <c r="L47" s="22">
        <f t="shared" si="0"/>
        <v>0</v>
      </c>
      <c r="M47" s="23">
        <f t="shared" si="1"/>
        <v>1</v>
      </c>
      <c r="N47" s="24">
        <f t="shared" si="2"/>
        <v>0</v>
      </c>
      <c r="O47" s="80">
        <v>2210818</v>
      </c>
      <c r="P47" s="48">
        <v>0</v>
      </c>
      <c r="Q47" s="48">
        <v>0</v>
      </c>
      <c r="R47" s="48">
        <v>0</v>
      </c>
      <c r="S47" s="25" t="str">
        <f t="shared" si="3"/>
        <v xml:space="preserve"> -</v>
      </c>
      <c r="T47" s="24" t="str">
        <f t="shared" si="4"/>
        <v xml:space="preserve"> -</v>
      </c>
    </row>
    <row r="48" spans="2:20" ht="30">
      <c r="B48" s="410"/>
      <c r="C48" s="469"/>
      <c r="D48" s="471"/>
      <c r="E48" s="47">
        <v>43101</v>
      </c>
      <c r="F48" s="129">
        <v>43465</v>
      </c>
      <c r="G48" s="8" t="s">
        <v>49</v>
      </c>
      <c r="H48" s="25">
        <v>1</v>
      </c>
      <c r="I48" s="25">
        <f>+J48+('2017'!I48-'2017'!K48)</f>
        <v>0.60000000000000009</v>
      </c>
      <c r="J48" s="25">
        <v>0.4</v>
      </c>
      <c r="K48" s="24">
        <v>0.85</v>
      </c>
      <c r="L48" s="22">
        <f t="shared" si="0"/>
        <v>2.125</v>
      </c>
      <c r="M48" s="23">
        <f t="shared" si="1"/>
        <v>1</v>
      </c>
      <c r="N48" s="24">
        <f t="shared" si="2"/>
        <v>1</v>
      </c>
      <c r="O48" s="80" t="s">
        <v>203</v>
      </c>
      <c r="P48" s="48">
        <v>0</v>
      </c>
      <c r="Q48" s="48">
        <v>0</v>
      </c>
      <c r="R48" s="48">
        <v>0</v>
      </c>
      <c r="S48" s="25" t="str">
        <f t="shared" si="3"/>
        <v xml:space="preserve"> -</v>
      </c>
      <c r="T48" s="24" t="str">
        <f t="shared" si="4"/>
        <v xml:space="preserve"> -</v>
      </c>
    </row>
    <row r="49" spans="2:20" ht="45">
      <c r="B49" s="410"/>
      <c r="C49" s="469"/>
      <c r="D49" s="471"/>
      <c r="E49" s="47">
        <v>43101</v>
      </c>
      <c r="F49" s="129">
        <v>43465</v>
      </c>
      <c r="G49" s="8" t="s">
        <v>50</v>
      </c>
      <c r="H49" s="25">
        <v>1</v>
      </c>
      <c r="I49" s="25">
        <f>+J49+('2017'!I49-'2017'!K49)</f>
        <v>0.5</v>
      </c>
      <c r="J49" s="25">
        <v>0.5</v>
      </c>
      <c r="K49" s="24">
        <v>0</v>
      </c>
      <c r="L49" s="22">
        <f t="shared" si="0"/>
        <v>0</v>
      </c>
      <c r="M49" s="23">
        <f t="shared" si="1"/>
        <v>1</v>
      </c>
      <c r="N49" s="24">
        <f t="shared" si="2"/>
        <v>0</v>
      </c>
      <c r="O49" s="80" t="s">
        <v>203</v>
      </c>
      <c r="P49" s="48">
        <v>0</v>
      </c>
      <c r="Q49" s="48">
        <v>0</v>
      </c>
      <c r="R49" s="48">
        <v>0</v>
      </c>
      <c r="S49" s="25" t="str">
        <f t="shared" si="3"/>
        <v xml:space="preserve"> -</v>
      </c>
      <c r="T49" s="24" t="str">
        <f t="shared" si="4"/>
        <v xml:space="preserve"> -</v>
      </c>
    </row>
    <row r="50" spans="2:20" ht="45">
      <c r="B50" s="410"/>
      <c r="C50" s="469"/>
      <c r="D50" s="471"/>
      <c r="E50" s="47">
        <v>43101</v>
      </c>
      <c r="F50" s="129">
        <v>43465</v>
      </c>
      <c r="G50" s="8" t="s">
        <v>51</v>
      </c>
      <c r="H50" s="25">
        <v>1</v>
      </c>
      <c r="I50" s="25">
        <f>+J50+('2017'!I50-'2017'!K50)</f>
        <v>0.60000000000000009</v>
      </c>
      <c r="J50" s="25">
        <v>0.4</v>
      </c>
      <c r="K50" s="24">
        <v>0</v>
      </c>
      <c r="L50" s="22">
        <f t="shared" si="0"/>
        <v>0</v>
      </c>
      <c r="M50" s="23">
        <f t="shared" si="1"/>
        <v>1</v>
      </c>
      <c r="N50" s="24">
        <f t="shared" si="2"/>
        <v>0</v>
      </c>
      <c r="O50" s="80" t="s">
        <v>203</v>
      </c>
      <c r="P50" s="48">
        <v>0</v>
      </c>
      <c r="Q50" s="48">
        <v>0</v>
      </c>
      <c r="R50" s="48">
        <v>0</v>
      </c>
      <c r="S50" s="25" t="str">
        <f t="shared" si="3"/>
        <v xml:space="preserve"> -</v>
      </c>
      <c r="T50" s="24" t="str">
        <f t="shared" si="4"/>
        <v xml:space="preserve"> -</v>
      </c>
    </row>
    <row r="51" spans="2:20" ht="30">
      <c r="B51" s="410"/>
      <c r="C51" s="469"/>
      <c r="D51" s="471"/>
      <c r="E51" s="47">
        <v>43101</v>
      </c>
      <c r="F51" s="129">
        <v>43465</v>
      </c>
      <c r="G51" s="8" t="s">
        <v>52</v>
      </c>
      <c r="H51" s="25">
        <v>1</v>
      </c>
      <c r="I51" s="25">
        <f>+J51+('2017'!I51-'2017'!K51)</f>
        <v>0.60000000000000009</v>
      </c>
      <c r="J51" s="25">
        <v>0.4</v>
      </c>
      <c r="K51" s="24">
        <v>0</v>
      </c>
      <c r="L51" s="22">
        <f t="shared" si="0"/>
        <v>0</v>
      </c>
      <c r="M51" s="23">
        <f t="shared" si="1"/>
        <v>1</v>
      </c>
      <c r="N51" s="24">
        <f t="shared" si="2"/>
        <v>0</v>
      </c>
      <c r="O51" s="80" t="s">
        <v>203</v>
      </c>
      <c r="P51" s="48">
        <v>0</v>
      </c>
      <c r="Q51" s="48">
        <v>0</v>
      </c>
      <c r="R51" s="48">
        <v>0</v>
      </c>
      <c r="S51" s="25" t="str">
        <f t="shared" si="3"/>
        <v xml:space="preserve"> -</v>
      </c>
      <c r="T51" s="24" t="str">
        <f t="shared" si="4"/>
        <v xml:space="preserve"> -</v>
      </c>
    </row>
    <row r="52" spans="2:20" ht="30">
      <c r="B52" s="410"/>
      <c r="C52" s="469"/>
      <c r="D52" s="471"/>
      <c r="E52" s="47">
        <v>43101</v>
      </c>
      <c r="F52" s="129">
        <v>43465</v>
      </c>
      <c r="G52" s="8" t="s">
        <v>53</v>
      </c>
      <c r="H52" s="25">
        <v>1</v>
      </c>
      <c r="I52" s="25">
        <f>+J52+('2017'!I52-'2017'!K52)</f>
        <v>0.60000000000000009</v>
      </c>
      <c r="J52" s="25">
        <v>0.4</v>
      </c>
      <c r="K52" s="24">
        <v>0.68</v>
      </c>
      <c r="L52" s="22">
        <f t="shared" si="0"/>
        <v>1.7</v>
      </c>
      <c r="M52" s="23">
        <f t="shared" si="1"/>
        <v>1</v>
      </c>
      <c r="N52" s="24">
        <f t="shared" si="2"/>
        <v>1</v>
      </c>
      <c r="O52" s="80" t="s">
        <v>203</v>
      </c>
      <c r="P52" s="48">
        <v>0</v>
      </c>
      <c r="Q52" s="48">
        <v>0</v>
      </c>
      <c r="R52" s="48">
        <v>0</v>
      </c>
      <c r="S52" s="25" t="str">
        <f t="shared" si="3"/>
        <v xml:space="preserve"> -</v>
      </c>
      <c r="T52" s="24" t="str">
        <f t="shared" si="4"/>
        <v xml:space="preserve"> -</v>
      </c>
    </row>
    <row r="53" spans="2:20" ht="30" customHeight="1" thickBot="1">
      <c r="B53" s="411"/>
      <c r="C53" s="458"/>
      <c r="D53" s="472"/>
      <c r="E53" s="154">
        <v>43101</v>
      </c>
      <c r="F53" s="205">
        <v>43465</v>
      </c>
      <c r="G53" s="155" t="s">
        <v>128</v>
      </c>
      <c r="H53" s="156">
        <v>1</v>
      </c>
      <c r="I53" s="156">
        <f>+J53+('2017'!I53-'2017'!K53)</f>
        <v>0.8</v>
      </c>
      <c r="J53" s="156">
        <v>0</v>
      </c>
      <c r="K53" s="206">
        <v>0</v>
      </c>
      <c r="L53" s="157" t="e">
        <f t="shared" si="0"/>
        <v>#DIV/0!</v>
      </c>
      <c r="M53" s="158">
        <f t="shared" si="1"/>
        <v>1</v>
      </c>
      <c r="N53" s="159" t="str">
        <f t="shared" si="2"/>
        <v xml:space="preserve"> -</v>
      </c>
      <c r="O53" s="207" t="s">
        <v>203</v>
      </c>
      <c r="P53" s="156">
        <v>0</v>
      </c>
      <c r="Q53" s="156">
        <v>0</v>
      </c>
      <c r="R53" s="156">
        <v>0</v>
      </c>
      <c r="S53" s="161" t="str">
        <f t="shared" si="3"/>
        <v xml:space="preserve"> -</v>
      </c>
      <c r="T53" s="159" t="str">
        <f t="shared" si="4"/>
        <v xml:space="preserve"> -</v>
      </c>
    </row>
    <row r="54" spans="2:20" ht="13" customHeight="1" thickBot="1">
      <c r="B54" s="66"/>
      <c r="C54" s="65"/>
      <c r="D54" s="41"/>
      <c r="E54" s="42"/>
      <c r="F54" s="42"/>
      <c r="G54" s="41"/>
      <c r="H54" s="43"/>
      <c r="I54" s="201"/>
      <c r="J54" s="43"/>
      <c r="K54" s="43"/>
      <c r="L54" s="44"/>
      <c r="M54" s="45"/>
      <c r="N54" s="45"/>
      <c r="O54" s="41"/>
      <c r="P54" s="43"/>
      <c r="Q54" s="43"/>
      <c r="R54" s="43"/>
      <c r="S54" s="45"/>
      <c r="T54" s="46"/>
    </row>
    <row r="55" spans="2:20" ht="30" customHeight="1" thickBot="1">
      <c r="B55" s="409" t="s">
        <v>119</v>
      </c>
      <c r="C55" s="409" t="s">
        <v>117</v>
      </c>
      <c r="D55" s="90" t="s">
        <v>110</v>
      </c>
      <c r="E55" s="91">
        <v>43101</v>
      </c>
      <c r="F55" s="135">
        <v>43465</v>
      </c>
      <c r="G55" s="100" t="s">
        <v>54</v>
      </c>
      <c r="H55" s="92">
        <v>2</v>
      </c>
      <c r="I55" s="93">
        <f>+J55+('2017'!I55-'2017'!K55)</f>
        <v>1</v>
      </c>
      <c r="J55" s="92">
        <v>1</v>
      </c>
      <c r="K55" s="94">
        <v>0</v>
      </c>
      <c r="L55" s="95">
        <f t="shared" si="0"/>
        <v>0</v>
      </c>
      <c r="M55" s="96">
        <f t="shared" si="1"/>
        <v>1</v>
      </c>
      <c r="N55" s="97">
        <f t="shared" si="2"/>
        <v>0</v>
      </c>
      <c r="O55" s="98" t="s">
        <v>203</v>
      </c>
      <c r="P55" s="92">
        <v>0</v>
      </c>
      <c r="Q55" s="92">
        <v>0</v>
      </c>
      <c r="R55" s="92">
        <v>0</v>
      </c>
      <c r="S55" s="99" t="str">
        <f t="shared" si="3"/>
        <v xml:space="preserve"> -</v>
      </c>
      <c r="T55" s="97" t="str">
        <f t="shared" si="4"/>
        <v xml:space="preserve"> -</v>
      </c>
    </row>
    <row r="56" spans="2:20" ht="30" customHeight="1">
      <c r="B56" s="410"/>
      <c r="C56" s="410"/>
      <c r="D56" s="461" t="s">
        <v>111</v>
      </c>
      <c r="E56" s="49">
        <v>43101</v>
      </c>
      <c r="F56" s="127">
        <v>43465</v>
      </c>
      <c r="G56" s="13" t="s">
        <v>122</v>
      </c>
      <c r="H56" s="50">
        <v>20</v>
      </c>
      <c r="I56" s="50">
        <f>+J56+('2017'!I56-'2017'!K56)</f>
        <v>7.3</v>
      </c>
      <c r="J56" s="50">
        <v>7</v>
      </c>
      <c r="K56" s="69">
        <v>0.1</v>
      </c>
      <c r="L56" s="15">
        <f t="shared" si="0"/>
        <v>1.4285714285714287E-2</v>
      </c>
      <c r="M56" s="16">
        <f t="shared" si="1"/>
        <v>1</v>
      </c>
      <c r="N56" s="17">
        <f t="shared" si="2"/>
        <v>1.4285714285714287E-2</v>
      </c>
      <c r="O56" s="77">
        <v>2210275</v>
      </c>
      <c r="P56" s="50">
        <v>563981</v>
      </c>
      <c r="Q56" s="50">
        <v>466794</v>
      </c>
      <c r="R56" s="50">
        <v>0</v>
      </c>
      <c r="S56" s="18">
        <f t="shared" si="3"/>
        <v>0.8276768188999275</v>
      </c>
      <c r="T56" s="17" t="str">
        <f t="shared" si="4"/>
        <v xml:space="preserve"> -</v>
      </c>
    </row>
    <row r="57" spans="2:20" ht="45" customHeight="1">
      <c r="B57" s="410"/>
      <c r="C57" s="410"/>
      <c r="D57" s="462"/>
      <c r="E57" s="118">
        <v>43101</v>
      </c>
      <c r="F57" s="131">
        <v>43465</v>
      </c>
      <c r="G57" s="124" t="s">
        <v>55</v>
      </c>
      <c r="H57" s="89">
        <v>1</v>
      </c>
      <c r="I57" s="89">
        <f>+J57+('2017'!I57-'2017'!K57)</f>
        <v>0</v>
      </c>
      <c r="J57" s="89">
        <v>1</v>
      </c>
      <c r="K57" s="163">
        <v>0</v>
      </c>
      <c r="L57" s="120">
        <f t="shared" si="0"/>
        <v>0</v>
      </c>
      <c r="M57" s="121">
        <f t="shared" si="1"/>
        <v>1</v>
      </c>
      <c r="N57" s="122">
        <f t="shared" si="2"/>
        <v>0</v>
      </c>
      <c r="O57" s="123">
        <v>0</v>
      </c>
      <c r="P57" s="86">
        <v>0</v>
      </c>
      <c r="Q57" s="86">
        <v>0</v>
      </c>
      <c r="R57" s="86">
        <v>0</v>
      </c>
      <c r="S57" s="89" t="str">
        <f t="shared" si="3"/>
        <v xml:space="preserve"> -</v>
      </c>
      <c r="T57" s="122" t="str">
        <f t="shared" si="4"/>
        <v xml:space="preserve"> -</v>
      </c>
    </row>
    <row r="58" spans="2:20" ht="30" customHeight="1" thickBot="1">
      <c r="B58" s="410"/>
      <c r="C58" s="410"/>
      <c r="D58" s="463"/>
      <c r="E58" s="51">
        <v>43101</v>
      </c>
      <c r="F58" s="128">
        <v>43465</v>
      </c>
      <c r="G58" s="11" t="s">
        <v>56</v>
      </c>
      <c r="H58" s="53">
        <v>1</v>
      </c>
      <c r="I58" s="53">
        <f>+J58+('2017'!I58-'2017'!K58)</f>
        <v>0.5</v>
      </c>
      <c r="J58" s="53">
        <v>0.5</v>
      </c>
      <c r="K58" s="72">
        <v>0</v>
      </c>
      <c r="L58" s="83">
        <f t="shared" si="0"/>
        <v>0</v>
      </c>
      <c r="M58" s="81">
        <f t="shared" si="1"/>
        <v>1</v>
      </c>
      <c r="N58" s="54">
        <f t="shared" si="2"/>
        <v>0</v>
      </c>
      <c r="O58" s="78" t="s">
        <v>203</v>
      </c>
      <c r="P58" s="52">
        <v>0</v>
      </c>
      <c r="Q58" s="52">
        <v>0</v>
      </c>
      <c r="R58" s="52">
        <v>0</v>
      </c>
      <c r="S58" s="53" t="str">
        <f t="shared" si="3"/>
        <v xml:space="preserve"> -</v>
      </c>
      <c r="T58" s="54" t="str">
        <f t="shared" si="4"/>
        <v xml:space="preserve"> -</v>
      </c>
    </row>
    <row r="59" spans="2:20" ht="30" customHeight="1" thickBot="1">
      <c r="B59" s="410"/>
      <c r="C59" s="410"/>
      <c r="D59" s="109" t="s">
        <v>112</v>
      </c>
      <c r="E59" s="110">
        <v>43101</v>
      </c>
      <c r="F59" s="130">
        <v>43465</v>
      </c>
      <c r="G59" s="111" t="s">
        <v>57</v>
      </c>
      <c r="H59" s="93">
        <v>2</v>
      </c>
      <c r="I59" s="93">
        <f>+J59+('2017'!I59-'2017'!K59)</f>
        <v>1</v>
      </c>
      <c r="J59" s="93">
        <v>1</v>
      </c>
      <c r="K59" s="112">
        <v>0</v>
      </c>
      <c r="L59" s="113">
        <f t="shared" si="0"/>
        <v>0</v>
      </c>
      <c r="M59" s="114">
        <f t="shared" si="1"/>
        <v>1</v>
      </c>
      <c r="N59" s="115">
        <f t="shared" si="2"/>
        <v>0</v>
      </c>
      <c r="O59" s="116">
        <v>0</v>
      </c>
      <c r="P59" s="93">
        <v>0</v>
      </c>
      <c r="Q59" s="93">
        <v>0</v>
      </c>
      <c r="R59" s="93">
        <v>0</v>
      </c>
      <c r="S59" s="117" t="str">
        <f t="shared" si="3"/>
        <v xml:space="preserve"> -</v>
      </c>
      <c r="T59" s="115" t="str">
        <f t="shared" si="4"/>
        <v xml:space="preserve"> -</v>
      </c>
    </row>
    <row r="60" spans="2:20" ht="30">
      <c r="B60" s="410"/>
      <c r="C60" s="410"/>
      <c r="D60" s="412" t="s">
        <v>113</v>
      </c>
      <c r="E60" s="49">
        <v>43101</v>
      </c>
      <c r="F60" s="127">
        <v>43465</v>
      </c>
      <c r="G60" s="13" t="s">
        <v>58</v>
      </c>
      <c r="H60" s="50">
        <v>60000</v>
      </c>
      <c r="I60" s="50">
        <f>+J60+('2017'!I60-'2017'!K60)</f>
        <v>12613</v>
      </c>
      <c r="J60" s="50">
        <v>10000</v>
      </c>
      <c r="K60" s="69">
        <v>12000</v>
      </c>
      <c r="L60" s="15">
        <f t="shared" si="0"/>
        <v>1.2</v>
      </c>
      <c r="M60" s="16">
        <f t="shared" si="1"/>
        <v>1</v>
      </c>
      <c r="N60" s="17">
        <f t="shared" si="2"/>
        <v>1</v>
      </c>
      <c r="O60" s="77" t="s">
        <v>206</v>
      </c>
      <c r="P60" s="50">
        <v>1432129</v>
      </c>
      <c r="Q60" s="50">
        <v>1386321</v>
      </c>
      <c r="R60" s="50">
        <v>0</v>
      </c>
      <c r="S60" s="18">
        <f t="shared" si="3"/>
        <v>0.96801405459983003</v>
      </c>
      <c r="T60" s="17" t="str">
        <f t="shared" si="4"/>
        <v xml:space="preserve"> -</v>
      </c>
    </row>
    <row r="61" spans="2:20" ht="45">
      <c r="B61" s="410"/>
      <c r="C61" s="410"/>
      <c r="D61" s="414"/>
      <c r="E61" s="47">
        <v>43101</v>
      </c>
      <c r="F61" s="129">
        <v>43465</v>
      </c>
      <c r="G61" s="8" t="s">
        <v>59</v>
      </c>
      <c r="H61" s="25">
        <v>1</v>
      </c>
      <c r="I61" s="25">
        <f>+J61+('2017'!I61-'2017'!K61)</f>
        <v>1</v>
      </c>
      <c r="J61" s="25">
        <v>1</v>
      </c>
      <c r="K61" s="71">
        <v>0</v>
      </c>
      <c r="L61" s="22">
        <f t="shared" si="0"/>
        <v>0</v>
      </c>
      <c r="M61" s="23">
        <f t="shared" si="1"/>
        <v>1</v>
      </c>
      <c r="N61" s="24">
        <f t="shared" si="2"/>
        <v>0</v>
      </c>
      <c r="O61" s="80">
        <v>0</v>
      </c>
      <c r="P61" s="48">
        <v>0</v>
      </c>
      <c r="Q61" s="48">
        <v>0</v>
      </c>
      <c r="R61" s="48">
        <v>0</v>
      </c>
      <c r="S61" s="25" t="str">
        <f t="shared" si="3"/>
        <v xml:space="preserve"> -</v>
      </c>
      <c r="T61" s="24" t="str">
        <f t="shared" si="4"/>
        <v xml:space="preserve"> -</v>
      </c>
    </row>
    <row r="62" spans="2:20" ht="30">
      <c r="B62" s="410"/>
      <c r="C62" s="410"/>
      <c r="D62" s="414"/>
      <c r="E62" s="47">
        <v>43101</v>
      </c>
      <c r="F62" s="129">
        <v>43465</v>
      </c>
      <c r="G62" s="8" t="s">
        <v>60</v>
      </c>
      <c r="H62" s="25">
        <v>1</v>
      </c>
      <c r="I62" s="25">
        <f>+J62+('2017'!I62-'2017'!K62)</f>
        <v>0.2</v>
      </c>
      <c r="J62" s="25">
        <v>0.2</v>
      </c>
      <c r="K62" s="71">
        <v>0</v>
      </c>
      <c r="L62" s="22">
        <f t="shared" si="0"/>
        <v>0</v>
      </c>
      <c r="M62" s="23">
        <f t="shared" si="1"/>
        <v>1</v>
      </c>
      <c r="N62" s="24">
        <f t="shared" si="2"/>
        <v>0</v>
      </c>
      <c r="O62" s="80">
        <v>0</v>
      </c>
      <c r="P62" s="48">
        <v>0</v>
      </c>
      <c r="Q62" s="48">
        <v>0</v>
      </c>
      <c r="R62" s="48">
        <v>0</v>
      </c>
      <c r="S62" s="25" t="str">
        <f t="shared" si="3"/>
        <v xml:space="preserve"> -</v>
      </c>
      <c r="T62" s="24" t="str">
        <f t="shared" si="4"/>
        <v xml:space="preserve"> -</v>
      </c>
    </row>
    <row r="63" spans="2:20" ht="30" customHeight="1">
      <c r="B63" s="410"/>
      <c r="C63" s="410"/>
      <c r="D63" s="414"/>
      <c r="E63" s="47">
        <v>43101</v>
      </c>
      <c r="F63" s="129">
        <v>43465</v>
      </c>
      <c r="G63" s="8" t="s">
        <v>61</v>
      </c>
      <c r="H63" s="48">
        <v>3</v>
      </c>
      <c r="I63" s="48">
        <f>+J63+('2017'!I63-'2017'!K63)</f>
        <v>2.2000000000000002</v>
      </c>
      <c r="J63" s="48">
        <v>0</v>
      </c>
      <c r="K63" s="137">
        <v>0.1</v>
      </c>
      <c r="L63" s="22" t="e">
        <f t="shared" si="0"/>
        <v>#DIV/0!</v>
      </c>
      <c r="M63" s="23">
        <f t="shared" si="1"/>
        <v>1</v>
      </c>
      <c r="N63" s="24" t="str">
        <f t="shared" si="2"/>
        <v xml:space="preserve"> -</v>
      </c>
      <c r="O63" s="80">
        <v>0</v>
      </c>
      <c r="P63" s="48">
        <v>2886469</v>
      </c>
      <c r="Q63" s="48">
        <v>2886000</v>
      </c>
      <c r="R63" s="48">
        <v>0</v>
      </c>
      <c r="S63" s="25">
        <f t="shared" si="3"/>
        <v>0.9998375177422657</v>
      </c>
      <c r="T63" s="24" t="str">
        <f t="shared" si="4"/>
        <v xml:space="preserve"> -</v>
      </c>
    </row>
    <row r="64" spans="2:20" ht="60">
      <c r="B64" s="410"/>
      <c r="C64" s="410"/>
      <c r="D64" s="414"/>
      <c r="E64" s="47">
        <v>43101</v>
      </c>
      <c r="F64" s="129">
        <v>43465</v>
      </c>
      <c r="G64" s="10" t="s">
        <v>62</v>
      </c>
      <c r="H64" s="25">
        <v>1</v>
      </c>
      <c r="I64" s="25">
        <f>+J64+('2017'!I64-'2017'!K64)</f>
        <v>0</v>
      </c>
      <c r="J64" s="25">
        <v>0</v>
      </c>
      <c r="K64" s="71">
        <v>0</v>
      </c>
      <c r="L64" s="22" t="e">
        <f t="shared" si="0"/>
        <v>#DIV/0!</v>
      </c>
      <c r="M64" s="23">
        <f t="shared" si="1"/>
        <v>1</v>
      </c>
      <c r="N64" s="24" t="str">
        <f t="shared" si="2"/>
        <v xml:space="preserve"> -</v>
      </c>
      <c r="O64" s="80" t="s">
        <v>203</v>
      </c>
      <c r="P64" s="48">
        <v>0</v>
      </c>
      <c r="Q64" s="48">
        <v>0</v>
      </c>
      <c r="R64" s="48">
        <v>0</v>
      </c>
      <c r="S64" s="25" t="str">
        <f t="shared" si="3"/>
        <v xml:space="preserve"> -</v>
      </c>
      <c r="T64" s="24" t="str">
        <f t="shared" si="4"/>
        <v xml:space="preserve"> -</v>
      </c>
    </row>
    <row r="65" spans="2:20" ht="75">
      <c r="B65" s="410"/>
      <c r="C65" s="410"/>
      <c r="D65" s="414"/>
      <c r="E65" s="47">
        <v>43101</v>
      </c>
      <c r="F65" s="129">
        <v>43465</v>
      </c>
      <c r="G65" s="8" t="s">
        <v>63</v>
      </c>
      <c r="H65" s="25">
        <v>1</v>
      </c>
      <c r="I65" s="25">
        <f>+J65+('2017'!I65-'2017'!K65)</f>
        <v>0.2</v>
      </c>
      <c r="J65" s="25">
        <v>0.2</v>
      </c>
      <c r="K65" s="71">
        <v>0</v>
      </c>
      <c r="L65" s="22">
        <f t="shared" si="0"/>
        <v>0</v>
      </c>
      <c r="M65" s="23">
        <f t="shared" si="1"/>
        <v>1</v>
      </c>
      <c r="N65" s="24">
        <f t="shared" si="2"/>
        <v>0</v>
      </c>
      <c r="O65" s="80">
        <v>0</v>
      </c>
      <c r="P65" s="48">
        <v>0</v>
      </c>
      <c r="Q65" s="48">
        <v>0</v>
      </c>
      <c r="R65" s="48">
        <v>0</v>
      </c>
      <c r="S65" s="25" t="str">
        <f t="shared" si="3"/>
        <v xml:space="preserve"> -</v>
      </c>
      <c r="T65" s="24" t="str">
        <f t="shared" si="4"/>
        <v xml:space="preserve"> -</v>
      </c>
    </row>
    <row r="66" spans="2:20" ht="46" thickBot="1">
      <c r="B66" s="410"/>
      <c r="C66" s="410"/>
      <c r="D66" s="413"/>
      <c r="E66" s="51">
        <v>43101</v>
      </c>
      <c r="F66" s="128">
        <v>43465</v>
      </c>
      <c r="G66" s="11" t="s">
        <v>64</v>
      </c>
      <c r="H66" s="52">
        <v>1</v>
      </c>
      <c r="I66" s="52">
        <f>+J66+('2017'!I66-'2017'!K66)</f>
        <v>0</v>
      </c>
      <c r="J66" s="52">
        <v>0</v>
      </c>
      <c r="K66" s="73">
        <v>0</v>
      </c>
      <c r="L66" s="83" t="e">
        <f t="shared" si="0"/>
        <v>#DIV/0!</v>
      </c>
      <c r="M66" s="81">
        <f t="shared" si="1"/>
        <v>1</v>
      </c>
      <c r="N66" s="54" t="str">
        <f t="shared" si="2"/>
        <v xml:space="preserve"> -</v>
      </c>
      <c r="O66" s="78" t="s">
        <v>203</v>
      </c>
      <c r="P66" s="52">
        <v>0</v>
      </c>
      <c r="Q66" s="52">
        <v>0</v>
      </c>
      <c r="R66" s="52">
        <v>0</v>
      </c>
      <c r="S66" s="53" t="str">
        <f t="shared" si="3"/>
        <v xml:space="preserve"> -</v>
      </c>
      <c r="T66" s="54" t="str">
        <f t="shared" si="4"/>
        <v xml:space="preserve"> -</v>
      </c>
    </row>
    <row r="67" spans="2:20" ht="30">
      <c r="B67" s="410"/>
      <c r="C67" s="410"/>
      <c r="D67" s="415" t="s">
        <v>114</v>
      </c>
      <c r="E67" s="118">
        <v>43101</v>
      </c>
      <c r="F67" s="131">
        <v>43465</v>
      </c>
      <c r="G67" s="132" t="s">
        <v>65</v>
      </c>
      <c r="H67" s="86">
        <v>140</v>
      </c>
      <c r="I67" s="86">
        <f>+J67</f>
        <v>140</v>
      </c>
      <c r="J67" s="86">
        <v>140</v>
      </c>
      <c r="K67" s="119">
        <v>140</v>
      </c>
      <c r="L67" s="120">
        <f t="shared" si="0"/>
        <v>1</v>
      </c>
      <c r="M67" s="121">
        <f t="shared" si="1"/>
        <v>1</v>
      </c>
      <c r="N67" s="122">
        <f t="shared" si="2"/>
        <v>1</v>
      </c>
      <c r="O67" s="123">
        <v>2210661</v>
      </c>
      <c r="P67" s="86">
        <v>97187</v>
      </c>
      <c r="Q67" s="86">
        <v>54000</v>
      </c>
      <c r="R67" s="86">
        <v>0</v>
      </c>
      <c r="S67" s="89">
        <f t="shared" si="3"/>
        <v>0.55562986819224791</v>
      </c>
      <c r="T67" s="122" t="str">
        <f t="shared" si="4"/>
        <v xml:space="preserve"> -</v>
      </c>
    </row>
    <row r="68" spans="2:20" ht="30" customHeight="1" thickBot="1">
      <c r="B68" s="410"/>
      <c r="C68" s="411"/>
      <c r="D68" s="416"/>
      <c r="E68" s="51">
        <v>43101</v>
      </c>
      <c r="F68" s="128">
        <v>43465</v>
      </c>
      <c r="G68" s="9" t="s">
        <v>66</v>
      </c>
      <c r="H68" s="52">
        <v>5000</v>
      </c>
      <c r="I68" s="52">
        <f>+J68+('2017'!I68-'2017'!K68)</f>
        <v>400</v>
      </c>
      <c r="J68" s="52">
        <v>500</v>
      </c>
      <c r="K68" s="73">
        <v>1277</v>
      </c>
      <c r="L68" s="83">
        <f t="shared" si="0"/>
        <v>2.5539999999999998</v>
      </c>
      <c r="M68" s="81">
        <f t="shared" si="1"/>
        <v>1</v>
      </c>
      <c r="N68" s="54">
        <f t="shared" si="2"/>
        <v>1</v>
      </c>
      <c r="O68" s="78">
        <v>2210661</v>
      </c>
      <c r="P68" s="52">
        <v>747188</v>
      </c>
      <c r="Q68" s="52">
        <v>650000</v>
      </c>
      <c r="R68" s="52">
        <v>0</v>
      </c>
      <c r="S68" s="53">
        <f t="shared" si="3"/>
        <v>0.86992831790660452</v>
      </c>
      <c r="T68" s="54" t="str">
        <f t="shared" si="4"/>
        <v xml:space="preserve"> -</v>
      </c>
    </row>
    <row r="69" spans="2:20" ht="13" customHeight="1" thickBot="1">
      <c r="B69" s="410"/>
      <c r="C69" s="28"/>
      <c r="D69" s="34"/>
      <c r="E69" s="36"/>
      <c r="F69" s="37"/>
      <c r="G69" s="33"/>
      <c r="H69" s="38"/>
      <c r="I69" s="134"/>
      <c r="J69" s="38"/>
      <c r="K69" s="38"/>
      <c r="L69" s="39"/>
      <c r="M69" s="33"/>
      <c r="N69" s="33"/>
      <c r="O69" s="33"/>
      <c r="P69" s="85"/>
      <c r="Q69" s="34"/>
      <c r="R69" s="34"/>
      <c r="S69" s="35"/>
      <c r="T69" s="40"/>
    </row>
    <row r="70" spans="2:20" ht="30">
      <c r="B70" s="410"/>
      <c r="C70" s="409" t="s">
        <v>118</v>
      </c>
      <c r="D70" s="412" t="s">
        <v>115</v>
      </c>
      <c r="E70" s="49">
        <v>43101</v>
      </c>
      <c r="F70" s="49">
        <v>43465</v>
      </c>
      <c r="G70" s="14" t="s">
        <v>67</v>
      </c>
      <c r="H70" s="50">
        <v>60</v>
      </c>
      <c r="I70" s="50">
        <f>+J70+('2017'!I70-'2017'!K70)</f>
        <v>0</v>
      </c>
      <c r="J70" s="50">
        <v>0</v>
      </c>
      <c r="K70" s="69">
        <v>0</v>
      </c>
      <c r="L70" s="15" t="e">
        <f t="shared" si="0"/>
        <v>#DIV/0!</v>
      </c>
      <c r="M70" s="16">
        <f t="shared" si="1"/>
        <v>1</v>
      </c>
      <c r="N70" s="17" t="str">
        <f t="shared" si="2"/>
        <v xml:space="preserve"> -</v>
      </c>
      <c r="O70" s="77">
        <v>0</v>
      </c>
      <c r="P70" s="50">
        <v>0</v>
      </c>
      <c r="Q70" s="50">
        <v>0</v>
      </c>
      <c r="R70" s="50">
        <v>0</v>
      </c>
      <c r="S70" s="18" t="str">
        <f t="shared" si="3"/>
        <v xml:space="preserve"> -</v>
      </c>
      <c r="T70" s="17" t="str">
        <f t="shared" si="4"/>
        <v xml:space="preserve"> -</v>
      </c>
    </row>
    <row r="71" spans="2:20" ht="30">
      <c r="B71" s="410"/>
      <c r="C71" s="410"/>
      <c r="D71" s="414"/>
      <c r="E71" s="47">
        <v>43101</v>
      </c>
      <c r="F71" s="47">
        <v>43465</v>
      </c>
      <c r="G71" s="10" t="s">
        <v>68</v>
      </c>
      <c r="H71" s="48">
        <v>10</v>
      </c>
      <c r="I71" s="48">
        <f>+J71+('2017'!I71-'2017'!K71)</f>
        <v>0</v>
      </c>
      <c r="J71" s="48">
        <v>0</v>
      </c>
      <c r="K71" s="70">
        <v>0</v>
      </c>
      <c r="L71" s="22" t="e">
        <f t="shared" si="0"/>
        <v>#DIV/0!</v>
      </c>
      <c r="M71" s="23">
        <f t="shared" si="1"/>
        <v>1</v>
      </c>
      <c r="N71" s="24" t="str">
        <f t="shared" si="2"/>
        <v xml:space="preserve"> -</v>
      </c>
      <c r="O71" s="80" t="s">
        <v>203</v>
      </c>
      <c r="P71" s="48">
        <v>0</v>
      </c>
      <c r="Q71" s="48">
        <v>0</v>
      </c>
      <c r="R71" s="48">
        <v>0</v>
      </c>
      <c r="S71" s="25" t="str">
        <f t="shared" si="3"/>
        <v xml:space="preserve"> -</v>
      </c>
      <c r="T71" s="24" t="str">
        <f t="shared" si="4"/>
        <v xml:space="preserve"> -</v>
      </c>
    </row>
    <row r="72" spans="2:20" ht="30">
      <c r="B72" s="410"/>
      <c r="C72" s="410"/>
      <c r="D72" s="414"/>
      <c r="E72" s="47">
        <v>43101</v>
      </c>
      <c r="F72" s="47">
        <v>43465</v>
      </c>
      <c r="G72" s="10" t="s">
        <v>69</v>
      </c>
      <c r="H72" s="48">
        <v>2</v>
      </c>
      <c r="I72" s="48">
        <f>+J72+('2017'!I72-'2017'!K72)</f>
        <v>0</v>
      </c>
      <c r="J72" s="48">
        <v>0</v>
      </c>
      <c r="K72" s="70">
        <v>0</v>
      </c>
      <c r="L72" s="22" t="e">
        <f t="shared" si="0"/>
        <v>#DIV/0!</v>
      </c>
      <c r="M72" s="23">
        <f t="shared" si="1"/>
        <v>1</v>
      </c>
      <c r="N72" s="24" t="str">
        <f t="shared" si="2"/>
        <v xml:space="preserve"> -</v>
      </c>
      <c r="O72" s="80" t="s">
        <v>203</v>
      </c>
      <c r="P72" s="48">
        <v>0</v>
      </c>
      <c r="Q72" s="48">
        <v>0</v>
      </c>
      <c r="R72" s="48">
        <v>0</v>
      </c>
      <c r="S72" s="25" t="str">
        <f t="shared" si="3"/>
        <v xml:space="preserve"> -</v>
      </c>
      <c r="T72" s="24" t="str">
        <f t="shared" si="4"/>
        <v xml:space="preserve"> -</v>
      </c>
    </row>
    <row r="73" spans="2:20" ht="45">
      <c r="B73" s="410"/>
      <c r="C73" s="410"/>
      <c r="D73" s="414"/>
      <c r="E73" s="47">
        <v>43101</v>
      </c>
      <c r="F73" s="47">
        <v>43465</v>
      </c>
      <c r="G73" s="10" t="s">
        <v>70</v>
      </c>
      <c r="H73" s="48">
        <v>3</v>
      </c>
      <c r="I73" s="48">
        <f>+J73+('2017'!I73-'2017'!K73)</f>
        <v>0</v>
      </c>
      <c r="J73" s="48">
        <v>0</v>
      </c>
      <c r="K73" s="70">
        <v>0</v>
      </c>
      <c r="L73" s="22" t="e">
        <f t="shared" si="0"/>
        <v>#DIV/0!</v>
      </c>
      <c r="M73" s="23">
        <f t="shared" si="1"/>
        <v>1</v>
      </c>
      <c r="N73" s="24" t="str">
        <f t="shared" si="2"/>
        <v xml:space="preserve"> -</v>
      </c>
      <c r="O73" s="80" t="s">
        <v>203</v>
      </c>
      <c r="P73" s="48">
        <v>0</v>
      </c>
      <c r="Q73" s="48">
        <v>0</v>
      </c>
      <c r="R73" s="48">
        <v>0</v>
      </c>
      <c r="S73" s="25" t="str">
        <f t="shared" si="3"/>
        <v xml:space="preserve"> -</v>
      </c>
      <c r="T73" s="24" t="str">
        <f t="shared" si="4"/>
        <v xml:space="preserve"> -</v>
      </c>
    </row>
    <row r="74" spans="2:20" ht="30">
      <c r="B74" s="410"/>
      <c r="C74" s="410"/>
      <c r="D74" s="414"/>
      <c r="E74" s="47">
        <v>43101</v>
      </c>
      <c r="F74" s="47">
        <v>43465</v>
      </c>
      <c r="G74" s="10" t="s">
        <v>71</v>
      </c>
      <c r="H74" s="48">
        <v>60</v>
      </c>
      <c r="I74" s="48">
        <f>+J74+('2017'!I74-'2017'!K74)</f>
        <v>30</v>
      </c>
      <c r="J74" s="48">
        <v>30</v>
      </c>
      <c r="K74" s="70">
        <v>12</v>
      </c>
      <c r="L74" s="22">
        <f t="shared" si="0"/>
        <v>0.4</v>
      </c>
      <c r="M74" s="23">
        <f t="shared" si="1"/>
        <v>1</v>
      </c>
      <c r="N74" s="24">
        <f t="shared" si="2"/>
        <v>0.4</v>
      </c>
      <c r="O74" s="80">
        <v>2210663</v>
      </c>
      <c r="P74" s="48">
        <v>509218</v>
      </c>
      <c r="Q74" s="48">
        <v>85800</v>
      </c>
      <c r="R74" s="48">
        <v>66546</v>
      </c>
      <c r="S74" s="25">
        <f t="shared" si="3"/>
        <v>0.16849365104925593</v>
      </c>
      <c r="T74" s="24">
        <f t="shared" si="4"/>
        <v>0.77559440559440562</v>
      </c>
    </row>
    <row r="75" spans="2:20" ht="45">
      <c r="B75" s="410"/>
      <c r="C75" s="410"/>
      <c r="D75" s="414"/>
      <c r="E75" s="47">
        <v>43101</v>
      </c>
      <c r="F75" s="129">
        <v>43465</v>
      </c>
      <c r="G75" s="10" t="s">
        <v>72</v>
      </c>
      <c r="H75" s="48">
        <v>5</v>
      </c>
      <c r="I75" s="48">
        <f>+J75+('2017'!I75-'2017'!K75)</f>
        <v>0</v>
      </c>
      <c r="J75" s="48">
        <v>1</v>
      </c>
      <c r="K75" s="70">
        <v>0</v>
      </c>
      <c r="L75" s="22">
        <f t="shared" si="0"/>
        <v>0</v>
      </c>
      <c r="M75" s="23">
        <f t="shared" si="1"/>
        <v>1</v>
      </c>
      <c r="N75" s="24">
        <f t="shared" si="2"/>
        <v>0</v>
      </c>
      <c r="O75" s="80">
        <v>2210172</v>
      </c>
      <c r="P75" s="48">
        <v>3000000</v>
      </c>
      <c r="Q75" s="48">
        <v>0</v>
      </c>
      <c r="R75" s="48">
        <v>0</v>
      </c>
      <c r="S75" s="25">
        <f t="shared" si="3"/>
        <v>0</v>
      </c>
      <c r="T75" s="24" t="str">
        <f t="shared" si="4"/>
        <v xml:space="preserve"> -</v>
      </c>
    </row>
    <row r="76" spans="2:20" ht="45">
      <c r="B76" s="410"/>
      <c r="C76" s="410"/>
      <c r="D76" s="414"/>
      <c r="E76" s="47">
        <v>43101</v>
      </c>
      <c r="F76" s="129">
        <v>43465</v>
      </c>
      <c r="G76" s="10" t="s">
        <v>73</v>
      </c>
      <c r="H76" s="48">
        <v>3448</v>
      </c>
      <c r="I76" s="48">
        <f>+J76+('2017'!I76-'2017'!K76)</f>
        <v>1451</v>
      </c>
      <c r="J76" s="48">
        <v>1449</v>
      </c>
      <c r="K76" s="70">
        <v>0</v>
      </c>
      <c r="L76" s="22">
        <f t="shared" si="0"/>
        <v>0</v>
      </c>
      <c r="M76" s="23">
        <f t="shared" si="1"/>
        <v>1</v>
      </c>
      <c r="N76" s="24">
        <f t="shared" si="2"/>
        <v>0</v>
      </c>
      <c r="O76" s="80" t="s">
        <v>203</v>
      </c>
      <c r="P76" s="48">
        <v>0</v>
      </c>
      <c r="Q76" s="48">
        <v>0</v>
      </c>
      <c r="R76" s="48">
        <v>0</v>
      </c>
      <c r="S76" s="25" t="str">
        <f t="shared" si="3"/>
        <v xml:space="preserve"> -</v>
      </c>
      <c r="T76" s="24" t="str">
        <f t="shared" si="4"/>
        <v xml:space="preserve"> -</v>
      </c>
    </row>
    <row r="77" spans="2:20" ht="30">
      <c r="B77" s="410"/>
      <c r="C77" s="410"/>
      <c r="D77" s="414"/>
      <c r="E77" s="47">
        <v>43101</v>
      </c>
      <c r="F77" s="129">
        <v>43465</v>
      </c>
      <c r="G77" s="10" t="s">
        <v>74</v>
      </c>
      <c r="H77" s="48">
        <v>1</v>
      </c>
      <c r="I77" s="48">
        <f>+J77+('2017'!I77-'2017'!K77)</f>
        <v>1</v>
      </c>
      <c r="J77" s="48">
        <v>1</v>
      </c>
      <c r="K77" s="70">
        <v>0</v>
      </c>
      <c r="L77" s="22">
        <f t="shared" si="0"/>
        <v>0</v>
      </c>
      <c r="M77" s="23">
        <f t="shared" si="1"/>
        <v>1</v>
      </c>
      <c r="N77" s="24">
        <f t="shared" si="2"/>
        <v>0</v>
      </c>
      <c r="O77" s="80">
        <v>2210663</v>
      </c>
      <c r="P77" s="48">
        <v>0</v>
      </c>
      <c r="Q77" s="48">
        <v>0</v>
      </c>
      <c r="R77" s="48">
        <v>0</v>
      </c>
      <c r="S77" s="25" t="str">
        <f t="shared" si="3"/>
        <v xml:space="preserve"> -</v>
      </c>
      <c r="T77" s="24" t="str">
        <f t="shared" si="4"/>
        <v xml:space="preserve"> -</v>
      </c>
    </row>
    <row r="78" spans="2:20" ht="30">
      <c r="B78" s="410"/>
      <c r="C78" s="410"/>
      <c r="D78" s="414"/>
      <c r="E78" s="47">
        <v>43101</v>
      </c>
      <c r="F78" s="129">
        <v>43465</v>
      </c>
      <c r="G78" s="10" t="s">
        <v>75</v>
      </c>
      <c r="H78" s="25">
        <v>0.92</v>
      </c>
      <c r="I78" s="25">
        <f>+J78</f>
        <v>0.92</v>
      </c>
      <c r="J78" s="25">
        <v>0.92</v>
      </c>
      <c r="K78" s="71">
        <v>0.92</v>
      </c>
      <c r="L78" s="22">
        <f t="shared" si="0"/>
        <v>1</v>
      </c>
      <c r="M78" s="23">
        <f t="shared" si="1"/>
        <v>1</v>
      </c>
      <c r="N78" s="24">
        <f t="shared" si="2"/>
        <v>1</v>
      </c>
      <c r="O78" s="80" t="s">
        <v>203</v>
      </c>
      <c r="P78" s="48">
        <v>0</v>
      </c>
      <c r="Q78" s="48">
        <v>0</v>
      </c>
      <c r="R78" s="48">
        <v>0</v>
      </c>
      <c r="S78" s="25" t="str">
        <f t="shared" si="3"/>
        <v xml:space="preserve"> -</v>
      </c>
      <c r="T78" s="24" t="str">
        <f t="shared" si="4"/>
        <v xml:space="preserve"> -</v>
      </c>
    </row>
    <row r="79" spans="2:20" ht="46" thickBot="1">
      <c r="B79" s="410"/>
      <c r="C79" s="410"/>
      <c r="D79" s="413"/>
      <c r="E79" s="51">
        <v>43101</v>
      </c>
      <c r="F79" s="128">
        <v>43465</v>
      </c>
      <c r="G79" s="11" t="s">
        <v>76</v>
      </c>
      <c r="H79" s="53">
        <v>0.1</v>
      </c>
      <c r="I79" s="53">
        <f>+J79+('2017'!I79-'2017'!K79)</f>
        <v>0</v>
      </c>
      <c r="J79" s="53">
        <v>0</v>
      </c>
      <c r="K79" s="72">
        <v>0</v>
      </c>
      <c r="L79" s="83" t="e">
        <f t="shared" si="0"/>
        <v>#DIV/0!</v>
      </c>
      <c r="M79" s="81">
        <f t="shared" si="1"/>
        <v>1</v>
      </c>
      <c r="N79" s="54" t="str">
        <f t="shared" si="2"/>
        <v xml:space="preserve"> -</v>
      </c>
      <c r="O79" s="78" t="s">
        <v>203</v>
      </c>
      <c r="P79" s="52">
        <v>0</v>
      </c>
      <c r="Q79" s="52">
        <v>0</v>
      </c>
      <c r="R79" s="52">
        <v>0</v>
      </c>
      <c r="S79" s="53" t="str">
        <f t="shared" si="3"/>
        <v xml:space="preserve"> -</v>
      </c>
      <c r="T79" s="54" t="str">
        <f t="shared" si="4"/>
        <v xml:space="preserve"> -</v>
      </c>
    </row>
    <row r="80" spans="2:20" ht="30" customHeight="1">
      <c r="B80" s="410"/>
      <c r="C80" s="410"/>
      <c r="D80" s="415" t="s">
        <v>116</v>
      </c>
      <c r="E80" s="118">
        <v>43101</v>
      </c>
      <c r="F80" s="131">
        <v>43465</v>
      </c>
      <c r="G80" s="124" t="s">
        <v>77</v>
      </c>
      <c r="H80" s="86">
        <v>36000</v>
      </c>
      <c r="I80" s="86">
        <f>+J80+('2017'!I80-'2017'!K80)</f>
        <v>21923</v>
      </c>
      <c r="J80" s="86">
        <v>12000</v>
      </c>
      <c r="K80" s="119">
        <v>24604</v>
      </c>
      <c r="L80" s="120">
        <f t="shared" si="0"/>
        <v>2.0503333333333331</v>
      </c>
      <c r="M80" s="121">
        <f t="shared" si="1"/>
        <v>1</v>
      </c>
      <c r="N80" s="122">
        <f t="shared" si="2"/>
        <v>1</v>
      </c>
      <c r="O80" s="123">
        <v>2210666</v>
      </c>
      <c r="P80" s="86">
        <v>35000000</v>
      </c>
      <c r="Q80" s="86">
        <v>29870731</v>
      </c>
      <c r="R80" s="86">
        <v>0</v>
      </c>
      <c r="S80" s="89">
        <f t="shared" si="3"/>
        <v>0.85344945714285714</v>
      </c>
      <c r="T80" s="122" t="str">
        <f t="shared" si="4"/>
        <v xml:space="preserve"> -</v>
      </c>
    </row>
    <row r="81" spans="2:20" ht="30" customHeight="1">
      <c r="B81" s="410"/>
      <c r="C81" s="410"/>
      <c r="D81" s="418"/>
      <c r="E81" s="47">
        <v>43101</v>
      </c>
      <c r="F81" s="129">
        <v>43465</v>
      </c>
      <c r="G81" s="10" t="s">
        <v>78</v>
      </c>
      <c r="H81" s="48">
        <v>1000</v>
      </c>
      <c r="I81" s="48">
        <f>+J81+('2017'!I81-'2017'!K81)</f>
        <v>-624</v>
      </c>
      <c r="J81" s="48">
        <v>300</v>
      </c>
      <c r="K81" s="70">
        <v>1061</v>
      </c>
      <c r="L81" s="22">
        <f t="shared" si="0"/>
        <v>3.5366666666666666</v>
      </c>
      <c r="M81" s="23">
        <f t="shared" si="1"/>
        <v>1</v>
      </c>
      <c r="N81" s="24">
        <f t="shared" si="2"/>
        <v>1</v>
      </c>
      <c r="O81" s="80">
        <v>2210666</v>
      </c>
      <c r="P81" s="48">
        <v>8017948</v>
      </c>
      <c r="Q81" s="48">
        <v>3036791</v>
      </c>
      <c r="R81" s="48">
        <v>0</v>
      </c>
      <c r="S81" s="25">
        <f t="shared" si="3"/>
        <v>0.3787491512791053</v>
      </c>
      <c r="T81" s="24" t="str">
        <f t="shared" si="4"/>
        <v xml:space="preserve"> -</v>
      </c>
    </row>
    <row r="82" spans="2:20" ht="30">
      <c r="B82" s="410"/>
      <c r="C82" s="410"/>
      <c r="D82" s="418"/>
      <c r="E82" s="47">
        <v>43101</v>
      </c>
      <c r="F82" s="129">
        <v>43465</v>
      </c>
      <c r="G82" s="10" t="s">
        <v>80</v>
      </c>
      <c r="H82" s="48">
        <v>50</v>
      </c>
      <c r="I82" s="48">
        <f>+J82+('2017'!I82-'2017'!K82)</f>
        <v>14</v>
      </c>
      <c r="J82" s="48">
        <v>15</v>
      </c>
      <c r="K82" s="70">
        <v>12</v>
      </c>
      <c r="L82" s="22">
        <f t="shared" si="0"/>
        <v>0.8</v>
      </c>
      <c r="M82" s="23">
        <f t="shared" si="1"/>
        <v>1</v>
      </c>
      <c r="N82" s="24">
        <f t="shared" si="2"/>
        <v>0.8</v>
      </c>
      <c r="O82" s="80">
        <v>2210666</v>
      </c>
      <c r="P82" s="48">
        <v>400000</v>
      </c>
      <c r="Q82" s="48">
        <v>353158</v>
      </c>
      <c r="R82" s="48">
        <v>0</v>
      </c>
      <c r="S82" s="25">
        <f t="shared" si="3"/>
        <v>0.88289499999999999</v>
      </c>
      <c r="T82" s="24" t="str">
        <f t="shared" si="4"/>
        <v xml:space="preserve"> -</v>
      </c>
    </row>
    <row r="83" spans="2:20" ht="30">
      <c r="B83" s="410"/>
      <c r="C83" s="410"/>
      <c r="D83" s="418"/>
      <c r="E83" s="47">
        <v>43101</v>
      </c>
      <c r="F83" s="129">
        <v>43465</v>
      </c>
      <c r="G83" s="10" t="s">
        <v>81</v>
      </c>
      <c r="H83" s="48">
        <v>1</v>
      </c>
      <c r="I83" s="48">
        <f>+J83+('2017'!I83-'2017'!K83)</f>
        <v>1</v>
      </c>
      <c r="J83" s="48">
        <v>0</v>
      </c>
      <c r="K83" s="70">
        <v>0</v>
      </c>
      <c r="L83" s="22" t="e">
        <f t="shared" ref="L83:L86" si="24">+K83/J83</f>
        <v>#DIV/0!</v>
      </c>
      <c r="M83" s="23">
        <f t="shared" ref="M83:M86" si="25">DAYS360(E83,$C$8)/DAYS360(E83,F83)</f>
        <v>1</v>
      </c>
      <c r="N83" s="24" t="str">
        <f t="shared" ref="N83:N86" si="26">IF(J83=0," -",IF(L83&gt;100%,100%,L83))</f>
        <v xml:space="preserve"> -</v>
      </c>
      <c r="O83" s="80">
        <v>0</v>
      </c>
      <c r="P83" s="48">
        <v>0</v>
      </c>
      <c r="Q83" s="48">
        <v>0</v>
      </c>
      <c r="R83" s="48">
        <v>0</v>
      </c>
      <c r="S83" s="25" t="str">
        <f t="shared" ref="S83:S87" si="27">IF(P83=0," -",Q83/P83)</f>
        <v xml:space="preserve"> -</v>
      </c>
      <c r="T83" s="24" t="str">
        <f t="shared" ref="T83:T87" si="28">IF(R83=0," -",IF(Q83=0,100%,R83/Q83))</f>
        <v xml:space="preserve"> -</v>
      </c>
    </row>
    <row r="84" spans="2:20" ht="30">
      <c r="B84" s="410"/>
      <c r="C84" s="410"/>
      <c r="D84" s="418"/>
      <c r="E84" s="47">
        <v>43101</v>
      </c>
      <c r="F84" s="129">
        <v>43465</v>
      </c>
      <c r="G84" s="10" t="s">
        <v>82</v>
      </c>
      <c r="H84" s="48">
        <v>20</v>
      </c>
      <c r="I84" s="48">
        <f>+J84+('2017'!I84-'2017'!K84)</f>
        <v>4</v>
      </c>
      <c r="J84" s="48">
        <v>5</v>
      </c>
      <c r="K84" s="70">
        <v>15</v>
      </c>
      <c r="L84" s="22">
        <f t="shared" si="24"/>
        <v>3</v>
      </c>
      <c r="M84" s="23">
        <f t="shared" si="25"/>
        <v>1</v>
      </c>
      <c r="N84" s="24">
        <f t="shared" si="26"/>
        <v>1</v>
      </c>
      <c r="O84" s="80">
        <v>2210666</v>
      </c>
      <c r="P84" s="48">
        <v>9420000</v>
      </c>
      <c r="Q84" s="48">
        <v>1579102</v>
      </c>
      <c r="R84" s="48">
        <v>0</v>
      </c>
      <c r="S84" s="25">
        <f t="shared" si="27"/>
        <v>0.16763290870488323</v>
      </c>
      <c r="T84" s="24" t="str">
        <f t="shared" si="28"/>
        <v xml:space="preserve"> -</v>
      </c>
    </row>
    <row r="85" spans="2:20" ht="30">
      <c r="B85" s="410"/>
      <c r="C85" s="410"/>
      <c r="D85" s="418"/>
      <c r="E85" s="47">
        <v>43101</v>
      </c>
      <c r="F85" s="129">
        <v>43465</v>
      </c>
      <c r="G85" s="10" t="s">
        <v>83</v>
      </c>
      <c r="H85" s="25">
        <v>1</v>
      </c>
      <c r="I85" s="25">
        <f>+J85</f>
        <v>1</v>
      </c>
      <c r="J85" s="25">
        <v>1</v>
      </c>
      <c r="K85" s="71">
        <v>1</v>
      </c>
      <c r="L85" s="22">
        <f t="shared" si="24"/>
        <v>1</v>
      </c>
      <c r="M85" s="23">
        <f t="shared" si="25"/>
        <v>1</v>
      </c>
      <c r="N85" s="24">
        <f t="shared" si="26"/>
        <v>1</v>
      </c>
      <c r="O85" s="80">
        <v>2210666</v>
      </c>
      <c r="P85" s="48">
        <v>10789000</v>
      </c>
      <c r="Q85" s="48">
        <v>887587</v>
      </c>
      <c r="R85" s="48">
        <v>0</v>
      </c>
      <c r="S85" s="25">
        <f t="shared" si="27"/>
        <v>8.2267772731485778E-2</v>
      </c>
      <c r="T85" s="24" t="str">
        <f t="shared" si="28"/>
        <v xml:space="preserve"> -</v>
      </c>
    </row>
    <row r="86" spans="2:20" ht="31" thickBot="1">
      <c r="B86" s="411"/>
      <c r="C86" s="411"/>
      <c r="D86" s="416"/>
      <c r="E86" s="51">
        <v>43101</v>
      </c>
      <c r="F86" s="128">
        <v>43465</v>
      </c>
      <c r="G86" s="9" t="s">
        <v>84</v>
      </c>
      <c r="H86" s="53">
        <v>0.96</v>
      </c>
      <c r="I86" s="53">
        <f>+J86</f>
        <v>0.96</v>
      </c>
      <c r="J86" s="53">
        <v>0.96</v>
      </c>
      <c r="K86" s="72">
        <v>0.65</v>
      </c>
      <c r="L86" s="83">
        <f t="shared" si="24"/>
        <v>0.67708333333333337</v>
      </c>
      <c r="M86" s="81">
        <f t="shared" si="25"/>
        <v>1</v>
      </c>
      <c r="N86" s="54">
        <f t="shared" si="26"/>
        <v>0.67708333333333337</v>
      </c>
      <c r="O86" s="78">
        <v>2210666</v>
      </c>
      <c r="P86" s="52">
        <v>17863000</v>
      </c>
      <c r="Q86" s="52">
        <v>15572168</v>
      </c>
      <c r="R86" s="52">
        <v>0</v>
      </c>
      <c r="S86" s="53">
        <f t="shared" si="27"/>
        <v>0.87175547220511673</v>
      </c>
      <c r="T86" s="54" t="str">
        <f t="shared" si="28"/>
        <v xml:space="preserve"> -</v>
      </c>
    </row>
    <row r="87" spans="2:20" ht="21" customHeight="1" thickBot="1">
      <c r="M87" s="143">
        <f>+AVERAGE(M12:M12,M14,M16,M18:M21,M23,M25:M28,M30,M32:M33,M35:M36,M39:M40,M42:M53,M55:M68,M70:M86)</f>
        <v>1</v>
      </c>
      <c r="N87" s="142">
        <f>+AVERAGE(N12:N12,N14,N16,N18:N21,N23,N25:N28,N30,N32:N33,N35:N36,N38:N40,N42:N53,N55:N68,N70:N86)</f>
        <v>0.48232227288078355</v>
      </c>
      <c r="O87" s="138"/>
      <c r="P87" s="140">
        <f>+SUM(P12:P12,P14,P16,P18:P21,P23,P25:P28,P30,P32:P33,P35:P36,P38:P40,P42:P53,P55:P68,P70:P86)</f>
        <v>147395794</v>
      </c>
      <c r="Q87" s="139">
        <f>+SUM(Q12:Q12,Q14,Q16,Q18:Q21,Q23,Q25:Q28,Q30,Q32:Q33,Q35:Q36,Q38:Q40,Q42:Q53,Q55:Q68,Q70:Q86)</f>
        <v>109664621</v>
      </c>
      <c r="R87" s="139">
        <f>+SUM(R12:R12,R14,R16,R18:R21,R23,R25:R28,R30,R32:R33,R35:R36,R38:R40,R42:R53,R55:R68,R70:R86)</f>
        <v>66546</v>
      </c>
      <c r="S87" s="141">
        <f t="shared" si="27"/>
        <v>0.74401458836742651</v>
      </c>
      <c r="T87" s="142">
        <f t="shared" si="28"/>
        <v>6.0681375080847636E-4</v>
      </c>
    </row>
  </sheetData>
  <mergeCells count="42">
    <mergeCell ref="B32:B53"/>
    <mergeCell ref="C42:C53"/>
    <mergeCell ref="D42:D53"/>
    <mergeCell ref="C38:C40"/>
    <mergeCell ref="C18:C21"/>
    <mergeCell ref="D18:D19"/>
    <mergeCell ref="B25:B30"/>
    <mergeCell ref="C25:C28"/>
    <mergeCell ref="D25:D28"/>
    <mergeCell ref="D20:D2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  <mergeCell ref="B12:B21"/>
    <mergeCell ref="B55:B86"/>
    <mergeCell ref="C55:C68"/>
    <mergeCell ref="D60:D66"/>
    <mergeCell ref="D67:D68"/>
    <mergeCell ref="C70:C86"/>
    <mergeCell ref="D70:D79"/>
    <mergeCell ref="D80:D86"/>
    <mergeCell ref="C32:C33"/>
    <mergeCell ref="D32:D33"/>
    <mergeCell ref="C35:C36"/>
    <mergeCell ref="D35:D36"/>
    <mergeCell ref="D39:D40"/>
    <mergeCell ref="D56:D58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87"/>
  <sheetViews>
    <sheetView tabSelected="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433" t="s">
        <v>16</v>
      </c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  <c r="N2" s="433"/>
      <c r="O2" s="433"/>
      <c r="P2" s="433"/>
      <c r="Q2" s="433"/>
      <c r="R2" s="433"/>
      <c r="S2" s="433"/>
      <c r="T2" s="433"/>
    </row>
    <row r="3" spans="2:20" ht="20" customHeight="1">
      <c r="B3" s="433" t="s">
        <v>19</v>
      </c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  <c r="O3" s="433"/>
      <c r="P3" s="433"/>
      <c r="Q3" s="433"/>
      <c r="R3" s="433"/>
      <c r="S3" s="433"/>
      <c r="T3" s="433"/>
    </row>
    <row r="4" spans="2:20" ht="20" customHeight="1">
      <c r="B4" s="433" t="s">
        <v>27</v>
      </c>
      <c r="C4" s="433"/>
      <c r="D4" s="433"/>
      <c r="E4" s="433"/>
      <c r="F4" s="433"/>
      <c r="G4" s="433"/>
      <c r="H4" s="433"/>
      <c r="I4" s="433"/>
      <c r="J4" s="433"/>
      <c r="K4" s="433"/>
      <c r="L4" s="433"/>
      <c r="M4" s="433"/>
      <c r="N4" s="433"/>
      <c r="O4" s="433"/>
      <c r="P4" s="433"/>
      <c r="Q4" s="433"/>
      <c r="R4" s="433"/>
      <c r="S4" s="433"/>
      <c r="T4" s="433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2019</v>
      </c>
      <c r="C8" s="26">
        <v>43830</v>
      </c>
      <c r="D8" s="434" t="s">
        <v>3</v>
      </c>
      <c r="E8" s="435"/>
      <c r="F8" s="435"/>
      <c r="G8" s="435"/>
      <c r="H8" s="435"/>
      <c r="I8" s="435"/>
      <c r="J8" s="435"/>
      <c r="K8" s="436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437" t="s">
        <v>17</v>
      </c>
      <c r="C9" s="440" t="s">
        <v>18</v>
      </c>
      <c r="D9" s="443" t="s">
        <v>0</v>
      </c>
      <c r="E9" s="446" t="s">
        <v>4</v>
      </c>
      <c r="F9" s="446"/>
      <c r="G9" s="446" t="s">
        <v>5</v>
      </c>
      <c r="H9" s="446"/>
      <c r="I9" s="446"/>
      <c r="J9" s="446"/>
      <c r="K9" s="448"/>
      <c r="L9" s="5"/>
      <c r="M9" s="443" t="s">
        <v>6</v>
      </c>
      <c r="N9" s="448"/>
      <c r="O9" s="427" t="s">
        <v>24</v>
      </c>
      <c r="P9" s="428"/>
      <c r="Q9" s="428"/>
      <c r="R9" s="428"/>
      <c r="S9" s="428"/>
      <c r="T9" s="429"/>
    </row>
    <row r="10" spans="2:20" ht="17" customHeight="1">
      <c r="B10" s="438"/>
      <c r="C10" s="441"/>
      <c r="D10" s="444"/>
      <c r="E10" s="447"/>
      <c r="F10" s="447"/>
      <c r="G10" s="447" t="s">
        <v>7</v>
      </c>
      <c r="H10" s="425" t="s">
        <v>25</v>
      </c>
      <c r="I10" s="425" t="s">
        <v>26</v>
      </c>
      <c r="J10" s="451" t="s">
        <v>1</v>
      </c>
      <c r="K10" s="449" t="s">
        <v>8</v>
      </c>
      <c r="L10" s="6"/>
      <c r="M10" s="453" t="s">
        <v>9</v>
      </c>
      <c r="N10" s="421" t="s">
        <v>10</v>
      </c>
      <c r="O10" s="430"/>
      <c r="P10" s="431"/>
      <c r="Q10" s="431"/>
      <c r="R10" s="431"/>
      <c r="S10" s="431"/>
      <c r="T10" s="432"/>
    </row>
    <row r="11" spans="2:20" ht="37.5" customHeight="1" thickBot="1">
      <c r="B11" s="439"/>
      <c r="C11" s="442"/>
      <c r="D11" s="445"/>
      <c r="E11" s="29" t="s">
        <v>11</v>
      </c>
      <c r="F11" s="29" t="s">
        <v>12</v>
      </c>
      <c r="G11" s="425"/>
      <c r="H11" s="426"/>
      <c r="I11" s="464"/>
      <c r="J11" s="452"/>
      <c r="K11" s="450"/>
      <c r="L11" s="19"/>
      <c r="M11" s="454"/>
      <c r="N11" s="422"/>
      <c r="O11" s="30" t="s">
        <v>23</v>
      </c>
      <c r="P11" s="31" t="s">
        <v>20</v>
      </c>
      <c r="Q11" s="32" t="s">
        <v>21</v>
      </c>
      <c r="R11" s="20" t="s">
        <v>22</v>
      </c>
      <c r="S11" s="20" t="s">
        <v>14</v>
      </c>
      <c r="T11" s="21" t="s">
        <v>15</v>
      </c>
    </row>
    <row r="12" spans="2:20" ht="46" customHeight="1" thickBot="1">
      <c r="B12" s="409" t="s">
        <v>94</v>
      </c>
      <c r="C12" s="167" t="s">
        <v>90</v>
      </c>
      <c r="D12" s="90" t="s">
        <v>85</v>
      </c>
      <c r="E12" s="91">
        <v>43466</v>
      </c>
      <c r="F12" s="91">
        <v>43830</v>
      </c>
      <c r="G12" s="100" t="s">
        <v>28</v>
      </c>
      <c r="H12" s="92">
        <v>17</v>
      </c>
      <c r="I12" s="93">
        <f>+J12</f>
        <v>17</v>
      </c>
      <c r="J12" s="92">
        <v>17</v>
      </c>
      <c r="K12" s="94">
        <v>17</v>
      </c>
      <c r="L12" s="95">
        <f>+K12/J12</f>
        <v>1</v>
      </c>
      <c r="M12" s="96">
        <f>DAYS360(E12,$C$8)/DAYS360(E12,F12)</f>
        <v>1</v>
      </c>
      <c r="N12" s="97">
        <f>IF(J12=0," -",IF(L12&gt;100%,100%,L12))</f>
        <v>1</v>
      </c>
      <c r="O12" s="98">
        <v>2210219</v>
      </c>
      <c r="P12" s="92">
        <v>6433239</v>
      </c>
      <c r="Q12" s="92">
        <v>6413933</v>
      </c>
      <c r="R12" s="92">
        <v>0</v>
      </c>
      <c r="S12" s="99">
        <f>IF(P12=0," -",Q12/P12)</f>
        <v>0.99699902335355484</v>
      </c>
      <c r="T12" s="97" t="str">
        <f>IF(R12=0," -",IF(Q12=0,100%,R12/Q12))</f>
        <v xml:space="preserve"> -</v>
      </c>
    </row>
    <row r="13" spans="2:20" ht="13" customHeight="1" thickBot="1">
      <c r="B13" s="410"/>
      <c r="C13" s="27"/>
      <c r="D13" s="27"/>
      <c r="E13" s="146"/>
      <c r="F13" s="147"/>
      <c r="G13" s="148"/>
      <c r="H13" s="149"/>
      <c r="I13" s="149"/>
      <c r="J13" s="149"/>
      <c r="K13" s="149"/>
      <c r="L13" s="150"/>
      <c r="M13" s="148"/>
      <c r="N13" s="148"/>
      <c r="O13" s="148"/>
      <c r="P13" s="151"/>
      <c r="Q13" s="27"/>
      <c r="R13" s="27"/>
      <c r="S13" s="152"/>
      <c r="T13" s="153"/>
    </row>
    <row r="14" spans="2:20" ht="78" customHeight="1" thickBot="1">
      <c r="B14" s="410"/>
      <c r="C14" s="168" t="s">
        <v>91</v>
      </c>
      <c r="D14" s="64" t="s">
        <v>87</v>
      </c>
      <c r="E14" s="56">
        <v>43466</v>
      </c>
      <c r="F14" s="125">
        <v>43830</v>
      </c>
      <c r="G14" s="61" t="s">
        <v>30</v>
      </c>
      <c r="H14" s="57">
        <v>1</v>
      </c>
      <c r="I14" s="53">
        <f>+J14</f>
        <v>1</v>
      </c>
      <c r="J14" s="57">
        <v>1</v>
      </c>
      <c r="K14" s="76">
        <v>1</v>
      </c>
      <c r="L14" s="84">
        <f t="shared" ref="L14:L82" si="0">+K14/J14</f>
        <v>1</v>
      </c>
      <c r="M14" s="82">
        <f t="shared" ref="M14:M82" si="1">DAYS360(E14,$C$8)/DAYS360(E14,F14)</f>
        <v>1</v>
      </c>
      <c r="N14" s="59">
        <f t="shared" ref="N14:N82" si="2">IF(J14=0," -",IF(L14&gt;100%,100%,L14))</f>
        <v>1</v>
      </c>
      <c r="O14" s="79" t="s">
        <v>203</v>
      </c>
      <c r="P14" s="58">
        <v>642612</v>
      </c>
      <c r="Q14" s="58">
        <v>642612</v>
      </c>
      <c r="R14" s="58">
        <v>0</v>
      </c>
      <c r="S14" s="57">
        <f t="shared" ref="S14:S82" si="3">IF(P14=0," -",Q14/P14)</f>
        <v>1</v>
      </c>
      <c r="T14" s="59" t="str">
        <f t="shared" ref="T14:T82" si="4">IF(R14=0," -",IF(Q14=0,100%,R14/Q14))</f>
        <v xml:space="preserve"> -</v>
      </c>
    </row>
    <row r="15" spans="2:20" ht="13" customHeight="1" thickBot="1">
      <c r="B15" s="410"/>
      <c r="C15" s="28"/>
      <c r="D15" s="34"/>
      <c r="E15" s="36"/>
      <c r="F15" s="37"/>
      <c r="G15" s="33"/>
      <c r="H15" s="38"/>
      <c r="I15" s="87"/>
      <c r="J15" s="38"/>
      <c r="K15" s="38"/>
      <c r="L15" s="39"/>
      <c r="M15" s="33"/>
      <c r="N15" s="33"/>
      <c r="O15" s="33"/>
      <c r="P15" s="85"/>
      <c r="Q15" s="34"/>
      <c r="R15" s="34"/>
      <c r="S15" s="35"/>
      <c r="T15" s="40"/>
    </row>
    <row r="16" spans="2:20" ht="46" thickBot="1">
      <c r="B16" s="410"/>
      <c r="C16" s="168" t="s">
        <v>92</v>
      </c>
      <c r="D16" s="64" t="s">
        <v>88</v>
      </c>
      <c r="E16" s="56">
        <v>43466</v>
      </c>
      <c r="F16" s="56">
        <v>43830</v>
      </c>
      <c r="G16" s="61" t="s">
        <v>31</v>
      </c>
      <c r="H16" s="58">
        <v>1</v>
      </c>
      <c r="I16" s="52">
        <f>+J16</f>
        <v>1</v>
      </c>
      <c r="J16" s="58">
        <v>1</v>
      </c>
      <c r="K16" s="75">
        <v>0</v>
      </c>
      <c r="L16" s="84">
        <f t="shared" si="0"/>
        <v>0</v>
      </c>
      <c r="M16" s="82">
        <f t="shared" si="1"/>
        <v>1</v>
      </c>
      <c r="N16" s="59">
        <f t="shared" si="2"/>
        <v>0</v>
      </c>
      <c r="O16" s="79">
        <v>2210198</v>
      </c>
      <c r="P16" s="58">
        <v>0</v>
      </c>
      <c r="Q16" s="58">
        <v>0</v>
      </c>
      <c r="R16" s="58">
        <v>0</v>
      </c>
      <c r="S16" s="57" t="str">
        <f t="shared" si="3"/>
        <v xml:space="preserve"> -</v>
      </c>
      <c r="T16" s="59" t="str">
        <f t="shared" si="4"/>
        <v xml:space="preserve"> -</v>
      </c>
    </row>
    <row r="17" spans="2:20" ht="13" customHeight="1" thickBot="1">
      <c r="B17" s="410"/>
      <c r="C17" s="34"/>
      <c r="D17" s="34"/>
      <c r="E17" s="36"/>
      <c r="F17" s="37"/>
      <c r="G17" s="33"/>
      <c r="H17" s="38"/>
      <c r="I17" s="134"/>
      <c r="J17" s="38"/>
      <c r="K17" s="38"/>
      <c r="L17" s="39"/>
      <c r="M17" s="33"/>
      <c r="N17" s="33"/>
      <c r="O17" s="33"/>
      <c r="P17" s="85"/>
      <c r="Q17" s="34"/>
      <c r="R17" s="34"/>
      <c r="S17" s="35"/>
      <c r="T17" s="40"/>
    </row>
    <row r="18" spans="2:20" ht="30" customHeight="1">
      <c r="B18" s="410"/>
      <c r="C18" s="409" t="s">
        <v>93</v>
      </c>
      <c r="D18" s="417" t="s">
        <v>125</v>
      </c>
      <c r="E18" s="91">
        <v>43466</v>
      </c>
      <c r="F18" s="169">
        <v>43830</v>
      </c>
      <c r="G18" s="13" t="s">
        <v>123</v>
      </c>
      <c r="H18" s="170">
        <v>1</v>
      </c>
      <c r="I18" s="170">
        <f>+J18</f>
        <v>1</v>
      </c>
      <c r="J18" s="170">
        <v>1</v>
      </c>
      <c r="K18" s="175">
        <v>1</v>
      </c>
      <c r="L18" s="177">
        <f t="shared" ref="L18:L19" si="5">+K18/J18</f>
        <v>1</v>
      </c>
      <c r="M18" s="186">
        <f t="shared" ref="M18:M19" si="6">DAYS360(E18,$C$8)/DAYS360(E18,F18)</f>
        <v>1</v>
      </c>
      <c r="N18" s="174">
        <f t="shared" ref="N18:N19" si="7">IF(J18=0," -",IF(L18&gt;100%,100%,L18))</f>
        <v>1</v>
      </c>
      <c r="O18" s="176">
        <v>2210269</v>
      </c>
      <c r="P18" s="171">
        <v>800000</v>
      </c>
      <c r="Q18" s="171">
        <v>800000</v>
      </c>
      <c r="R18" s="172">
        <v>0</v>
      </c>
      <c r="S18" s="173">
        <f t="shared" ref="S18:S19" si="8">IF(P18=0," -",Q18/P18)</f>
        <v>1</v>
      </c>
      <c r="T18" s="174" t="str">
        <f t="shared" ref="T18:T19" si="9">IF(R18=0," -",IF(Q18=0,100%,R18/Q18))</f>
        <v xml:space="preserve"> -</v>
      </c>
    </row>
    <row r="19" spans="2:20" ht="46" customHeight="1" thickBot="1">
      <c r="B19" s="410"/>
      <c r="C19" s="410"/>
      <c r="D19" s="419"/>
      <c r="E19" s="101">
        <v>43466</v>
      </c>
      <c r="F19" s="133">
        <v>43830</v>
      </c>
      <c r="G19" s="12" t="s">
        <v>124</v>
      </c>
      <c r="H19" s="236">
        <v>150</v>
      </c>
      <c r="I19" s="236">
        <f>+J19+('2018'!I19-'2018'!K19)</f>
        <v>7</v>
      </c>
      <c r="J19" s="236">
        <v>25</v>
      </c>
      <c r="K19" s="237">
        <v>52</v>
      </c>
      <c r="L19" s="180">
        <f t="shared" si="5"/>
        <v>2.08</v>
      </c>
      <c r="M19" s="220">
        <f t="shared" si="6"/>
        <v>1</v>
      </c>
      <c r="N19" s="221">
        <f t="shared" si="7"/>
        <v>1</v>
      </c>
      <c r="O19" s="222">
        <v>2210905</v>
      </c>
      <c r="P19" s="223">
        <v>0</v>
      </c>
      <c r="Q19" s="224">
        <v>0</v>
      </c>
      <c r="R19" s="224">
        <v>0</v>
      </c>
      <c r="S19" s="225" t="str">
        <f t="shared" si="8"/>
        <v xml:space="preserve"> -</v>
      </c>
      <c r="T19" s="221" t="str">
        <f t="shared" si="9"/>
        <v xml:space="preserve"> -</v>
      </c>
    </row>
    <row r="20" spans="2:20" ht="60" customHeight="1">
      <c r="B20" s="410"/>
      <c r="C20" s="410"/>
      <c r="D20" s="461" t="s">
        <v>89</v>
      </c>
      <c r="E20" s="228">
        <v>43466</v>
      </c>
      <c r="F20" s="229">
        <v>43830</v>
      </c>
      <c r="G20" s="238" t="s">
        <v>131</v>
      </c>
      <c r="H20" s="230">
        <v>1</v>
      </c>
      <c r="I20" s="173">
        <f>+J20+('2018'!I20-'2018'!K20)</f>
        <v>0</v>
      </c>
      <c r="J20" s="230">
        <v>0</v>
      </c>
      <c r="K20" s="231">
        <v>0</v>
      </c>
      <c r="L20" s="15" t="e">
        <f>+K20/J20</f>
        <v>#DIV/0!</v>
      </c>
      <c r="M20" s="186">
        <f t="shared" ref="M20" si="10">DAYS360(E20,$C$8)/DAYS360(E20,F20)</f>
        <v>1</v>
      </c>
      <c r="N20" s="174" t="str">
        <f t="shared" ref="N20" si="11">IF(J20=0," -",IF(L20&gt;100%,100%,L20))</f>
        <v xml:space="preserve"> -</v>
      </c>
      <c r="O20" s="234">
        <v>2210270</v>
      </c>
      <c r="P20" s="232">
        <v>0</v>
      </c>
      <c r="Q20" s="233">
        <v>0</v>
      </c>
      <c r="R20" s="233">
        <v>0</v>
      </c>
      <c r="S20" s="173" t="str">
        <f t="shared" ref="S20" si="12">IF(P20=0," -",Q20/P20)</f>
        <v xml:space="preserve"> -</v>
      </c>
      <c r="T20" s="174" t="str">
        <f t="shared" ref="T20" si="13">IF(R20=0," -",IF(Q20=0,100%,R20/Q20))</f>
        <v xml:space="preserve"> -</v>
      </c>
    </row>
    <row r="21" spans="2:20" ht="76" thickBot="1">
      <c r="B21" s="411"/>
      <c r="C21" s="411"/>
      <c r="D21" s="463"/>
      <c r="E21" s="154">
        <v>43466</v>
      </c>
      <c r="F21" s="165">
        <v>43830</v>
      </c>
      <c r="G21" s="155" t="s">
        <v>32</v>
      </c>
      <c r="H21" s="161">
        <v>1</v>
      </c>
      <c r="I21" s="161">
        <f>+J21</f>
        <v>1</v>
      </c>
      <c r="J21" s="161">
        <v>1</v>
      </c>
      <c r="K21" s="159">
        <v>1</v>
      </c>
      <c r="L21" s="157">
        <f t="shared" si="0"/>
        <v>1</v>
      </c>
      <c r="M21" s="158">
        <f t="shared" si="1"/>
        <v>1</v>
      </c>
      <c r="N21" s="159">
        <f t="shared" si="2"/>
        <v>1</v>
      </c>
      <c r="O21" s="227">
        <v>2210271</v>
      </c>
      <c r="P21" s="156">
        <v>1352183</v>
      </c>
      <c r="Q21" s="156">
        <v>1352183</v>
      </c>
      <c r="R21" s="156">
        <v>0</v>
      </c>
      <c r="S21" s="161">
        <f t="shared" si="3"/>
        <v>1</v>
      </c>
      <c r="T21" s="159" t="str">
        <f t="shared" si="4"/>
        <v xml:space="preserve"> -</v>
      </c>
    </row>
    <row r="22" spans="2:20" ht="13" customHeight="1" thickBot="1">
      <c r="B22" s="66"/>
      <c r="C22" s="65"/>
      <c r="D22" s="41"/>
      <c r="E22" s="42"/>
      <c r="F22" s="42"/>
      <c r="G22" s="41"/>
      <c r="H22" s="43"/>
      <c r="I22" s="88"/>
      <c r="J22" s="43"/>
      <c r="K22" s="43"/>
      <c r="L22" s="44"/>
      <c r="M22" s="45"/>
      <c r="N22" s="45"/>
      <c r="O22" s="41"/>
      <c r="P22" s="43"/>
      <c r="Q22" s="43"/>
      <c r="R22" s="43"/>
      <c r="S22" s="45"/>
      <c r="T22" s="46"/>
    </row>
    <row r="23" spans="2:20" ht="31" thickBot="1">
      <c r="B23" s="67" t="s">
        <v>97</v>
      </c>
      <c r="C23" s="67" t="s">
        <v>96</v>
      </c>
      <c r="D23" s="64" t="s">
        <v>95</v>
      </c>
      <c r="E23" s="56">
        <v>43466</v>
      </c>
      <c r="F23" s="56">
        <v>43830</v>
      </c>
      <c r="G23" s="60" t="s">
        <v>33</v>
      </c>
      <c r="H23" s="58">
        <v>3</v>
      </c>
      <c r="I23" s="52">
        <f>+J23+('2018'!I23-'2018'!K23)</f>
        <v>2</v>
      </c>
      <c r="J23" s="58">
        <v>1</v>
      </c>
      <c r="K23" s="75">
        <v>1</v>
      </c>
      <c r="L23" s="84">
        <f t="shared" si="0"/>
        <v>1</v>
      </c>
      <c r="M23" s="82">
        <f t="shared" si="1"/>
        <v>1</v>
      </c>
      <c r="N23" s="59">
        <f t="shared" si="2"/>
        <v>1</v>
      </c>
      <c r="O23" s="79">
        <v>2210818</v>
      </c>
      <c r="P23" s="58">
        <v>2649818</v>
      </c>
      <c r="Q23" s="58">
        <v>2637099</v>
      </c>
      <c r="R23" s="58">
        <v>0</v>
      </c>
      <c r="S23" s="57">
        <f t="shared" si="3"/>
        <v>0.99520004770138926</v>
      </c>
      <c r="T23" s="59" t="str">
        <f t="shared" si="4"/>
        <v xml:space="preserve"> -</v>
      </c>
    </row>
    <row r="24" spans="2:20" ht="13" customHeight="1" thickBot="1">
      <c r="B24" s="66"/>
      <c r="C24" s="41"/>
      <c r="D24" s="41"/>
      <c r="E24" s="42"/>
      <c r="F24" s="42"/>
      <c r="G24" s="41"/>
      <c r="H24" s="43"/>
      <c r="I24" s="189"/>
      <c r="J24" s="43"/>
      <c r="K24" s="43"/>
      <c r="L24" s="44"/>
      <c r="M24" s="45"/>
      <c r="N24" s="45"/>
      <c r="O24" s="41"/>
      <c r="P24" s="43"/>
      <c r="Q24" s="43"/>
      <c r="R24" s="43"/>
      <c r="S24" s="45"/>
      <c r="T24" s="46"/>
    </row>
    <row r="25" spans="2:20" ht="46" customHeight="1">
      <c r="B25" s="409" t="s">
        <v>101</v>
      </c>
      <c r="C25" s="409" t="s">
        <v>127</v>
      </c>
      <c r="D25" s="470" t="s">
        <v>98</v>
      </c>
      <c r="E25" s="49">
        <v>43466</v>
      </c>
      <c r="F25" s="127">
        <v>43830</v>
      </c>
      <c r="G25" s="245" t="s">
        <v>126</v>
      </c>
      <c r="H25" s="171">
        <v>1</v>
      </c>
      <c r="I25" s="171">
        <f>+J25+('2018'!I25-'2018'!K25)</f>
        <v>0</v>
      </c>
      <c r="J25" s="171">
        <v>0</v>
      </c>
      <c r="K25" s="197">
        <v>0</v>
      </c>
      <c r="L25" s="190" t="e">
        <f t="shared" ref="L25" si="14">+K25/J25</f>
        <v>#DIV/0!</v>
      </c>
      <c r="M25" s="191">
        <f t="shared" ref="M25:M26" si="15">DAYS360(E25,$C$8)/DAYS360(E25,F25)</f>
        <v>1</v>
      </c>
      <c r="N25" s="192" t="str">
        <f t="shared" ref="N25:N26" si="16">IF(J25=0," -",IF(L25&gt;100%,100%,L25))</f>
        <v xml:space="preserve"> -</v>
      </c>
      <c r="O25" s="198">
        <v>2210270</v>
      </c>
      <c r="P25" s="171">
        <v>0</v>
      </c>
      <c r="Q25" s="171">
        <v>0</v>
      </c>
      <c r="R25" s="171">
        <v>0</v>
      </c>
      <c r="S25" s="194" t="str">
        <f t="shared" ref="S25:S26" si="17">IF(P25=0," -",Q25/P25)</f>
        <v xml:space="preserve"> -</v>
      </c>
      <c r="T25" s="192" t="str">
        <f t="shared" ref="T25:T26" si="18">IF(R25=0," -",IF(Q25=0,100%,R25/Q25))</f>
        <v xml:space="preserve"> -</v>
      </c>
    </row>
    <row r="26" spans="2:20" ht="46" customHeight="1">
      <c r="B26" s="410"/>
      <c r="C26" s="410"/>
      <c r="D26" s="471"/>
      <c r="E26" s="118">
        <v>43466</v>
      </c>
      <c r="F26" s="131">
        <v>43830</v>
      </c>
      <c r="G26" s="10" t="s">
        <v>132</v>
      </c>
      <c r="H26" s="240">
        <v>1</v>
      </c>
      <c r="I26" s="86">
        <f>+J26+('2018'!I26-'2018'!K26)</f>
        <v>0</v>
      </c>
      <c r="J26" s="240">
        <v>0</v>
      </c>
      <c r="K26" s="241">
        <v>0</v>
      </c>
      <c r="L26" s="120" t="e">
        <f t="shared" si="0"/>
        <v>#DIV/0!</v>
      </c>
      <c r="M26" s="121">
        <f t="shared" si="15"/>
        <v>1</v>
      </c>
      <c r="N26" s="122" t="str">
        <f t="shared" si="16"/>
        <v xml:space="preserve"> -</v>
      </c>
      <c r="O26" s="242">
        <v>2210270</v>
      </c>
      <c r="P26" s="240">
        <v>0</v>
      </c>
      <c r="Q26" s="240">
        <v>0</v>
      </c>
      <c r="R26" s="240">
        <v>0</v>
      </c>
      <c r="S26" s="89" t="str">
        <f t="shared" si="17"/>
        <v xml:space="preserve"> -</v>
      </c>
      <c r="T26" s="122" t="str">
        <f t="shared" si="18"/>
        <v xml:space="preserve"> -</v>
      </c>
    </row>
    <row r="27" spans="2:20" ht="45">
      <c r="B27" s="410"/>
      <c r="C27" s="410"/>
      <c r="D27" s="471"/>
      <c r="E27" s="118">
        <v>43466</v>
      </c>
      <c r="F27" s="131">
        <v>43830</v>
      </c>
      <c r="G27" s="132" t="s">
        <v>34</v>
      </c>
      <c r="H27" s="89">
        <v>1</v>
      </c>
      <c r="I27" s="89">
        <f>+J27+('2018'!I27-'2018'!K27)</f>
        <v>1</v>
      </c>
      <c r="J27" s="89">
        <v>0.4</v>
      </c>
      <c r="K27" s="163">
        <v>1</v>
      </c>
      <c r="L27" s="120">
        <f t="shared" si="0"/>
        <v>2.5</v>
      </c>
      <c r="M27" s="121">
        <f t="shared" si="1"/>
        <v>1</v>
      </c>
      <c r="N27" s="122">
        <f t="shared" si="2"/>
        <v>1</v>
      </c>
      <c r="O27" s="123">
        <v>2210196</v>
      </c>
      <c r="P27" s="86">
        <v>6821884</v>
      </c>
      <c r="Q27" s="86">
        <v>6821884</v>
      </c>
      <c r="R27" s="86">
        <v>0</v>
      </c>
      <c r="S27" s="89">
        <f t="shared" si="3"/>
        <v>1</v>
      </c>
      <c r="T27" s="122" t="str">
        <f t="shared" si="4"/>
        <v xml:space="preserve"> -</v>
      </c>
    </row>
    <row r="28" spans="2:20" ht="31" thickBot="1">
      <c r="B28" s="410"/>
      <c r="C28" s="411"/>
      <c r="D28" s="472"/>
      <c r="E28" s="51">
        <v>43466</v>
      </c>
      <c r="F28" s="51">
        <v>43830</v>
      </c>
      <c r="G28" s="9" t="s">
        <v>35</v>
      </c>
      <c r="H28" s="52">
        <v>1</v>
      </c>
      <c r="I28" s="52">
        <f>+J28+('2018'!I28-'2018'!K28)</f>
        <v>1</v>
      </c>
      <c r="J28" s="52">
        <v>0</v>
      </c>
      <c r="K28" s="73">
        <v>1</v>
      </c>
      <c r="L28" s="83" t="e">
        <f t="shared" si="0"/>
        <v>#DIV/0!</v>
      </c>
      <c r="M28" s="81">
        <f t="shared" si="1"/>
        <v>1</v>
      </c>
      <c r="N28" s="54" t="str">
        <f t="shared" si="2"/>
        <v xml:space="preserve"> -</v>
      </c>
      <c r="O28" s="78">
        <v>2210196</v>
      </c>
      <c r="P28" s="52">
        <v>0</v>
      </c>
      <c r="Q28" s="52">
        <v>0</v>
      </c>
      <c r="R28" s="52">
        <v>0</v>
      </c>
      <c r="S28" s="53" t="str">
        <f t="shared" si="3"/>
        <v xml:space="preserve"> -</v>
      </c>
      <c r="T28" s="54" t="str">
        <f t="shared" si="4"/>
        <v xml:space="preserve"> -</v>
      </c>
    </row>
    <row r="29" spans="2:20" ht="13" customHeight="1" thickBot="1">
      <c r="B29" s="410"/>
      <c r="C29" s="28"/>
      <c r="D29" s="34"/>
      <c r="E29" s="36"/>
      <c r="F29" s="37"/>
      <c r="G29" s="33"/>
      <c r="H29" s="38"/>
      <c r="I29" s="87"/>
      <c r="J29" s="38"/>
      <c r="K29" s="38"/>
      <c r="L29" s="39"/>
      <c r="M29" s="33"/>
      <c r="N29" s="33"/>
      <c r="O29" s="33"/>
      <c r="P29" s="85"/>
      <c r="Q29" s="34"/>
      <c r="R29" s="34"/>
      <c r="S29" s="35"/>
      <c r="T29" s="40"/>
    </row>
    <row r="30" spans="2:20" ht="61" thickBot="1">
      <c r="B30" s="411"/>
      <c r="C30" s="168" t="s">
        <v>100</v>
      </c>
      <c r="D30" s="64" t="s">
        <v>99</v>
      </c>
      <c r="E30" s="56">
        <v>43466</v>
      </c>
      <c r="F30" s="56">
        <v>43830</v>
      </c>
      <c r="G30" s="61" t="s">
        <v>36</v>
      </c>
      <c r="H30" s="58">
        <v>20</v>
      </c>
      <c r="I30" s="52">
        <f>+J30+('2018'!I30-'2018'!K30)</f>
        <v>12</v>
      </c>
      <c r="J30" s="58">
        <v>9</v>
      </c>
      <c r="K30" s="75">
        <v>2</v>
      </c>
      <c r="L30" s="84">
        <f t="shared" si="0"/>
        <v>0.22222222222222221</v>
      </c>
      <c r="M30" s="82">
        <f t="shared" si="1"/>
        <v>1</v>
      </c>
      <c r="N30" s="59">
        <f t="shared" si="2"/>
        <v>0.22222222222222221</v>
      </c>
      <c r="O30" s="79">
        <v>0</v>
      </c>
      <c r="P30" s="58">
        <v>0</v>
      </c>
      <c r="Q30" s="58">
        <v>0</v>
      </c>
      <c r="R30" s="58">
        <v>536462</v>
      </c>
      <c r="S30" s="57" t="str">
        <f t="shared" si="3"/>
        <v xml:space="preserve"> -</v>
      </c>
      <c r="T30" s="59">
        <f t="shared" si="4"/>
        <v>1</v>
      </c>
    </row>
    <row r="31" spans="2:20" ht="13" customHeight="1" thickBot="1">
      <c r="B31" s="66"/>
      <c r="C31" s="65"/>
      <c r="D31" s="41"/>
      <c r="E31" s="42"/>
      <c r="F31" s="42"/>
      <c r="G31" s="41"/>
      <c r="H31" s="43"/>
      <c r="I31" s="88"/>
      <c r="J31" s="43"/>
      <c r="K31" s="43"/>
      <c r="L31" s="44"/>
      <c r="M31" s="45"/>
      <c r="N31" s="45"/>
      <c r="O31" s="41"/>
      <c r="P31" s="43"/>
      <c r="Q31" s="43"/>
      <c r="R31" s="43"/>
      <c r="S31" s="45"/>
      <c r="T31" s="46"/>
    </row>
    <row r="32" spans="2:20" ht="30">
      <c r="B32" s="409" t="s">
        <v>120</v>
      </c>
      <c r="C32" s="420" t="s">
        <v>106</v>
      </c>
      <c r="D32" s="412" t="s">
        <v>102</v>
      </c>
      <c r="E32" s="49">
        <v>43466</v>
      </c>
      <c r="F32" s="127">
        <v>43830</v>
      </c>
      <c r="G32" s="14" t="s">
        <v>37</v>
      </c>
      <c r="H32" s="18">
        <v>1</v>
      </c>
      <c r="I32" s="89">
        <f>+J32+('2018'!I32-'2018'!K32)</f>
        <v>0.9</v>
      </c>
      <c r="J32" s="18">
        <v>0.5</v>
      </c>
      <c r="K32" s="74">
        <v>0</v>
      </c>
      <c r="L32" s="15">
        <f t="shared" si="0"/>
        <v>0</v>
      </c>
      <c r="M32" s="16">
        <f t="shared" si="1"/>
        <v>1</v>
      </c>
      <c r="N32" s="17">
        <f t="shared" si="2"/>
        <v>0</v>
      </c>
      <c r="O32" s="77">
        <v>2210304</v>
      </c>
      <c r="P32" s="50">
        <v>0</v>
      </c>
      <c r="Q32" s="50">
        <v>0</v>
      </c>
      <c r="R32" s="50">
        <v>0</v>
      </c>
      <c r="S32" s="18" t="str">
        <f t="shared" si="3"/>
        <v xml:space="preserve"> -</v>
      </c>
      <c r="T32" s="17" t="str">
        <f t="shared" si="4"/>
        <v xml:space="preserve"> -</v>
      </c>
    </row>
    <row r="33" spans="2:20" ht="31" thickBot="1">
      <c r="B33" s="410"/>
      <c r="C33" s="420"/>
      <c r="D33" s="413"/>
      <c r="E33" s="51">
        <v>43466</v>
      </c>
      <c r="F33" s="128">
        <v>43830</v>
      </c>
      <c r="G33" s="9" t="s">
        <v>38</v>
      </c>
      <c r="H33" s="53">
        <v>1</v>
      </c>
      <c r="I33" s="53">
        <f>+J33+('2018'!I33-'2018'!K33)</f>
        <v>0.9</v>
      </c>
      <c r="J33" s="53">
        <v>0.5</v>
      </c>
      <c r="K33" s="72">
        <v>0</v>
      </c>
      <c r="L33" s="83">
        <f t="shared" si="0"/>
        <v>0</v>
      </c>
      <c r="M33" s="81">
        <f t="shared" si="1"/>
        <v>1</v>
      </c>
      <c r="N33" s="54">
        <f t="shared" si="2"/>
        <v>0</v>
      </c>
      <c r="O33" s="78">
        <v>2210304</v>
      </c>
      <c r="P33" s="52">
        <v>0</v>
      </c>
      <c r="Q33" s="52">
        <v>0</v>
      </c>
      <c r="R33" s="52">
        <v>0</v>
      </c>
      <c r="S33" s="53" t="str">
        <f t="shared" si="3"/>
        <v xml:space="preserve"> -</v>
      </c>
      <c r="T33" s="54" t="str">
        <f t="shared" si="4"/>
        <v xml:space="preserve"> -</v>
      </c>
    </row>
    <row r="34" spans="2:20" ht="13" customHeight="1" thickBot="1">
      <c r="B34" s="410"/>
      <c r="C34" s="27"/>
      <c r="D34" s="34"/>
      <c r="E34" s="36"/>
      <c r="F34" s="37"/>
      <c r="G34" s="33"/>
      <c r="H34" s="38"/>
      <c r="I34" s="87"/>
      <c r="J34" s="38"/>
      <c r="K34" s="38"/>
      <c r="L34" s="39"/>
      <c r="M34" s="33"/>
      <c r="N34" s="33"/>
      <c r="O34" s="33"/>
      <c r="P34" s="85"/>
      <c r="Q34" s="34"/>
      <c r="R34" s="34"/>
      <c r="S34" s="35"/>
      <c r="T34" s="40"/>
    </row>
    <row r="35" spans="2:20" ht="30">
      <c r="B35" s="410"/>
      <c r="C35" s="457" t="s">
        <v>107</v>
      </c>
      <c r="D35" s="417" t="s">
        <v>103</v>
      </c>
      <c r="E35" s="49">
        <v>43466</v>
      </c>
      <c r="F35" s="49">
        <v>43830</v>
      </c>
      <c r="G35" s="62" t="s">
        <v>39</v>
      </c>
      <c r="H35" s="50">
        <v>3</v>
      </c>
      <c r="I35" s="86">
        <f>+J35+('2018'!I35-'2018'!K35)</f>
        <v>-6</v>
      </c>
      <c r="J35" s="50">
        <v>1</v>
      </c>
      <c r="K35" s="69">
        <v>1</v>
      </c>
      <c r="L35" s="15">
        <f t="shared" si="0"/>
        <v>1</v>
      </c>
      <c r="M35" s="16">
        <f t="shared" si="1"/>
        <v>1</v>
      </c>
      <c r="N35" s="17">
        <f t="shared" si="2"/>
        <v>1</v>
      </c>
      <c r="O35" s="77">
        <v>0</v>
      </c>
      <c r="P35" s="50">
        <v>7607669</v>
      </c>
      <c r="Q35" s="50">
        <v>7607669</v>
      </c>
      <c r="R35" s="50">
        <v>0</v>
      </c>
      <c r="S35" s="18">
        <f t="shared" si="3"/>
        <v>1</v>
      </c>
      <c r="T35" s="17" t="str">
        <f t="shared" si="4"/>
        <v xml:space="preserve"> -</v>
      </c>
    </row>
    <row r="36" spans="2:20" ht="30" customHeight="1" thickBot="1">
      <c r="B36" s="410"/>
      <c r="C36" s="458"/>
      <c r="D36" s="416"/>
      <c r="E36" s="51">
        <v>43466</v>
      </c>
      <c r="F36" s="51">
        <v>43830</v>
      </c>
      <c r="G36" s="63" t="s">
        <v>40</v>
      </c>
      <c r="H36" s="52">
        <v>1</v>
      </c>
      <c r="I36" s="52">
        <f>+J36+('2018'!I36-'2018'!K36)</f>
        <v>0</v>
      </c>
      <c r="J36" s="52">
        <v>0</v>
      </c>
      <c r="K36" s="73">
        <v>0</v>
      </c>
      <c r="L36" s="83" t="e">
        <f t="shared" si="0"/>
        <v>#DIV/0!</v>
      </c>
      <c r="M36" s="81">
        <f t="shared" si="1"/>
        <v>1</v>
      </c>
      <c r="N36" s="54" t="str">
        <f t="shared" si="2"/>
        <v xml:space="preserve"> -</v>
      </c>
      <c r="O36" s="78">
        <v>0</v>
      </c>
      <c r="P36" s="52">
        <v>0</v>
      </c>
      <c r="Q36" s="52">
        <v>0</v>
      </c>
      <c r="R36" s="52">
        <v>0</v>
      </c>
      <c r="S36" s="53" t="str">
        <f t="shared" si="3"/>
        <v xml:space="preserve"> -</v>
      </c>
      <c r="T36" s="54" t="str">
        <f t="shared" si="4"/>
        <v xml:space="preserve"> -</v>
      </c>
    </row>
    <row r="37" spans="2:20" ht="13" customHeight="1" thickBot="1">
      <c r="B37" s="410"/>
      <c r="C37" s="34"/>
      <c r="D37" s="34"/>
      <c r="E37" s="36"/>
      <c r="F37" s="37"/>
      <c r="G37" s="33"/>
      <c r="H37" s="38"/>
      <c r="I37" s="134"/>
      <c r="J37" s="38"/>
      <c r="K37" s="38"/>
      <c r="L37" s="39"/>
      <c r="M37" s="33"/>
      <c r="N37" s="33"/>
      <c r="O37" s="33"/>
      <c r="P37" s="85"/>
      <c r="Q37" s="34"/>
      <c r="R37" s="34"/>
      <c r="S37" s="35"/>
      <c r="T37" s="40"/>
    </row>
    <row r="38" spans="2:20" s="217" customFormat="1" ht="76" customHeight="1" thickBot="1">
      <c r="B38" s="410"/>
      <c r="C38" s="409" t="s">
        <v>108</v>
      </c>
      <c r="D38" s="239" t="s">
        <v>129</v>
      </c>
      <c r="E38" s="56">
        <v>43466</v>
      </c>
      <c r="F38" s="56">
        <v>43830</v>
      </c>
      <c r="G38" s="60" t="s">
        <v>130</v>
      </c>
      <c r="H38" s="209">
        <v>1</v>
      </c>
      <c r="I38" s="209">
        <f>+J38+('2018'!I38-'2018'!K38)</f>
        <v>-2</v>
      </c>
      <c r="J38" s="209">
        <v>0</v>
      </c>
      <c r="K38" s="214">
        <v>0</v>
      </c>
      <c r="L38" s="216" t="e">
        <f>+K38/J38</f>
        <v>#DIV/0!</v>
      </c>
      <c r="M38" s="218">
        <f t="shared" ref="M38" si="19">DAYS360(E38,$C$8)/DAYS360(E38,F38)</f>
        <v>1</v>
      </c>
      <c r="N38" s="213" t="str">
        <f t="shared" ref="N38" si="20">IF(J38=0," -",IF(L38&gt;100%,100%,L38))</f>
        <v xml:space="preserve"> -</v>
      </c>
      <c r="O38" s="215" t="s">
        <v>205</v>
      </c>
      <c r="P38" s="210">
        <v>0</v>
      </c>
      <c r="Q38" s="211">
        <v>0</v>
      </c>
      <c r="R38" s="211">
        <v>0</v>
      </c>
      <c r="S38" s="212" t="str">
        <f t="shared" ref="S38" si="21">IF(P38=0," -",Q38/P38)</f>
        <v xml:space="preserve"> -</v>
      </c>
      <c r="T38" s="213" t="str">
        <f t="shared" ref="T38" si="22">IF(R38=0," -",IF(Q38=0,100%,R38/Q38))</f>
        <v xml:space="preserve"> -</v>
      </c>
    </row>
    <row r="39" spans="2:20" ht="60" customHeight="1">
      <c r="B39" s="410"/>
      <c r="C39" s="410"/>
      <c r="D39" s="461" t="s">
        <v>104</v>
      </c>
      <c r="E39" s="49">
        <v>43466</v>
      </c>
      <c r="F39" s="49">
        <v>43830</v>
      </c>
      <c r="G39" s="13" t="s">
        <v>121</v>
      </c>
      <c r="H39" s="50">
        <v>1</v>
      </c>
      <c r="I39" s="50">
        <f>+J39+('2018'!I39-'2018'!K39)</f>
        <v>0</v>
      </c>
      <c r="J39" s="50">
        <v>1</v>
      </c>
      <c r="K39" s="69">
        <v>1</v>
      </c>
      <c r="L39" s="15">
        <f t="shared" ref="L39" si="23">+K39/J39</f>
        <v>1</v>
      </c>
      <c r="M39" s="16">
        <f t="shared" ref="M39" si="24">DAYS360(E39,$C$8)/DAYS360(E39,F39)</f>
        <v>1</v>
      </c>
      <c r="N39" s="17">
        <f t="shared" ref="N39" si="25">IF(J39=0," -",IF(L39&gt;100%,100%,L39))</f>
        <v>1</v>
      </c>
      <c r="O39" s="77" t="s">
        <v>203</v>
      </c>
      <c r="P39" s="50">
        <v>0</v>
      </c>
      <c r="Q39" s="50">
        <v>0</v>
      </c>
      <c r="R39" s="50">
        <v>0</v>
      </c>
      <c r="S39" s="18" t="str">
        <f t="shared" ref="S39" si="26">IF(P39=0," -",Q39/P39)</f>
        <v xml:space="preserve"> -</v>
      </c>
      <c r="T39" s="17" t="str">
        <f t="shared" ref="T39" si="27">IF(R39=0," -",IF(Q39=0,100%,R39/Q39))</f>
        <v xml:space="preserve"> -</v>
      </c>
    </row>
    <row r="40" spans="2:20" ht="31" thickBot="1">
      <c r="B40" s="410"/>
      <c r="C40" s="411"/>
      <c r="D40" s="463"/>
      <c r="E40" s="154">
        <v>43466</v>
      </c>
      <c r="F40" s="154">
        <v>43830</v>
      </c>
      <c r="G40" s="155" t="s">
        <v>41</v>
      </c>
      <c r="H40" s="156">
        <v>1</v>
      </c>
      <c r="I40" s="156">
        <f>+J40+('2018'!I40-'2018'!K40)</f>
        <v>0.5</v>
      </c>
      <c r="J40" s="156">
        <v>0</v>
      </c>
      <c r="K40" s="162">
        <v>0</v>
      </c>
      <c r="L40" s="157" t="e">
        <f t="shared" si="0"/>
        <v>#DIV/0!</v>
      </c>
      <c r="M40" s="158">
        <f t="shared" si="1"/>
        <v>1</v>
      </c>
      <c r="N40" s="159" t="str">
        <f t="shared" si="2"/>
        <v xml:space="preserve"> -</v>
      </c>
      <c r="O40" s="160">
        <v>2210904</v>
      </c>
      <c r="P40" s="156">
        <v>0</v>
      </c>
      <c r="Q40" s="156">
        <v>0</v>
      </c>
      <c r="R40" s="156">
        <v>0</v>
      </c>
      <c r="S40" s="161" t="str">
        <f t="shared" si="3"/>
        <v xml:space="preserve"> -</v>
      </c>
      <c r="T40" s="159" t="str">
        <f t="shared" si="4"/>
        <v xml:space="preserve"> -</v>
      </c>
    </row>
    <row r="41" spans="2:20" ht="13" customHeight="1" thickBot="1">
      <c r="B41" s="410"/>
      <c r="C41" s="28"/>
      <c r="D41" s="34"/>
      <c r="E41" s="36"/>
      <c r="F41" s="37"/>
      <c r="G41" s="33"/>
      <c r="H41" s="38"/>
      <c r="I41" s="87"/>
      <c r="J41" s="38"/>
      <c r="K41" s="38"/>
      <c r="L41" s="39"/>
      <c r="M41" s="33"/>
      <c r="N41" s="33"/>
      <c r="O41" s="33"/>
      <c r="P41" s="85"/>
      <c r="Q41" s="34"/>
      <c r="R41" s="34"/>
      <c r="S41" s="35"/>
      <c r="T41" s="40"/>
    </row>
    <row r="42" spans="2:20" ht="30" customHeight="1">
      <c r="B42" s="410"/>
      <c r="C42" s="457" t="s">
        <v>109</v>
      </c>
      <c r="D42" s="470" t="s">
        <v>105</v>
      </c>
      <c r="E42" s="49">
        <v>43466</v>
      </c>
      <c r="F42" s="127">
        <v>43830</v>
      </c>
      <c r="G42" s="14" t="s">
        <v>42</v>
      </c>
      <c r="H42" s="18">
        <v>1</v>
      </c>
      <c r="I42" s="18">
        <f>+J42</f>
        <v>1</v>
      </c>
      <c r="J42" s="18">
        <v>1</v>
      </c>
      <c r="K42" s="17">
        <v>1</v>
      </c>
      <c r="L42" s="15">
        <f t="shared" si="0"/>
        <v>1</v>
      </c>
      <c r="M42" s="16">
        <f t="shared" si="1"/>
        <v>1</v>
      </c>
      <c r="N42" s="17">
        <f t="shared" si="2"/>
        <v>1</v>
      </c>
      <c r="O42" s="77">
        <v>2210606</v>
      </c>
      <c r="P42" s="50">
        <v>5142727</v>
      </c>
      <c r="Q42" s="50">
        <v>5142727</v>
      </c>
      <c r="R42" s="50">
        <v>0</v>
      </c>
      <c r="S42" s="18">
        <f t="shared" si="3"/>
        <v>1</v>
      </c>
      <c r="T42" s="17" t="str">
        <f t="shared" si="4"/>
        <v xml:space="preserve"> -</v>
      </c>
    </row>
    <row r="43" spans="2:20" ht="75">
      <c r="B43" s="410"/>
      <c r="C43" s="469"/>
      <c r="D43" s="471"/>
      <c r="E43" s="47">
        <v>43466</v>
      </c>
      <c r="F43" s="47">
        <v>43830</v>
      </c>
      <c r="G43" s="8" t="s">
        <v>43</v>
      </c>
      <c r="H43" s="48">
        <v>100</v>
      </c>
      <c r="I43" s="48">
        <f>+J43+('2018'!I43-'2018'!K43)</f>
        <v>-55</v>
      </c>
      <c r="J43" s="48">
        <v>35</v>
      </c>
      <c r="K43" s="202">
        <v>44</v>
      </c>
      <c r="L43" s="22">
        <f t="shared" si="0"/>
        <v>1.2571428571428571</v>
      </c>
      <c r="M43" s="23">
        <f t="shared" si="1"/>
        <v>1</v>
      </c>
      <c r="N43" s="24">
        <f t="shared" si="2"/>
        <v>1</v>
      </c>
      <c r="O43" s="80" t="s">
        <v>204</v>
      </c>
      <c r="P43" s="48">
        <v>48699829</v>
      </c>
      <c r="Q43" s="48">
        <v>45270825</v>
      </c>
      <c r="R43" s="48">
        <v>0</v>
      </c>
      <c r="S43" s="25">
        <f t="shared" si="3"/>
        <v>0.92958899301268594</v>
      </c>
      <c r="T43" s="24" t="str">
        <f t="shared" si="4"/>
        <v xml:space="preserve"> -</v>
      </c>
    </row>
    <row r="44" spans="2:20" ht="31" customHeight="1">
      <c r="B44" s="410"/>
      <c r="C44" s="469"/>
      <c r="D44" s="471"/>
      <c r="E44" s="47">
        <v>43466</v>
      </c>
      <c r="F44" s="47">
        <v>43830</v>
      </c>
      <c r="G44" s="8" t="s">
        <v>44</v>
      </c>
      <c r="H44" s="48">
        <v>30000</v>
      </c>
      <c r="I44" s="48">
        <f>+J44+('2018'!I44-'2018'!K44)</f>
        <v>-2099</v>
      </c>
      <c r="J44" s="48">
        <v>10400</v>
      </c>
      <c r="K44" s="202">
        <v>18660</v>
      </c>
      <c r="L44" s="22">
        <f t="shared" si="0"/>
        <v>1.7942307692307693</v>
      </c>
      <c r="M44" s="23">
        <f t="shared" si="1"/>
        <v>1</v>
      </c>
      <c r="N44" s="24">
        <f t="shared" si="2"/>
        <v>1</v>
      </c>
      <c r="O44" s="80">
        <v>2210818</v>
      </c>
      <c r="P44" s="48">
        <v>3334340</v>
      </c>
      <c r="Q44" s="48">
        <v>2004145</v>
      </c>
      <c r="R44" s="48">
        <v>0</v>
      </c>
      <c r="S44" s="25">
        <f t="shared" si="3"/>
        <v>0.6010619792822568</v>
      </c>
      <c r="T44" s="24" t="str">
        <f t="shared" si="4"/>
        <v xml:space="preserve"> -</v>
      </c>
    </row>
    <row r="45" spans="2:20" ht="45">
      <c r="B45" s="410"/>
      <c r="C45" s="469"/>
      <c r="D45" s="471"/>
      <c r="E45" s="47">
        <v>43466</v>
      </c>
      <c r="F45" s="47">
        <v>43830</v>
      </c>
      <c r="G45" s="8" t="s">
        <v>45</v>
      </c>
      <c r="H45" s="48">
        <v>4</v>
      </c>
      <c r="I45" s="48">
        <f>+J45+('2018'!I45-'2018'!K45)</f>
        <v>3</v>
      </c>
      <c r="J45" s="48">
        <v>2</v>
      </c>
      <c r="K45" s="202">
        <v>0</v>
      </c>
      <c r="L45" s="22">
        <f t="shared" si="0"/>
        <v>0</v>
      </c>
      <c r="M45" s="23">
        <f t="shared" si="1"/>
        <v>1</v>
      </c>
      <c r="N45" s="24">
        <f t="shared" si="2"/>
        <v>0</v>
      </c>
      <c r="O45" s="80">
        <v>2210818</v>
      </c>
      <c r="P45" s="48">
        <v>472180</v>
      </c>
      <c r="Q45" s="48">
        <v>0</v>
      </c>
      <c r="R45" s="48">
        <v>0</v>
      </c>
      <c r="S45" s="25">
        <f t="shared" si="3"/>
        <v>0</v>
      </c>
      <c r="T45" s="24" t="str">
        <f t="shared" si="4"/>
        <v xml:space="preserve"> -</v>
      </c>
    </row>
    <row r="46" spans="2:20" ht="30">
      <c r="B46" s="410"/>
      <c r="C46" s="469"/>
      <c r="D46" s="471"/>
      <c r="E46" s="47">
        <v>43466</v>
      </c>
      <c r="F46" s="47">
        <v>43830</v>
      </c>
      <c r="G46" s="8" t="s">
        <v>46</v>
      </c>
      <c r="H46" s="48">
        <v>50</v>
      </c>
      <c r="I46" s="48">
        <f>+J46+('2018'!I46-'2018'!K46)</f>
        <v>25</v>
      </c>
      <c r="J46" s="48">
        <v>15</v>
      </c>
      <c r="K46" s="202">
        <v>38</v>
      </c>
      <c r="L46" s="22">
        <f t="shared" si="0"/>
        <v>2.5333333333333332</v>
      </c>
      <c r="M46" s="23">
        <f t="shared" si="1"/>
        <v>1</v>
      </c>
      <c r="N46" s="24">
        <f t="shared" si="2"/>
        <v>1</v>
      </c>
      <c r="O46" s="80">
        <v>2210231</v>
      </c>
      <c r="P46" s="48">
        <v>0</v>
      </c>
      <c r="Q46" s="48">
        <v>0</v>
      </c>
      <c r="R46" s="48">
        <v>0</v>
      </c>
      <c r="S46" s="25" t="str">
        <f t="shared" si="3"/>
        <v xml:space="preserve"> -</v>
      </c>
      <c r="T46" s="24" t="str">
        <f t="shared" si="4"/>
        <v xml:space="preserve"> -</v>
      </c>
    </row>
    <row r="47" spans="2:20" ht="30">
      <c r="B47" s="410"/>
      <c r="C47" s="469"/>
      <c r="D47" s="471"/>
      <c r="E47" s="47">
        <v>43466</v>
      </c>
      <c r="F47" s="129">
        <v>43830</v>
      </c>
      <c r="G47" s="8" t="s">
        <v>48</v>
      </c>
      <c r="H47" s="25">
        <v>1</v>
      </c>
      <c r="I47" s="25">
        <f>+J47+('2018'!I47-'2018'!K47)</f>
        <v>1</v>
      </c>
      <c r="J47" s="25">
        <v>0.5</v>
      </c>
      <c r="K47" s="24">
        <v>0</v>
      </c>
      <c r="L47" s="22">
        <f t="shared" si="0"/>
        <v>0</v>
      </c>
      <c r="M47" s="23">
        <f t="shared" si="1"/>
        <v>1</v>
      </c>
      <c r="N47" s="24">
        <f t="shared" si="2"/>
        <v>0</v>
      </c>
      <c r="O47" s="80">
        <v>2210818</v>
      </c>
      <c r="P47" s="48">
        <v>0</v>
      </c>
      <c r="Q47" s="48">
        <v>0</v>
      </c>
      <c r="R47" s="48">
        <v>0</v>
      </c>
      <c r="S47" s="25" t="str">
        <f t="shared" si="3"/>
        <v xml:space="preserve"> -</v>
      </c>
      <c r="T47" s="24" t="str">
        <f t="shared" si="4"/>
        <v xml:space="preserve"> -</v>
      </c>
    </row>
    <row r="48" spans="2:20" ht="30">
      <c r="B48" s="410"/>
      <c r="C48" s="469"/>
      <c r="D48" s="471"/>
      <c r="E48" s="47">
        <v>43466</v>
      </c>
      <c r="F48" s="129">
        <v>43830</v>
      </c>
      <c r="G48" s="8" t="s">
        <v>49</v>
      </c>
      <c r="H48" s="25">
        <v>1</v>
      </c>
      <c r="I48" s="25">
        <f>+J48+('2018'!I48-'2018'!K48)</f>
        <v>0.15000000000000013</v>
      </c>
      <c r="J48" s="25">
        <v>0.4</v>
      </c>
      <c r="K48" s="24">
        <v>0.15</v>
      </c>
      <c r="L48" s="22">
        <f t="shared" si="0"/>
        <v>0.37499999999999994</v>
      </c>
      <c r="M48" s="23">
        <f t="shared" si="1"/>
        <v>1</v>
      </c>
      <c r="N48" s="24">
        <f t="shared" si="2"/>
        <v>0.37499999999999994</v>
      </c>
      <c r="O48" s="80" t="s">
        <v>203</v>
      </c>
      <c r="P48" s="48">
        <v>0</v>
      </c>
      <c r="Q48" s="48">
        <v>0</v>
      </c>
      <c r="R48" s="48">
        <v>0</v>
      </c>
      <c r="S48" s="25" t="str">
        <f t="shared" si="3"/>
        <v xml:space="preserve"> -</v>
      </c>
      <c r="T48" s="24" t="str">
        <f t="shared" si="4"/>
        <v xml:space="preserve"> -</v>
      </c>
    </row>
    <row r="49" spans="2:20" ht="45">
      <c r="B49" s="410"/>
      <c r="C49" s="469"/>
      <c r="D49" s="471"/>
      <c r="E49" s="47">
        <v>43466</v>
      </c>
      <c r="F49" s="129">
        <v>43830</v>
      </c>
      <c r="G49" s="8" t="s">
        <v>50</v>
      </c>
      <c r="H49" s="25">
        <v>1</v>
      </c>
      <c r="I49" s="25">
        <f>+J49+('2018'!I49-'2018'!K49)</f>
        <v>1</v>
      </c>
      <c r="J49" s="25">
        <v>0.5</v>
      </c>
      <c r="K49" s="24">
        <v>0</v>
      </c>
      <c r="L49" s="22">
        <f t="shared" si="0"/>
        <v>0</v>
      </c>
      <c r="M49" s="23">
        <f t="shared" si="1"/>
        <v>1</v>
      </c>
      <c r="N49" s="24">
        <f t="shared" si="2"/>
        <v>0</v>
      </c>
      <c r="O49" s="80" t="s">
        <v>203</v>
      </c>
      <c r="P49" s="48">
        <v>0</v>
      </c>
      <c r="Q49" s="48">
        <v>0</v>
      </c>
      <c r="R49" s="48">
        <v>0</v>
      </c>
      <c r="S49" s="25" t="str">
        <f t="shared" si="3"/>
        <v xml:space="preserve"> -</v>
      </c>
      <c r="T49" s="24" t="str">
        <f t="shared" si="4"/>
        <v xml:space="preserve"> -</v>
      </c>
    </row>
    <row r="50" spans="2:20" ht="45">
      <c r="B50" s="410"/>
      <c r="C50" s="469"/>
      <c r="D50" s="471"/>
      <c r="E50" s="47">
        <v>43466</v>
      </c>
      <c r="F50" s="129">
        <v>43830</v>
      </c>
      <c r="G50" s="8" t="s">
        <v>51</v>
      </c>
      <c r="H50" s="25">
        <v>1</v>
      </c>
      <c r="I50" s="25">
        <f>+J50+('2018'!I50-'2018'!K50)</f>
        <v>1</v>
      </c>
      <c r="J50" s="25">
        <v>0.4</v>
      </c>
      <c r="K50" s="24">
        <v>0</v>
      </c>
      <c r="L50" s="22">
        <f t="shared" si="0"/>
        <v>0</v>
      </c>
      <c r="M50" s="23">
        <f t="shared" si="1"/>
        <v>1</v>
      </c>
      <c r="N50" s="24">
        <f t="shared" si="2"/>
        <v>0</v>
      </c>
      <c r="O50" s="80" t="s">
        <v>203</v>
      </c>
      <c r="P50" s="48">
        <v>0</v>
      </c>
      <c r="Q50" s="48">
        <v>0</v>
      </c>
      <c r="R50" s="48">
        <v>0</v>
      </c>
      <c r="S50" s="25" t="str">
        <f t="shared" si="3"/>
        <v xml:space="preserve"> -</v>
      </c>
      <c r="T50" s="24" t="str">
        <f t="shared" si="4"/>
        <v xml:space="preserve"> -</v>
      </c>
    </row>
    <row r="51" spans="2:20" ht="30">
      <c r="B51" s="410"/>
      <c r="C51" s="469"/>
      <c r="D51" s="471"/>
      <c r="E51" s="47">
        <v>43466</v>
      </c>
      <c r="F51" s="129">
        <v>43830</v>
      </c>
      <c r="G51" s="8" t="s">
        <v>52</v>
      </c>
      <c r="H51" s="25">
        <v>1</v>
      </c>
      <c r="I51" s="25">
        <f>+J51+('2018'!I51-'2018'!K51)</f>
        <v>1</v>
      </c>
      <c r="J51" s="25">
        <v>0.4</v>
      </c>
      <c r="K51" s="24">
        <v>0</v>
      </c>
      <c r="L51" s="22">
        <f t="shared" si="0"/>
        <v>0</v>
      </c>
      <c r="M51" s="23">
        <f t="shared" si="1"/>
        <v>1</v>
      </c>
      <c r="N51" s="24">
        <f t="shared" si="2"/>
        <v>0</v>
      </c>
      <c r="O51" s="80" t="s">
        <v>203</v>
      </c>
      <c r="P51" s="48">
        <v>0</v>
      </c>
      <c r="Q51" s="48">
        <v>0</v>
      </c>
      <c r="R51" s="48">
        <v>0</v>
      </c>
      <c r="S51" s="25" t="str">
        <f t="shared" si="3"/>
        <v xml:space="preserve"> -</v>
      </c>
      <c r="T51" s="24" t="str">
        <f t="shared" si="4"/>
        <v xml:space="preserve"> -</v>
      </c>
    </row>
    <row r="52" spans="2:20" ht="30">
      <c r="B52" s="410"/>
      <c r="C52" s="469"/>
      <c r="D52" s="471"/>
      <c r="E52" s="47">
        <v>43466</v>
      </c>
      <c r="F52" s="129">
        <v>43830</v>
      </c>
      <c r="G52" s="8" t="s">
        <v>53</v>
      </c>
      <c r="H52" s="25">
        <v>1</v>
      </c>
      <c r="I52" s="25">
        <f>+J52+('2018'!I52-'2018'!K52)</f>
        <v>0.32000000000000006</v>
      </c>
      <c r="J52" s="25">
        <v>0.4</v>
      </c>
      <c r="K52" s="24">
        <v>0.32</v>
      </c>
      <c r="L52" s="22">
        <f t="shared" si="0"/>
        <v>0.79999999999999993</v>
      </c>
      <c r="M52" s="23">
        <f t="shared" si="1"/>
        <v>1</v>
      </c>
      <c r="N52" s="24">
        <f t="shared" si="2"/>
        <v>0.79999999999999993</v>
      </c>
      <c r="O52" s="80" t="s">
        <v>203</v>
      </c>
      <c r="P52" s="48">
        <v>0</v>
      </c>
      <c r="Q52" s="48">
        <v>0</v>
      </c>
      <c r="R52" s="48">
        <v>0</v>
      </c>
      <c r="S52" s="25" t="str">
        <f t="shared" si="3"/>
        <v xml:space="preserve"> -</v>
      </c>
      <c r="T52" s="24" t="str">
        <f t="shared" si="4"/>
        <v xml:space="preserve"> -</v>
      </c>
    </row>
    <row r="53" spans="2:20" ht="30" customHeight="1" thickBot="1">
      <c r="B53" s="411"/>
      <c r="C53" s="458"/>
      <c r="D53" s="472"/>
      <c r="E53" s="154">
        <v>43466</v>
      </c>
      <c r="F53" s="205">
        <v>43830</v>
      </c>
      <c r="G53" s="155" t="s">
        <v>128</v>
      </c>
      <c r="H53" s="156">
        <v>1</v>
      </c>
      <c r="I53" s="156">
        <f>+J53+('2018'!I53-'2018'!K53)</f>
        <v>0.8</v>
      </c>
      <c r="J53" s="156">
        <v>0</v>
      </c>
      <c r="K53" s="206">
        <v>1</v>
      </c>
      <c r="L53" s="157" t="e">
        <f t="shared" si="0"/>
        <v>#DIV/0!</v>
      </c>
      <c r="M53" s="158">
        <f t="shared" si="1"/>
        <v>1</v>
      </c>
      <c r="N53" s="159" t="str">
        <f t="shared" si="2"/>
        <v xml:space="preserve"> -</v>
      </c>
      <c r="O53" s="207" t="s">
        <v>203</v>
      </c>
      <c r="P53" s="156">
        <v>0</v>
      </c>
      <c r="Q53" s="156">
        <v>0</v>
      </c>
      <c r="R53" s="156">
        <v>0</v>
      </c>
      <c r="S53" s="161" t="str">
        <f t="shared" si="3"/>
        <v xml:space="preserve"> -</v>
      </c>
      <c r="T53" s="159" t="str">
        <f t="shared" si="4"/>
        <v xml:space="preserve"> -</v>
      </c>
    </row>
    <row r="54" spans="2:20" ht="13" customHeight="1" thickBot="1">
      <c r="B54" s="66"/>
      <c r="C54" s="65"/>
      <c r="D54" s="41"/>
      <c r="E54" s="42"/>
      <c r="F54" s="42"/>
      <c r="G54" s="41"/>
      <c r="H54" s="43"/>
      <c r="I54" s="201"/>
      <c r="J54" s="43"/>
      <c r="K54" s="43"/>
      <c r="L54" s="44"/>
      <c r="M54" s="45"/>
      <c r="N54" s="45"/>
      <c r="O54" s="41"/>
      <c r="P54" s="43"/>
      <c r="Q54" s="43"/>
      <c r="R54" s="43"/>
      <c r="S54" s="45"/>
      <c r="T54" s="46"/>
    </row>
    <row r="55" spans="2:20" ht="30" customHeight="1" thickBot="1">
      <c r="B55" s="409" t="s">
        <v>119</v>
      </c>
      <c r="C55" s="409" t="s">
        <v>117</v>
      </c>
      <c r="D55" s="90" t="s">
        <v>110</v>
      </c>
      <c r="E55" s="91">
        <v>43466</v>
      </c>
      <c r="F55" s="91">
        <v>43830</v>
      </c>
      <c r="G55" s="100" t="s">
        <v>54</v>
      </c>
      <c r="H55" s="92">
        <v>2</v>
      </c>
      <c r="I55" s="93">
        <f>+J55+('2018'!I55-'2018'!K55)</f>
        <v>2</v>
      </c>
      <c r="J55" s="92">
        <v>1</v>
      </c>
      <c r="K55" s="94">
        <v>0</v>
      </c>
      <c r="L55" s="95">
        <f t="shared" si="0"/>
        <v>0</v>
      </c>
      <c r="M55" s="96">
        <f t="shared" si="1"/>
        <v>1</v>
      </c>
      <c r="N55" s="97">
        <f t="shared" si="2"/>
        <v>0</v>
      </c>
      <c r="O55" s="98" t="s">
        <v>203</v>
      </c>
      <c r="P55" s="92">
        <v>0</v>
      </c>
      <c r="Q55" s="92">
        <v>0</v>
      </c>
      <c r="R55" s="92">
        <v>0</v>
      </c>
      <c r="S55" s="99" t="str">
        <f t="shared" si="3"/>
        <v xml:space="preserve"> -</v>
      </c>
      <c r="T55" s="97" t="str">
        <f t="shared" si="4"/>
        <v xml:space="preserve"> -</v>
      </c>
    </row>
    <row r="56" spans="2:20" ht="30" customHeight="1">
      <c r="B56" s="410"/>
      <c r="C56" s="410"/>
      <c r="D56" s="461" t="s">
        <v>111</v>
      </c>
      <c r="E56" s="49">
        <v>43466</v>
      </c>
      <c r="F56" s="127">
        <v>43830</v>
      </c>
      <c r="G56" s="13" t="s">
        <v>122</v>
      </c>
      <c r="H56" s="50">
        <v>20</v>
      </c>
      <c r="I56" s="164">
        <f>+J56+('2018'!I56-'2018'!K56)</f>
        <v>17.2</v>
      </c>
      <c r="J56" s="50">
        <v>10</v>
      </c>
      <c r="K56" s="69">
        <v>17.3</v>
      </c>
      <c r="L56" s="15">
        <f t="shared" si="0"/>
        <v>1.73</v>
      </c>
      <c r="M56" s="16">
        <f t="shared" si="1"/>
        <v>1</v>
      </c>
      <c r="N56" s="17">
        <f t="shared" si="2"/>
        <v>1</v>
      </c>
      <c r="O56" s="77">
        <v>2210275</v>
      </c>
      <c r="P56" s="50">
        <v>13786020</v>
      </c>
      <c r="Q56" s="50">
        <v>13786020</v>
      </c>
      <c r="R56" s="50">
        <v>0</v>
      </c>
      <c r="S56" s="18">
        <f t="shared" si="3"/>
        <v>1</v>
      </c>
      <c r="T56" s="17" t="str">
        <f t="shared" si="4"/>
        <v xml:space="preserve"> -</v>
      </c>
    </row>
    <row r="57" spans="2:20" ht="45" customHeight="1">
      <c r="B57" s="410"/>
      <c r="C57" s="410"/>
      <c r="D57" s="462"/>
      <c r="E57" s="118">
        <v>43466</v>
      </c>
      <c r="F57" s="131">
        <v>43830</v>
      </c>
      <c r="G57" s="124" t="s">
        <v>55</v>
      </c>
      <c r="H57" s="89">
        <v>1</v>
      </c>
      <c r="I57" s="89">
        <f>+J57+('2018'!I57-'2018'!K57)</f>
        <v>0</v>
      </c>
      <c r="J57" s="89">
        <v>0</v>
      </c>
      <c r="K57" s="163">
        <v>0</v>
      </c>
      <c r="L57" s="120" t="e">
        <f t="shared" si="0"/>
        <v>#DIV/0!</v>
      </c>
      <c r="M57" s="121">
        <f t="shared" si="1"/>
        <v>1</v>
      </c>
      <c r="N57" s="122" t="str">
        <f t="shared" si="2"/>
        <v xml:space="preserve"> -</v>
      </c>
      <c r="O57" s="123">
        <v>0</v>
      </c>
      <c r="P57" s="86">
        <v>0</v>
      </c>
      <c r="Q57" s="86">
        <v>0</v>
      </c>
      <c r="R57" s="86">
        <v>0</v>
      </c>
      <c r="S57" s="89" t="str">
        <f t="shared" si="3"/>
        <v xml:space="preserve"> -</v>
      </c>
      <c r="T57" s="122" t="str">
        <f t="shared" si="4"/>
        <v xml:space="preserve"> -</v>
      </c>
    </row>
    <row r="58" spans="2:20" ht="30" customHeight="1" thickBot="1">
      <c r="B58" s="410"/>
      <c r="C58" s="410"/>
      <c r="D58" s="463"/>
      <c r="E58" s="51">
        <v>43466</v>
      </c>
      <c r="F58" s="128">
        <v>43830</v>
      </c>
      <c r="G58" s="11" t="s">
        <v>56</v>
      </c>
      <c r="H58" s="53">
        <v>1</v>
      </c>
      <c r="I58" s="53">
        <f>+J58+('2018'!I58-'2018'!K58)</f>
        <v>1</v>
      </c>
      <c r="J58" s="53">
        <v>0.5</v>
      </c>
      <c r="K58" s="72">
        <v>0</v>
      </c>
      <c r="L58" s="83">
        <f t="shared" si="0"/>
        <v>0</v>
      </c>
      <c r="M58" s="81">
        <f t="shared" si="1"/>
        <v>1</v>
      </c>
      <c r="N58" s="54">
        <f t="shared" si="2"/>
        <v>0</v>
      </c>
      <c r="O58" s="78" t="s">
        <v>203</v>
      </c>
      <c r="P58" s="52">
        <v>0</v>
      </c>
      <c r="Q58" s="52">
        <v>0</v>
      </c>
      <c r="R58" s="52">
        <v>0</v>
      </c>
      <c r="S58" s="53" t="str">
        <f t="shared" si="3"/>
        <v xml:space="preserve"> -</v>
      </c>
      <c r="T58" s="54" t="str">
        <f t="shared" si="4"/>
        <v xml:space="preserve"> -</v>
      </c>
    </row>
    <row r="59" spans="2:20" ht="30" customHeight="1" thickBot="1">
      <c r="B59" s="410"/>
      <c r="C59" s="410"/>
      <c r="D59" s="109" t="s">
        <v>112</v>
      </c>
      <c r="E59" s="110">
        <v>43466</v>
      </c>
      <c r="F59" s="130">
        <v>43830</v>
      </c>
      <c r="G59" s="111" t="s">
        <v>57</v>
      </c>
      <c r="H59" s="93">
        <v>2</v>
      </c>
      <c r="I59" s="93">
        <f>+J59+('2018'!I59-'2018'!K59)</f>
        <v>2</v>
      </c>
      <c r="J59" s="93">
        <v>1</v>
      </c>
      <c r="K59" s="112">
        <v>1</v>
      </c>
      <c r="L59" s="113">
        <f t="shared" si="0"/>
        <v>1</v>
      </c>
      <c r="M59" s="114">
        <f t="shared" si="1"/>
        <v>1</v>
      </c>
      <c r="N59" s="115">
        <f t="shared" si="2"/>
        <v>1</v>
      </c>
      <c r="O59" s="116">
        <v>0</v>
      </c>
      <c r="P59" s="93">
        <v>0</v>
      </c>
      <c r="Q59" s="93">
        <v>0</v>
      </c>
      <c r="R59" s="93">
        <v>0</v>
      </c>
      <c r="S59" s="117" t="str">
        <f t="shared" si="3"/>
        <v xml:space="preserve"> -</v>
      </c>
      <c r="T59" s="115" t="str">
        <f t="shared" si="4"/>
        <v xml:space="preserve"> -</v>
      </c>
    </row>
    <row r="60" spans="2:20" ht="30">
      <c r="B60" s="410"/>
      <c r="C60" s="410"/>
      <c r="D60" s="412" t="s">
        <v>113</v>
      </c>
      <c r="E60" s="49">
        <v>43466</v>
      </c>
      <c r="F60" s="127">
        <v>43830</v>
      </c>
      <c r="G60" s="13" t="s">
        <v>58</v>
      </c>
      <c r="H60" s="50">
        <v>60000</v>
      </c>
      <c r="I60" s="50">
        <f>+J60+('2018'!I60-'2018'!K60)</f>
        <v>31113</v>
      </c>
      <c r="J60" s="50">
        <v>30500</v>
      </c>
      <c r="K60" s="69">
        <v>148798</v>
      </c>
      <c r="L60" s="15">
        <f t="shared" si="0"/>
        <v>4.8786229508196719</v>
      </c>
      <c r="M60" s="16">
        <f t="shared" si="1"/>
        <v>1</v>
      </c>
      <c r="N60" s="17">
        <f t="shared" si="2"/>
        <v>1</v>
      </c>
      <c r="O60" s="77" t="s">
        <v>206</v>
      </c>
      <c r="P60" s="50">
        <v>15740747</v>
      </c>
      <c r="Q60" s="50">
        <v>13853034</v>
      </c>
      <c r="R60" s="50">
        <v>20000000</v>
      </c>
      <c r="S60" s="18">
        <f t="shared" si="3"/>
        <v>0.88007475121733425</v>
      </c>
      <c r="T60" s="17">
        <f t="shared" si="4"/>
        <v>1.4437270564700844</v>
      </c>
    </row>
    <row r="61" spans="2:20" ht="45">
      <c r="B61" s="410"/>
      <c r="C61" s="410"/>
      <c r="D61" s="414"/>
      <c r="E61" s="47">
        <v>43466</v>
      </c>
      <c r="F61" s="129">
        <v>43830</v>
      </c>
      <c r="G61" s="8" t="s">
        <v>59</v>
      </c>
      <c r="H61" s="25">
        <v>1</v>
      </c>
      <c r="I61" s="25">
        <f>+J61+('2018'!I61-'2018'!K61)</f>
        <v>1</v>
      </c>
      <c r="J61" s="25">
        <v>0</v>
      </c>
      <c r="K61" s="71">
        <v>0</v>
      </c>
      <c r="L61" s="22" t="e">
        <f t="shared" si="0"/>
        <v>#DIV/0!</v>
      </c>
      <c r="M61" s="23">
        <f t="shared" si="1"/>
        <v>1</v>
      </c>
      <c r="N61" s="24" t="str">
        <f t="shared" si="2"/>
        <v xml:space="preserve"> -</v>
      </c>
      <c r="O61" s="80">
        <v>0</v>
      </c>
      <c r="P61" s="48">
        <v>0</v>
      </c>
      <c r="Q61" s="48">
        <v>0</v>
      </c>
      <c r="R61" s="48">
        <v>0</v>
      </c>
      <c r="S61" s="25" t="str">
        <f t="shared" si="3"/>
        <v xml:space="preserve"> -</v>
      </c>
      <c r="T61" s="24" t="str">
        <f t="shared" si="4"/>
        <v xml:space="preserve"> -</v>
      </c>
    </row>
    <row r="62" spans="2:20" ht="30">
      <c r="B62" s="410"/>
      <c r="C62" s="410"/>
      <c r="D62" s="414"/>
      <c r="E62" s="47">
        <v>43466</v>
      </c>
      <c r="F62" s="129">
        <v>43830</v>
      </c>
      <c r="G62" s="8" t="s">
        <v>60</v>
      </c>
      <c r="H62" s="25">
        <v>1</v>
      </c>
      <c r="I62" s="25">
        <f>+J62+('2018'!I62-'2018'!K62)</f>
        <v>1</v>
      </c>
      <c r="J62" s="25">
        <v>0.8</v>
      </c>
      <c r="K62" s="71">
        <v>0</v>
      </c>
      <c r="L62" s="22">
        <f t="shared" si="0"/>
        <v>0</v>
      </c>
      <c r="M62" s="23">
        <f t="shared" si="1"/>
        <v>1</v>
      </c>
      <c r="N62" s="24">
        <f t="shared" si="2"/>
        <v>0</v>
      </c>
      <c r="O62" s="80">
        <v>0</v>
      </c>
      <c r="P62" s="48">
        <v>0</v>
      </c>
      <c r="Q62" s="48">
        <v>0</v>
      </c>
      <c r="R62" s="48">
        <v>0</v>
      </c>
      <c r="S62" s="25" t="str">
        <f t="shared" si="3"/>
        <v xml:space="preserve"> -</v>
      </c>
      <c r="T62" s="24" t="str">
        <f t="shared" si="4"/>
        <v xml:space="preserve"> -</v>
      </c>
    </row>
    <row r="63" spans="2:20" ht="30" customHeight="1">
      <c r="B63" s="410"/>
      <c r="C63" s="410"/>
      <c r="D63" s="414"/>
      <c r="E63" s="47">
        <v>43466</v>
      </c>
      <c r="F63" s="129">
        <v>43830</v>
      </c>
      <c r="G63" s="8" t="s">
        <v>61</v>
      </c>
      <c r="H63" s="48">
        <v>3</v>
      </c>
      <c r="I63" s="48">
        <f>+J63+('2018'!I63-'2018'!K63)</f>
        <v>2.1</v>
      </c>
      <c r="J63" s="48">
        <v>0</v>
      </c>
      <c r="K63" s="70">
        <v>0.1</v>
      </c>
      <c r="L63" s="22" t="e">
        <f t="shared" si="0"/>
        <v>#DIV/0!</v>
      </c>
      <c r="M63" s="23">
        <f t="shared" si="1"/>
        <v>1</v>
      </c>
      <c r="N63" s="24" t="str">
        <f t="shared" si="2"/>
        <v xml:space="preserve"> -</v>
      </c>
      <c r="O63" s="80">
        <v>0</v>
      </c>
      <c r="P63" s="48">
        <v>8371618</v>
      </c>
      <c r="Q63" s="48">
        <v>5449119</v>
      </c>
      <c r="R63" s="48">
        <v>0</v>
      </c>
      <c r="S63" s="25">
        <f t="shared" si="3"/>
        <v>0.65090392323204427</v>
      </c>
      <c r="T63" s="24" t="str">
        <f t="shared" si="4"/>
        <v xml:space="preserve"> -</v>
      </c>
    </row>
    <row r="64" spans="2:20" ht="60">
      <c r="B64" s="410"/>
      <c r="C64" s="410"/>
      <c r="D64" s="414"/>
      <c r="E64" s="47">
        <v>43466</v>
      </c>
      <c r="F64" s="129">
        <v>43830</v>
      </c>
      <c r="G64" s="10" t="s">
        <v>62</v>
      </c>
      <c r="H64" s="25">
        <v>1</v>
      </c>
      <c r="I64" s="25">
        <f>+J64+('2018'!I64-'2018'!K64)</f>
        <v>0</v>
      </c>
      <c r="J64" s="25">
        <v>0</v>
      </c>
      <c r="K64" s="71">
        <v>0</v>
      </c>
      <c r="L64" s="22" t="e">
        <f t="shared" si="0"/>
        <v>#DIV/0!</v>
      </c>
      <c r="M64" s="23">
        <f t="shared" si="1"/>
        <v>1</v>
      </c>
      <c r="N64" s="24" t="str">
        <f t="shared" si="2"/>
        <v xml:space="preserve"> -</v>
      </c>
      <c r="O64" s="80" t="s">
        <v>203</v>
      </c>
      <c r="P64" s="48">
        <v>0</v>
      </c>
      <c r="Q64" s="48">
        <v>0</v>
      </c>
      <c r="R64" s="48">
        <v>0</v>
      </c>
      <c r="S64" s="25" t="str">
        <f t="shared" si="3"/>
        <v xml:space="preserve"> -</v>
      </c>
      <c r="T64" s="24" t="str">
        <f t="shared" si="4"/>
        <v xml:space="preserve"> -</v>
      </c>
    </row>
    <row r="65" spans="2:20" ht="75">
      <c r="B65" s="410"/>
      <c r="C65" s="410"/>
      <c r="D65" s="414"/>
      <c r="E65" s="47">
        <v>43466</v>
      </c>
      <c r="F65" s="129">
        <v>43830</v>
      </c>
      <c r="G65" s="8" t="s">
        <v>63</v>
      </c>
      <c r="H65" s="25">
        <v>1</v>
      </c>
      <c r="I65" s="25">
        <f>+J65+('2018'!I65-'2018'!K65)</f>
        <v>1</v>
      </c>
      <c r="J65" s="25">
        <v>0.8</v>
      </c>
      <c r="K65" s="71">
        <v>0</v>
      </c>
      <c r="L65" s="22">
        <f t="shared" si="0"/>
        <v>0</v>
      </c>
      <c r="M65" s="23">
        <f t="shared" si="1"/>
        <v>1</v>
      </c>
      <c r="N65" s="24">
        <f t="shared" si="2"/>
        <v>0</v>
      </c>
      <c r="O65" s="80">
        <v>0</v>
      </c>
      <c r="P65" s="48">
        <v>0</v>
      </c>
      <c r="Q65" s="48">
        <v>0</v>
      </c>
      <c r="R65" s="48">
        <v>0</v>
      </c>
      <c r="S65" s="25" t="str">
        <f t="shared" si="3"/>
        <v xml:space="preserve"> -</v>
      </c>
      <c r="T65" s="24" t="str">
        <f t="shared" si="4"/>
        <v xml:space="preserve"> -</v>
      </c>
    </row>
    <row r="66" spans="2:20" ht="46" thickBot="1">
      <c r="B66" s="410"/>
      <c r="C66" s="410"/>
      <c r="D66" s="413"/>
      <c r="E66" s="51">
        <v>43466</v>
      </c>
      <c r="F66" s="128">
        <v>43830</v>
      </c>
      <c r="G66" s="11" t="s">
        <v>64</v>
      </c>
      <c r="H66" s="52">
        <v>1</v>
      </c>
      <c r="I66" s="52">
        <f>+J66+('2018'!I66-'2018'!K66)</f>
        <v>0</v>
      </c>
      <c r="J66" s="52">
        <v>0</v>
      </c>
      <c r="K66" s="73">
        <v>0</v>
      </c>
      <c r="L66" s="83" t="e">
        <f t="shared" si="0"/>
        <v>#DIV/0!</v>
      </c>
      <c r="M66" s="81">
        <f t="shared" si="1"/>
        <v>1</v>
      </c>
      <c r="N66" s="54" t="str">
        <f t="shared" si="2"/>
        <v xml:space="preserve"> -</v>
      </c>
      <c r="O66" s="78" t="s">
        <v>203</v>
      </c>
      <c r="P66" s="52">
        <v>0</v>
      </c>
      <c r="Q66" s="52">
        <v>0</v>
      </c>
      <c r="R66" s="52">
        <v>0</v>
      </c>
      <c r="S66" s="53" t="str">
        <f t="shared" si="3"/>
        <v xml:space="preserve"> -</v>
      </c>
      <c r="T66" s="54" t="str">
        <f t="shared" si="4"/>
        <v xml:space="preserve"> -</v>
      </c>
    </row>
    <row r="67" spans="2:20" ht="30">
      <c r="B67" s="410"/>
      <c r="C67" s="410"/>
      <c r="D67" s="415" t="s">
        <v>114</v>
      </c>
      <c r="E67" s="118">
        <v>43466</v>
      </c>
      <c r="F67" s="131">
        <v>43830</v>
      </c>
      <c r="G67" s="132" t="s">
        <v>65</v>
      </c>
      <c r="H67" s="86">
        <v>140</v>
      </c>
      <c r="I67" s="86">
        <f>+J67</f>
        <v>140</v>
      </c>
      <c r="J67" s="86">
        <v>140</v>
      </c>
      <c r="K67" s="119">
        <v>140</v>
      </c>
      <c r="L67" s="120">
        <f t="shared" si="0"/>
        <v>1</v>
      </c>
      <c r="M67" s="121">
        <f t="shared" si="1"/>
        <v>1</v>
      </c>
      <c r="N67" s="122">
        <f t="shared" si="2"/>
        <v>1</v>
      </c>
      <c r="O67" s="123">
        <v>2210661</v>
      </c>
      <c r="P67" s="86">
        <v>78072</v>
      </c>
      <c r="Q67" s="86">
        <v>78071</v>
      </c>
      <c r="R67" s="86">
        <v>0</v>
      </c>
      <c r="S67" s="89">
        <f t="shared" si="3"/>
        <v>0.99998719131058511</v>
      </c>
      <c r="T67" s="122" t="str">
        <f t="shared" si="4"/>
        <v xml:space="preserve"> -</v>
      </c>
    </row>
    <row r="68" spans="2:20" ht="30" customHeight="1" thickBot="1">
      <c r="B68" s="410"/>
      <c r="C68" s="411"/>
      <c r="D68" s="416"/>
      <c r="E68" s="51">
        <v>43466</v>
      </c>
      <c r="F68" s="51">
        <v>43830</v>
      </c>
      <c r="G68" s="9" t="s">
        <v>66</v>
      </c>
      <c r="H68" s="52">
        <v>5000</v>
      </c>
      <c r="I68" s="52">
        <f>+J68+('2018'!I68-'2018'!K68)</f>
        <v>3123</v>
      </c>
      <c r="J68" s="52">
        <v>4000</v>
      </c>
      <c r="K68" s="73">
        <v>3810</v>
      </c>
      <c r="L68" s="83">
        <f t="shared" si="0"/>
        <v>0.95250000000000001</v>
      </c>
      <c r="M68" s="81">
        <f t="shared" si="1"/>
        <v>1</v>
      </c>
      <c r="N68" s="54">
        <f t="shared" si="2"/>
        <v>0.95250000000000001</v>
      </c>
      <c r="O68" s="78">
        <v>2210661</v>
      </c>
      <c r="P68" s="52">
        <v>3863449</v>
      </c>
      <c r="Q68" s="52">
        <v>3861290</v>
      </c>
      <c r="R68" s="52">
        <v>0</v>
      </c>
      <c r="S68" s="53">
        <f t="shared" si="3"/>
        <v>0.99944117290017287</v>
      </c>
      <c r="T68" s="54" t="str">
        <f t="shared" si="4"/>
        <v xml:space="preserve"> -</v>
      </c>
    </row>
    <row r="69" spans="2:20" ht="13" customHeight="1" thickBot="1">
      <c r="B69" s="410"/>
      <c r="C69" s="28"/>
      <c r="D69" s="34"/>
      <c r="E69" s="36"/>
      <c r="F69" s="37"/>
      <c r="G69" s="33"/>
      <c r="H69" s="38"/>
      <c r="I69" s="87"/>
      <c r="J69" s="38"/>
      <c r="K69" s="38"/>
      <c r="L69" s="39"/>
      <c r="M69" s="33"/>
      <c r="N69" s="33"/>
      <c r="O69" s="33"/>
      <c r="P69" s="85"/>
      <c r="Q69" s="34"/>
      <c r="R69" s="34"/>
      <c r="S69" s="35"/>
      <c r="T69" s="40"/>
    </row>
    <row r="70" spans="2:20" ht="30">
      <c r="B70" s="410"/>
      <c r="C70" s="409" t="s">
        <v>118</v>
      </c>
      <c r="D70" s="417" t="s">
        <v>115</v>
      </c>
      <c r="E70" s="49">
        <v>43466</v>
      </c>
      <c r="F70" s="49">
        <v>43830</v>
      </c>
      <c r="G70" s="14" t="s">
        <v>67</v>
      </c>
      <c r="H70" s="50">
        <v>60</v>
      </c>
      <c r="I70" s="86">
        <f>+J70+('2018'!I70-'2018'!K70)</f>
        <v>60</v>
      </c>
      <c r="J70" s="50">
        <v>60</v>
      </c>
      <c r="K70" s="69">
        <v>0</v>
      </c>
      <c r="L70" s="15">
        <f t="shared" si="0"/>
        <v>0</v>
      </c>
      <c r="M70" s="16">
        <f t="shared" si="1"/>
        <v>1</v>
      </c>
      <c r="N70" s="17">
        <f t="shared" si="2"/>
        <v>0</v>
      </c>
      <c r="O70" s="77">
        <v>0</v>
      </c>
      <c r="P70" s="50">
        <v>0</v>
      </c>
      <c r="Q70" s="50">
        <v>0</v>
      </c>
      <c r="R70" s="50">
        <v>0</v>
      </c>
      <c r="S70" s="18" t="str">
        <f t="shared" si="3"/>
        <v xml:space="preserve"> -</v>
      </c>
      <c r="T70" s="17" t="str">
        <f t="shared" si="4"/>
        <v xml:space="preserve"> -</v>
      </c>
    </row>
    <row r="71" spans="2:20" ht="30">
      <c r="B71" s="410"/>
      <c r="C71" s="410"/>
      <c r="D71" s="418"/>
      <c r="E71" s="47">
        <v>43466</v>
      </c>
      <c r="F71" s="47">
        <v>43830</v>
      </c>
      <c r="G71" s="10" t="s">
        <v>68</v>
      </c>
      <c r="H71" s="48">
        <v>10</v>
      </c>
      <c r="I71" s="48">
        <f>+J71+('2018'!I71-'2018'!K71)</f>
        <v>10</v>
      </c>
      <c r="J71" s="48">
        <v>10</v>
      </c>
      <c r="K71" s="70">
        <v>18</v>
      </c>
      <c r="L71" s="22">
        <f t="shared" si="0"/>
        <v>1.8</v>
      </c>
      <c r="M71" s="23">
        <f t="shared" si="1"/>
        <v>1</v>
      </c>
      <c r="N71" s="24">
        <f t="shared" si="2"/>
        <v>1</v>
      </c>
      <c r="O71" s="80" t="s">
        <v>203</v>
      </c>
      <c r="P71" s="48">
        <v>583372</v>
      </c>
      <c r="Q71" s="48">
        <v>579115</v>
      </c>
      <c r="R71" s="48">
        <v>0</v>
      </c>
      <c r="S71" s="25">
        <f t="shared" si="3"/>
        <v>0.99270276941642721</v>
      </c>
      <c r="T71" s="24" t="str">
        <f t="shared" si="4"/>
        <v xml:space="preserve"> -</v>
      </c>
    </row>
    <row r="72" spans="2:20" ht="30">
      <c r="B72" s="410"/>
      <c r="C72" s="410"/>
      <c r="D72" s="418"/>
      <c r="E72" s="47">
        <v>43466</v>
      </c>
      <c r="F72" s="47">
        <v>43830</v>
      </c>
      <c r="G72" s="10" t="s">
        <v>69</v>
      </c>
      <c r="H72" s="48">
        <v>2</v>
      </c>
      <c r="I72" s="48">
        <f>+J72+('2018'!I72-'2018'!K72)</f>
        <v>2</v>
      </c>
      <c r="J72" s="48">
        <v>2</v>
      </c>
      <c r="K72" s="70">
        <v>4</v>
      </c>
      <c r="L72" s="22">
        <f t="shared" si="0"/>
        <v>2</v>
      </c>
      <c r="M72" s="23">
        <f t="shared" si="1"/>
        <v>1</v>
      </c>
      <c r="N72" s="24">
        <f t="shared" si="2"/>
        <v>1</v>
      </c>
      <c r="O72" s="80" t="s">
        <v>203</v>
      </c>
      <c r="P72" s="48">
        <v>504059</v>
      </c>
      <c r="Q72" s="48">
        <v>504059</v>
      </c>
      <c r="R72" s="48">
        <v>0</v>
      </c>
      <c r="S72" s="25">
        <f t="shared" si="3"/>
        <v>1</v>
      </c>
      <c r="T72" s="24" t="str">
        <f t="shared" si="4"/>
        <v xml:space="preserve"> -</v>
      </c>
    </row>
    <row r="73" spans="2:20" ht="45">
      <c r="B73" s="410"/>
      <c r="C73" s="410"/>
      <c r="D73" s="418"/>
      <c r="E73" s="47">
        <v>43466</v>
      </c>
      <c r="F73" s="47">
        <v>43830</v>
      </c>
      <c r="G73" s="10" t="s">
        <v>70</v>
      </c>
      <c r="H73" s="48">
        <v>3</v>
      </c>
      <c r="I73" s="48">
        <f>+J73+('2018'!I73-'2018'!K73)</f>
        <v>3</v>
      </c>
      <c r="J73" s="48">
        <v>3</v>
      </c>
      <c r="K73" s="70">
        <v>0</v>
      </c>
      <c r="L73" s="22">
        <f t="shared" si="0"/>
        <v>0</v>
      </c>
      <c r="M73" s="23">
        <f t="shared" si="1"/>
        <v>1</v>
      </c>
      <c r="N73" s="24">
        <f t="shared" si="2"/>
        <v>0</v>
      </c>
      <c r="O73" s="80" t="s">
        <v>203</v>
      </c>
      <c r="P73" s="48">
        <v>0</v>
      </c>
      <c r="Q73" s="48">
        <v>0</v>
      </c>
      <c r="R73" s="48">
        <v>0</v>
      </c>
      <c r="S73" s="25" t="str">
        <f t="shared" si="3"/>
        <v xml:space="preserve"> -</v>
      </c>
      <c r="T73" s="24" t="str">
        <f t="shared" si="4"/>
        <v xml:space="preserve"> -</v>
      </c>
    </row>
    <row r="74" spans="2:20" ht="30">
      <c r="B74" s="410"/>
      <c r="C74" s="410"/>
      <c r="D74" s="418"/>
      <c r="E74" s="47">
        <v>43466</v>
      </c>
      <c r="F74" s="47">
        <v>43830</v>
      </c>
      <c r="G74" s="10" t="s">
        <v>71</v>
      </c>
      <c r="H74" s="48">
        <v>60</v>
      </c>
      <c r="I74" s="48">
        <f>+J74+('2018'!I74-'2018'!K74)</f>
        <v>48</v>
      </c>
      <c r="J74" s="48">
        <v>30</v>
      </c>
      <c r="K74" s="70">
        <v>148</v>
      </c>
      <c r="L74" s="22">
        <f t="shared" si="0"/>
        <v>4.9333333333333336</v>
      </c>
      <c r="M74" s="23">
        <f t="shared" si="1"/>
        <v>1</v>
      </c>
      <c r="N74" s="24">
        <f t="shared" si="2"/>
        <v>1</v>
      </c>
      <c r="O74" s="80">
        <v>2210663</v>
      </c>
      <c r="P74" s="48">
        <v>2695690</v>
      </c>
      <c r="Q74" s="48">
        <v>2641819</v>
      </c>
      <c r="R74" s="48">
        <v>0</v>
      </c>
      <c r="S74" s="25">
        <f t="shared" si="3"/>
        <v>0.98001587719656191</v>
      </c>
      <c r="T74" s="24" t="str">
        <f t="shared" si="4"/>
        <v xml:space="preserve"> -</v>
      </c>
    </row>
    <row r="75" spans="2:20" ht="45">
      <c r="B75" s="410"/>
      <c r="C75" s="410"/>
      <c r="D75" s="418"/>
      <c r="E75" s="47">
        <v>43466</v>
      </c>
      <c r="F75" s="47">
        <v>43830</v>
      </c>
      <c r="G75" s="10" t="s">
        <v>72</v>
      </c>
      <c r="H75" s="48">
        <v>5</v>
      </c>
      <c r="I75" s="48">
        <f>+J75+('2018'!I75-'2018'!K75)</f>
        <v>3</v>
      </c>
      <c r="J75" s="48">
        <v>3</v>
      </c>
      <c r="K75" s="70">
        <v>3</v>
      </c>
      <c r="L75" s="22">
        <f t="shared" si="0"/>
        <v>1</v>
      </c>
      <c r="M75" s="23">
        <f t="shared" si="1"/>
        <v>1</v>
      </c>
      <c r="N75" s="24">
        <f t="shared" si="2"/>
        <v>1</v>
      </c>
      <c r="O75" s="80">
        <v>2210172</v>
      </c>
      <c r="P75" s="48">
        <v>1492234</v>
      </c>
      <c r="Q75" s="48">
        <v>1492234</v>
      </c>
      <c r="R75" s="48">
        <v>0</v>
      </c>
      <c r="S75" s="25">
        <f t="shared" si="3"/>
        <v>1</v>
      </c>
      <c r="T75" s="24" t="str">
        <f t="shared" si="4"/>
        <v xml:space="preserve"> -</v>
      </c>
    </row>
    <row r="76" spans="2:20" ht="45">
      <c r="B76" s="410"/>
      <c r="C76" s="410"/>
      <c r="D76" s="418"/>
      <c r="E76" s="47">
        <v>43466</v>
      </c>
      <c r="F76" s="129">
        <v>43830</v>
      </c>
      <c r="G76" s="10" t="s">
        <v>73</v>
      </c>
      <c r="H76" s="48">
        <v>3448</v>
      </c>
      <c r="I76" s="48">
        <f>+J76+('2018'!I76-'2018'!K76)</f>
        <v>3150</v>
      </c>
      <c r="J76" s="48">
        <v>1699</v>
      </c>
      <c r="K76" s="70">
        <v>0</v>
      </c>
      <c r="L76" s="22">
        <f t="shared" si="0"/>
        <v>0</v>
      </c>
      <c r="M76" s="23">
        <f t="shared" si="1"/>
        <v>1</v>
      </c>
      <c r="N76" s="24">
        <f t="shared" si="2"/>
        <v>0</v>
      </c>
      <c r="O76" s="80" t="s">
        <v>203</v>
      </c>
      <c r="P76" s="48">
        <v>0</v>
      </c>
      <c r="Q76" s="48">
        <v>0</v>
      </c>
      <c r="R76" s="48">
        <v>0</v>
      </c>
      <c r="S76" s="25" t="str">
        <f t="shared" si="3"/>
        <v xml:space="preserve"> -</v>
      </c>
      <c r="T76" s="24" t="str">
        <f t="shared" si="4"/>
        <v xml:space="preserve"> -</v>
      </c>
    </row>
    <row r="77" spans="2:20" ht="30">
      <c r="B77" s="410"/>
      <c r="C77" s="410"/>
      <c r="D77" s="418"/>
      <c r="E77" s="47">
        <v>43466</v>
      </c>
      <c r="F77" s="129">
        <v>43830</v>
      </c>
      <c r="G77" s="10" t="s">
        <v>74</v>
      </c>
      <c r="H77" s="48">
        <v>1</v>
      </c>
      <c r="I77" s="48">
        <f>+J77+('2018'!I77-'2018'!K77)</f>
        <v>1</v>
      </c>
      <c r="J77" s="48">
        <v>0</v>
      </c>
      <c r="K77" s="70">
        <v>0</v>
      </c>
      <c r="L77" s="22" t="e">
        <f t="shared" si="0"/>
        <v>#DIV/0!</v>
      </c>
      <c r="M77" s="23">
        <f t="shared" si="1"/>
        <v>1</v>
      </c>
      <c r="N77" s="24" t="str">
        <f t="shared" si="2"/>
        <v xml:space="preserve"> -</v>
      </c>
      <c r="O77" s="80">
        <v>2210663</v>
      </c>
      <c r="P77" s="48">
        <v>0</v>
      </c>
      <c r="Q77" s="48">
        <v>0</v>
      </c>
      <c r="R77" s="48">
        <v>0</v>
      </c>
      <c r="S77" s="25" t="str">
        <f t="shared" si="3"/>
        <v xml:space="preserve"> -</v>
      </c>
      <c r="T77" s="24" t="str">
        <f t="shared" si="4"/>
        <v xml:space="preserve"> -</v>
      </c>
    </row>
    <row r="78" spans="2:20" ht="30">
      <c r="B78" s="410"/>
      <c r="C78" s="410"/>
      <c r="D78" s="418"/>
      <c r="E78" s="47">
        <v>43466</v>
      </c>
      <c r="F78" s="129">
        <v>43830</v>
      </c>
      <c r="G78" s="10" t="s">
        <v>75</v>
      </c>
      <c r="H78" s="25">
        <v>0.92</v>
      </c>
      <c r="I78" s="25">
        <f>+J78</f>
        <v>0.92</v>
      </c>
      <c r="J78" s="25">
        <v>0.92</v>
      </c>
      <c r="K78" s="71">
        <v>0.92</v>
      </c>
      <c r="L78" s="22">
        <f t="shared" si="0"/>
        <v>1</v>
      </c>
      <c r="M78" s="23">
        <f t="shared" si="1"/>
        <v>1</v>
      </c>
      <c r="N78" s="24">
        <f t="shared" si="2"/>
        <v>1</v>
      </c>
      <c r="O78" s="80" t="s">
        <v>203</v>
      </c>
      <c r="P78" s="48">
        <v>0</v>
      </c>
      <c r="Q78" s="48">
        <v>0</v>
      </c>
      <c r="R78" s="48">
        <v>0</v>
      </c>
      <c r="S78" s="25" t="str">
        <f t="shared" si="3"/>
        <v xml:space="preserve"> -</v>
      </c>
      <c r="T78" s="24" t="str">
        <f t="shared" si="4"/>
        <v xml:space="preserve"> -</v>
      </c>
    </row>
    <row r="79" spans="2:20" ht="46" thickBot="1">
      <c r="B79" s="410"/>
      <c r="C79" s="410"/>
      <c r="D79" s="419"/>
      <c r="E79" s="101">
        <v>43466</v>
      </c>
      <c r="F79" s="133">
        <v>43830</v>
      </c>
      <c r="G79" s="12" t="s">
        <v>76</v>
      </c>
      <c r="H79" s="107">
        <v>0.1</v>
      </c>
      <c r="I79" s="107">
        <f>+J79+('2018'!I79-'2018'!K79)</f>
        <v>0.1</v>
      </c>
      <c r="J79" s="107">
        <v>0.1</v>
      </c>
      <c r="K79" s="108">
        <v>0.1</v>
      </c>
      <c r="L79" s="103">
        <f t="shared" si="0"/>
        <v>1</v>
      </c>
      <c r="M79" s="104">
        <f t="shared" si="1"/>
        <v>1</v>
      </c>
      <c r="N79" s="105">
        <f t="shared" si="2"/>
        <v>1</v>
      </c>
      <c r="O79" s="106" t="s">
        <v>203</v>
      </c>
      <c r="P79" s="102">
        <v>0</v>
      </c>
      <c r="Q79" s="102">
        <v>0</v>
      </c>
      <c r="R79" s="102">
        <v>13297762</v>
      </c>
      <c r="S79" s="107" t="str">
        <f t="shared" si="3"/>
        <v xml:space="preserve"> -</v>
      </c>
      <c r="T79" s="105">
        <f t="shared" si="4"/>
        <v>1</v>
      </c>
    </row>
    <row r="80" spans="2:20" ht="30" customHeight="1">
      <c r="B80" s="410"/>
      <c r="C80" s="410"/>
      <c r="D80" s="412" t="s">
        <v>116</v>
      </c>
      <c r="E80" s="49">
        <v>43466</v>
      </c>
      <c r="F80" s="127">
        <v>43830</v>
      </c>
      <c r="G80" s="13" t="s">
        <v>77</v>
      </c>
      <c r="H80" s="50">
        <v>36000</v>
      </c>
      <c r="I80" s="50">
        <f>+J80+('2018'!I80-'2018'!K80)</f>
        <v>9319</v>
      </c>
      <c r="J80" s="50">
        <v>12000</v>
      </c>
      <c r="K80" s="69">
        <v>8555</v>
      </c>
      <c r="L80" s="15">
        <f t="shared" si="0"/>
        <v>0.71291666666666664</v>
      </c>
      <c r="M80" s="16">
        <f t="shared" si="1"/>
        <v>1</v>
      </c>
      <c r="N80" s="17">
        <f t="shared" si="2"/>
        <v>0.71291666666666664</v>
      </c>
      <c r="O80" s="77">
        <v>2210666</v>
      </c>
      <c r="P80" s="50">
        <v>12204371</v>
      </c>
      <c r="Q80" s="50">
        <v>12010790</v>
      </c>
      <c r="R80" s="50">
        <v>0</v>
      </c>
      <c r="S80" s="18">
        <f t="shared" si="3"/>
        <v>0.98413838779565121</v>
      </c>
      <c r="T80" s="17" t="str">
        <f t="shared" si="4"/>
        <v xml:space="preserve"> -</v>
      </c>
    </row>
    <row r="81" spans="2:20" ht="30" customHeight="1">
      <c r="B81" s="410"/>
      <c r="C81" s="410"/>
      <c r="D81" s="414"/>
      <c r="E81" s="47">
        <v>43466</v>
      </c>
      <c r="F81" s="129">
        <v>43830</v>
      </c>
      <c r="G81" s="10" t="s">
        <v>78</v>
      </c>
      <c r="H81" s="48">
        <v>1000</v>
      </c>
      <c r="I81" s="48">
        <f>+J81+('2018'!I81-'2018'!K81)</f>
        <v>-1385</v>
      </c>
      <c r="J81" s="48">
        <v>300</v>
      </c>
      <c r="K81" s="70">
        <v>504</v>
      </c>
      <c r="L81" s="22">
        <f t="shared" si="0"/>
        <v>1.68</v>
      </c>
      <c r="M81" s="23">
        <f t="shared" si="1"/>
        <v>1</v>
      </c>
      <c r="N81" s="24">
        <f t="shared" si="2"/>
        <v>1</v>
      </c>
      <c r="O81" s="80">
        <v>2210666</v>
      </c>
      <c r="P81" s="48">
        <v>3320000</v>
      </c>
      <c r="Q81" s="48">
        <v>3221067</v>
      </c>
      <c r="R81" s="48">
        <v>0</v>
      </c>
      <c r="S81" s="25">
        <f t="shared" si="3"/>
        <v>0.97020090361445788</v>
      </c>
      <c r="T81" s="24" t="str">
        <f t="shared" si="4"/>
        <v xml:space="preserve"> -</v>
      </c>
    </row>
    <row r="82" spans="2:20" ht="30">
      <c r="B82" s="410"/>
      <c r="C82" s="410"/>
      <c r="D82" s="414"/>
      <c r="E82" s="47">
        <v>43466</v>
      </c>
      <c r="F82" s="129">
        <v>43830</v>
      </c>
      <c r="G82" s="10" t="s">
        <v>80</v>
      </c>
      <c r="H82" s="48">
        <v>50</v>
      </c>
      <c r="I82" s="48">
        <f>+J82+('2018'!I82-'2018'!K82)</f>
        <v>22</v>
      </c>
      <c r="J82" s="48">
        <v>20</v>
      </c>
      <c r="K82" s="70">
        <v>6</v>
      </c>
      <c r="L82" s="22">
        <f t="shared" si="0"/>
        <v>0.3</v>
      </c>
      <c r="M82" s="23">
        <f t="shared" si="1"/>
        <v>1</v>
      </c>
      <c r="N82" s="24">
        <f t="shared" si="2"/>
        <v>0.3</v>
      </c>
      <c r="O82" s="80">
        <v>2210666</v>
      </c>
      <c r="P82" s="48">
        <v>1650000</v>
      </c>
      <c r="Q82" s="48">
        <v>1633240</v>
      </c>
      <c r="R82" s="48">
        <v>0</v>
      </c>
      <c r="S82" s="25">
        <f t="shared" si="3"/>
        <v>0.98984242424242419</v>
      </c>
      <c r="T82" s="24" t="str">
        <f t="shared" si="4"/>
        <v xml:space="preserve"> -</v>
      </c>
    </row>
    <row r="83" spans="2:20" ht="30">
      <c r="B83" s="410"/>
      <c r="C83" s="410"/>
      <c r="D83" s="414"/>
      <c r="E83" s="47">
        <v>43466</v>
      </c>
      <c r="F83" s="129">
        <v>43830</v>
      </c>
      <c r="G83" s="10" t="s">
        <v>81</v>
      </c>
      <c r="H83" s="48">
        <v>1</v>
      </c>
      <c r="I83" s="48">
        <f>+J83+('2018'!I83-'2018'!K83)</f>
        <v>1</v>
      </c>
      <c r="J83" s="48">
        <v>0</v>
      </c>
      <c r="K83" s="70">
        <v>1</v>
      </c>
      <c r="L83" s="22" t="e">
        <f t="shared" ref="L83:L86" si="28">+K83/J83</f>
        <v>#DIV/0!</v>
      </c>
      <c r="M83" s="23">
        <f t="shared" ref="M83:M86" si="29">DAYS360(E83,$C$8)/DAYS360(E83,F83)</f>
        <v>1</v>
      </c>
      <c r="N83" s="24" t="str">
        <f t="shared" ref="N83:N86" si="30">IF(J83=0," -",IF(L83&gt;100%,100%,L83))</f>
        <v xml:space="preserve"> -</v>
      </c>
      <c r="O83" s="80">
        <v>0</v>
      </c>
      <c r="P83" s="48">
        <v>2000000</v>
      </c>
      <c r="Q83" s="48">
        <v>1460175</v>
      </c>
      <c r="R83" s="48">
        <v>0</v>
      </c>
      <c r="S83" s="25">
        <f t="shared" ref="S83:S87" si="31">IF(P83=0," -",Q83/P83)</f>
        <v>0.7300875</v>
      </c>
      <c r="T83" s="24" t="str">
        <f t="shared" ref="T83:T87" si="32">IF(R83=0," -",IF(Q83=0,100%,R83/Q83))</f>
        <v xml:space="preserve"> -</v>
      </c>
    </row>
    <row r="84" spans="2:20" ht="30">
      <c r="B84" s="410"/>
      <c r="C84" s="410"/>
      <c r="D84" s="414"/>
      <c r="E84" s="47">
        <v>43466</v>
      </c>
      <c r="F84" s="129">
        <v>43830</v>
      </c>
      <c r="G84" s="10" t="s">
        <v>82</v>
      </c>
      <c r="H84" s="48">
        <v>20</v>
      </c>
      <c r="I84" s="48">
        <f>+J84+('2018'!I84-'2018'!K84)</f>
        <v>-4</v>
      </c>
      <c r="J84" s="48">
        <v>7</v>
      </c>
      <c r="K84" s="70">
        <v>34</v>
      </c>
      <c r="L84" s="22">
        <f t="shared" si="28"/>
        <v>4.8571428571428568</v>
      </c>
      <c r="M84" s="23">
        <f t="shared" si="29"/>
        <v>1</v>
      </c>
      <c r="N84" s="24">
        <f t="shared" si="30"/>
        <v>1</v>
      </c>
      <c r="O84" s="80">
        <v>2210666</v>
      </c>
      <c r="P84" s="48">
        <v>14595000</v>
      </c>
      <c r="Q84" s="48">
        <v>14638586</v>
      </c>
      <c r="R84" s="48">
        <v>0</v>
      </c>
      <c r="S84" s="25">
        <f t="shared" si="31"/>
        <v>1.0029863651935595</v>
      </c>
      <c r="T84" s="24" t="str">
        <f t="shared" si="32"/>
        <v xml:space="preserve"> -</v>
      </c>
    </row>
    <row r="85" spans="2:20" ht="30">
      <c r="B85" s="410"/>
      <c r="C85" s="410"/>
      <c r="D85" s="414"/>
      <c r="E85" s="47">
        <v>43466</v>
      </c>
      <c r="F85" s="129">
        <v>43830</v>
      </c>
      <c r="G85" s="10" t="s">
        <v>83</v>
      </c>
      <c r="H85" s="25">
        <v>1</v>
      </c>
      <c r="I85" s="25">
        <f>+J85</f>
        <v>1</v>
      </c>
      <c r="J85" s="25">
        <v>1</v>
      </c>
      <c r="K85" s="71">
        <v>1</v>
      </c>
      <c r="L85" s="22">
        <f t="shared" si="28"/>
        <v>1</v>
      </c>
      <c r="M85" s="23">
        <f t="shared" si="29"/>
        <v>1</v>
      </c>
      <c r="N85" s="24">
        <f t="shared" si="30"/>
        <v>1</v>
      </c>
      <c r="O85" s="80">
        <v>2210666</v>
      </c>
      <c r="P85" s="48">
        <v>4403926</v>
      </c>
      <c r="Q85" s="48">
        <v>3728571</v>
      </c>
      <c r="R85" s="48">
        <v>0</v>
      </c>
      <c r="S85" s="25">
        <f t="shared" si="31"/>
        <v>0.84664705991880884</v>
      </c>
      <c r="T85" s="24" t="str">
        <f t="shared" si="32"/>
        <v xml:space="preserve"> -</v>
      </c>
    </row>
    <row r="86" spans="2:20" ht="31" thickBot="1">
      <c r="B86" s="411"/>
      <c r="C86" s="411"/>
      <c r="D86" s="413"/>
      <c r="E86" s="51">
        <v>43466</v>
      </c>
      <c r="F86" s="128">
        <v>43830</v>
      </c>
      <c r="G86" s="9" t="s">
        <v>84</v>
      </c>
      <c r="H86" s="53">
        <v>0.96</v>
      </c>
      <c r="I86" s="53">
        <f>+J86</f>
        <v>0.96</v>
      </c>
      <c r="J86" s="53">
        <v>0.96</v>
      </c>
      <c r="K86" s="72">
        <v>0.97</v>
      </c>
      <c r="L86" s="83">
        <f t="shared" si="28"/>
        <v>1.0104166666666667</v>
      </c>
      <c r="M86" s="81">
        <f t="shared" si="29"/>
        <v>1</v>
      </c>
      <c r="N86" s="54">
        <f t="shared" si="30"/>
        <v>1</v>
      </c>
      <c r="O86" s="78">
        <v>2210666</v>
      </c>
      <c r="P86" s="52">
        <v>31339006</v>
      </c>
      <c r="Q86" s="52">
        <v>22033317</v>
      </c>
      <c r="R86" s="52">
        <v>0</v>
      </c>
      <c r="S86" s="53">
        <f t="shared" si="31"/>
        <v>0.70306368364076388</v>
      </c>
      <c r="T86" s="54" t="str">
        <f t="shared" si="32"/>
        <v xml:space="preserve"> -</v>
      </c>
    </row>
    <row r="87" spans="2:20" ht="21" customHeight="1" thickBot="1">
      <c r="M87" s="143">
        <f>+AVERAGE(M12:M12,M14,M16,M18:M21,M23,M25:M28,M30,M32:M33,M35:M36,M39:M40,M42:M53,M55:M68,M70:M86)</f>
        <v>1</v>
      </c>
      <c r="N87" s="142">
        <f>+AVERAGE(N12:N12,N14,N16,N18:N21,N23,N25:N28,N30,N32:N33,N35:N36,N38:N40,N42:N53,N55:N68,N70:N86)</f>
        <v>0.63255497685185191</v>
      </c>
      <c r="O87" s="138"/>
      <c r="P87" s="140">
        <f>+SUM(P12:P12,P14,P16,P18:P21,P23,P25:P28,P30,P32:P33,P35:P36,P38:P40,P42:P53,P55:P68,P70:P86)</f>
        <v>200584045</v>
      </c>
      <c r="Q87" s="139">
        <f>+SUM(Q12:Q12,Q14,Q16,Q18:Q21,Q23,Q25:Q28,Q30,Q32:Q33,Q35:Q36,Q38:Q40,Q42:Q53,Q55:Q68,Q70:Q86)</f>
        <v>179663584</v>
      </c>
      <c r="R87" s="139">
        <f>+SUM(R12:R12,R14,R16,R18:R21,R23,R25:R28,R30,R32:R33,R35:R36,R38:R40,R42:R53,R55:R68,R70:R86)</f>
        <v>33834224</v>
      </c>
      <c r="S87" s="141">
        <f t="shared" si="31"/>
        <v>0.89570226784488272</v>
      </c>
      <c r="T87" s="142">
        <f t="shared" si="32"/>
        <v>0.18831987677591916</v>
      </c>
    </row>
  </sheetData>
  <mergeCells count="42">
    <mergeCell ref="B32:B53"/>
    <mergeCell ref="C42:C53"/>
    <mergeCell ref="D42:D53"/>
    <mergeCell ref="C38:C40"/>
    <mergeCell ref="C18:C21"/>
    <mergeCell ref="D18:D19"/>
    <mergeCell ref="B25:B30"/>
    <mergeCell ref="C25:C28"/>
    <mergeCell ref="D25:D28"/>
    <mergeCell ref="D20:D2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  <mergeCell ref="B12:B21"/>
    <mergeCell ref="B55:B86"/>
    <mergeCell ref="C55:C68"/>
    <mergeCell ref="D60:D66"/>
    <mergeCell ref="D67:D68"/>
    <mergeCell ref="C70:C86"/>
    <mergeCell ref="D70:D79"/>
    <mergeCell ref="D80:D86"/>
    <mergeCell ref="C32:C33"/>
    <mergeCell ref="D32:D33"/>
    <mergeCell ref="C35:C36"/>
    <mergeCell ref="D35:D36"/>
    <mergeCell ref="D39:D40"/>
    <mergeCell ref="D56:D58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87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36.28515625" style="1" customWidth="1"/>
    <col min="6" max="6" width="13.7109375" style="1" customWidth="1"/>
    <col min="7" max="18" width="9.5703125" style="1" customWidth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433" t="s">
        <v>16</v>
      </c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  <c r="N2" s="433"/>
      <c r="O2" s="433"/>
      <c r="P2" s="433"/>
      <c r="Q2" s="433"/>
      <c r="R2" s="433"/>
      <c r="S2" s="433"/>
      <c r="T2" s="433"/>
      <c r="U2" s="433"/>
      <c r="V2" s="433"/>
      <c r="W2" s="433"/>
      <c r="X2" s="433"/>
      <c r="Y2" s="433"/>
    </row>
    <row r="3" spans="2:25" ht="20" customHeight="1">
      <c r="B3" s="433" t="s">
        <v>19</v>
      </c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  <c r="O3" s="433"/>
      <c r="P3" s="433"/>
      <c r="Q3" s="433"/>
      <c r="R3" s="433"/>
      <c r="S3" s="433"/>
      <c r="T3" s="433"/>
      <c r="U3" s="433"/>
      <c r="V3" s="433"/>
      <c r="W3" s="433"/>
      <c r="X3" s="433"/>
      <c r="Y3" s="433"/>
    </row>
    <row r="4" spans="2:25" ht="20" customHeight="1">
      <c r="B4" s="433" t="s">
        <v>27</v>
      </c>
      <c r="C4" s="433"/>
      <c r="D4" s="433"/>
      <c r="E4" s="433"/>
      <c r="F4" s="433"/>
      <c r="G4" s="433"/>
      <c r="H4" s="433"/>
      <c r="I4" s="433"/>
      <c r="J4" s="433"/>
      <c r="K4" s="433"/>
      <c r="L4" s="433"/>
      <c r="M4" s="433"/>
      <c r="N4" s="433"/>
      <c r="O4" s="433"/>
      <c r="P4" s="433"/>
      <c r="Q4" s="433"/>
      <c r="R4" s="433"/>
      <c r="S4" s="433"/>
      <c r="T4" s="433"/>
      <c r="U4" s="433"/>
      <c r="V4" s="433"/>
      <c r="W4" s="433"/>
      <c r="X4" s="433"/>
      <c r="Y4" s="433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7" t="s">
        <v>134</v>
      </c>
      <c r="C8" s="26">
        <f>+'2019'!C8</f>
        <v>43830</v>
      </c>
      <c r="D8" s="434" t="s">
        <v>3</v>
      </c>
      <c r="E8" s="435"/>
      <c r="F8" s="435"/>
      <c r="G8" s="435"/>
      <c r="H8" s="475"/>
      <c r="I8" s="475"/>
      <c r="J8" s="475"/>
      <c r="K8" s="475"/>
      <c r="L8" s="475"/>
      <c r="M8" s="475"/>
      <c r="N8" s="436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 thickBot="1">
      <c r="B9" s="437" t="s">
        <v>17</v>
      </c>
      <c r="C9" s="440" t="s">
        <v>18</v>
      </c>
      <c r="D9" s="443" t="s">
        <v>0</v>
      </c>
      <c r="E9" s="446" t="s">
        <v>5</v>
      </c>
      <c r="F9" s="446"/>
      <c r="G9" s="446"/>
      <c r="H9" s="476"/>
      <c r="I9" s="476"/>
      <c r="J9" s="476"/>
      <c r="K9" s="477"/>
      <c r="L9" s="477"/>
      <c r="M9" s="477"/>
      <c r="N9" s="478"/>
      <c r="O9" s="479" t="s">
        <v>133</v>
      </c>
      <c r="P9" s="480"/>
      <c r="Q9" s="480"/>
      <c r="R9" s="480"/>
      <c r="S9" s="481"/>
      <c r="T9" s="427" t="s">
        <v>135</v>
      </c>
      <c r="U9" s="428"/>
      <c r="V9" s="428"/>
      <c r="W9" s="428"/>
      <c r="X9" s="428"/>
      <c r="Y9" s="429"/>
    </row>
    <row r="10" spans="2:25" ht="17" customHeight="1">
      <c r="B10" s="438"/>
      <c r="C10" s="441"/>
      <c r="D10" s="444"/>
      <c r="E10" s="447" t="s">
        <v>7</v>
      </c>
      <c r="F10" s="425" t="s">
        <v>25</v>
      </c>
      <c r="G10" s="246" t="s">
        <v>1</v>
      </c>
      <c r="H10" s="247" t="s">
        <v>1</v>
      </c>
      <c r="I10" s="252" t="s">
        <v>1</v>
      </c>
      <c r="J10" s="252" t="s">
        <v>1</v>
      </c>
      <c r="K10" s="262" t="s">
        <v>8</v>
      </c>
      <c r="L10" s="263" t="s">
        <v>8</v>
      </c>
      <c r="M10" s="263" t="s">
        <v>8</v>
      </c>
      <c r="N10" s="264" t="s">
        <v>8</v>
      </c>
      <c r="O10" s="482">
        <v>2016</v>
      </c>
      <c r="P10" s="484">
        <v>2017</v>
      </c>
      <c r="Q10" s="486">
        <v>2018</v>
      </c>
      <c r="R10" s="488">
        <v>2019</v>
      </c>
      <c r="S10" s="473" t="s">
        <v>134</v>
      </c>
      <c r="T10" s="430"/>
      <c r="U10" s="431"/>
      <c r="V10" s="431"/>
      <c r="W10" s="431"/>
      <c r="X10" s="431"/>
      <c r="Y10" s="432"/>
    </row>
    <row r="11" spans="2:25" ht="37.5" customHeight="1" thickBot="1">
      <c r="B11" s="439"/>
      <c r="C11" s="442"/>
      <c r="D11" s="445"/>
      <c r="E11" s="425"/>
      <c r="F11" s="426"/>
      <c r="G11" s="251">
        <v>2016</v>
      </c>
      <c r="H11" s="258">
        <v>2017</v>
      </c>
      <c r="I11" s="253">
        <v>2018</v>
      </c>
      <c r="J11" s="253">
        <v>2019</v>
      </c>
      <c r="K11" s="259">
        <v>2016</v>
      </c>
      <c r="L11" s="258">
        <v>2017</v>
      </c>
      <c r="M11" s="253">
        <v>2018</v>
      </c>
      <c r="N11" s="260">
        <v>2019</v>
      </c>
      <c r="O11" s="483"/>
      <c r="P11" s="485"/>
      <c r="Q11" s="487"/>
      <c r="R11" s="489"/>
      <c r="S11" s="474"/>
      <c r="T11" s="248" t="s">
        <v>23</v>
      </c>
      <c r="U11" s="31" t="s">
        <v>20</v>
      </c>
      <c r="V11" s="32" t="s">
        <v>21</v>
      </c>
      <c r="W11" s="20" t="s">
        <v>22</v>
      </c>
      <c r="X11" s="20" t="s">
        <v>14</v>
      </c>
      <c r="Y11" s="21" t="s">
        <v>15</v>
      </c>
    </row>
    <row r="12" spans="2:25" ht="46" customHeight="1" thickBot="1">
      <c r="B12" s="409" t="s">
        <v>94</v>
      </c>
      <c r="C12" s="249" t="s">
        <v>90</v>
      </c>
      <c r="D12" s="90" t="s">
        <v>85</v>
      </c>
      <c r="E12" s="100" t="s">
        <v>28</v>
      </c>
      <c r="F12" s="92">
        <v>17</v>
      </c>
      <c r="G12" s="92">
        <f>'2016'!$J$12</f>
        <v>17</v>
      </c>
      <c r="H12" s="94">
        <f>'2017'!J12</f>
        <v>17</v>
      </c>
      <c r="I12" s="94">
        <f>'2018'!J12</f>
        <v>17</v>
      </c>
      <c r="J12" s="94">
        <f>'2019'!J12</f>
        <v>17</v>
      </c>
      <c r="K12" s="265">
        <f>'2016'!$K$12</f>
        <v>0</v>
      </c>
      <c r="L12" s="75">
        <f>'2017'!K12</f>
        <v>7</v>
      </c>
      <c r="M12" s="75">
        <f>'2018'!K12</f>
        <v>17</v>
      </c>
      <c r="N12" s="266">
        <f>'2019'!K12</f>
        <v>17</v>
      </c>
      <c r="O12" s="313">
        <f>'2016'!$N$12</f>
        <v>0</v>
      </c>
      <c r="P12" s="314">
        <f>'2017'!N12</f>
        <v>0.41176470588235292</v>
      </c>
      <c r="Q12" s="331">
        <f>'2018'!N12</f>
        <v>1</v>
      </c>
      <c r="R12" s="314">
        <f>'2019'!N12</f>
        <v>1</v>
      </c>
      <c r="S12" s="316">
        <v>0.6029411764705882</v>
      </c>
      <c r="T12" s="98">
        <v>2210219</v>
      </c>
      <c r="U12" s="92">
        <f>+'2016'!P12+'2017'!P12+'2018'!P12+'2019'!P12</f>
        <v>14163571</v>
      </c>
      <c r="V12" s="92">
        <f>+'2016'!Q12+'2017'!Q12+'2018'!Q12+'2019'!Q12</f>
        <v>13601758</v>
      </c>
      <c r="W12" s="92">
        <f>+'2016'!R12+'2017'!R12+'2018'!R12+'2019'!R12</f>
        <v>0</v>
      </c>
      <c r="X12" s="99">
        <f>IF(U12=0," -",V12/U12)</f>
        <v>0.96033394403148753</v>
      </c>
      <c r="Y12" s="97" t="str">
        <f>IF(W12=0," -",IF(V12=0,100%,W12/V12))</f>
        <v xml:space="preserve"> -</v>
      </c>
    </row>
    <row r="13" spans="2:25" ht="13" customHeight="1" thickBot="1">
      <c r="B13" s="410"/>
      <c r="C13" s="27"/>
      <c r="D13" s="27"/>
      <c r="E13" s="148"/>
      <c r="F13" s="149"/>
      <c r="G13" s="149"/>
      <c r="H13" s="149"/>
      <c r="I13" s="149"/>
      <c r="J13" s="149"/>
      <c r="K13" s="261"/>
      <c r="L13" s="261"/>
      <c r="M13" s="261"/>
      <c r="N13" s="261"/>
      <c r="O13" s="148"/>
      <c r="P13" s="152"/>
      <c r="Q13" s="152"/>
      <c r="R13" s="152"/>
      <c r="S13" s="294"/>
      <c r="T13" s="148"/>
      <c r="U13" s="151"/>
      <c r="V13" s="151"/>
      <c r="W13" s="151"/>
      <c r="X13" s="152"/>
      <c r="Y13" s="153"/>
    </row>
    <row r="14" spans="2:25" ht="78" customHeight="1" thickBot="1">
      <c r="B14" s="410"/>
      <c r="C14" s="168" t="s">
        <v>91</v>
      </c>
      <c r="D14" s="64" t="s">
        <v>87</v>
      </c>
      <c r="E14" s="61" t="s">
        <v>30</v>
      </c>
      <c r="F14" s="57">
        <v>1</v>
      </c>
      <c r="G14" s="57">
        <f>'2016'!$J$15</f>
        <v>1</v>
      </c>
      <c r="H14" s="76">
        <f>'2017'!J14</f>
        <v>1</v>
      </c>
      <c r="I14" s="76">
        <f>'2018'!J14</f>
        <v>1</v>
      </c>
      <c r="J14" s="76">
        <f>'2019'!J14</f>
        <v>1</v>
      </c>
      <c r="K14" s="267">
        <f>'2016'!K15</f>
        <v>1</v>
      </c>
      <c r="L14" s="76">
        <f>'2017'!K14</f>
        <v>1</v>
      </c>
      <c r="M14" s="76">
        <f>'2018'!K14</f>
        <v>1</v>
      </c>
      <c r="N14" s="59">
        <f>'2019'!K14</f>
        <v>1</v>
      </c>
      <c r="O14" s="329">
        <f>'2016'!N15</f>
        <v>1</v>
      </c>
      <c r="P14" s="330">
        <f>'2017'!N14</f>
        <v>1</v>
      </c>
      <c r="Q14" s="331">
        <f>'2018'!N14</f>
        <v>1</v>
      </c>
      <c r="R14" s="330">
        <f>'2019'!N14</f>
        <v>1</v>
      </c>
      <c r="S14" s="332">
        <v>1</v>
      </c>
      <c r="T14" s="79" t="s">
        <v>203</v>
      </c>
      <c r="U14" s="58">
        <f>+'2016'!P15+'2017'!P14+'2018'!P14+'2019'!P14</f>
        <v>642612</v>
      </c>
      <c r="V14" s="58">
        <f>+'2016'!Q15+'2017'!Q14+'2018'!Q14+'2019'!Q14</f>
        <v>642612</v>
      </c>
      <c r="W14" s="58">
        <f>+'2016'!R15+'2017'!R14+'2018'!R14+'2019'!R14</f>
        <v>0</v>
      </c>
      <c r="X14" s="57">
        <f t="shared" ref="X14:X82" si="0">IF(U14=0," -",V14/U14)</f>
        <v>1</v>
      </c>
      <c r="Y14" s="59" t="str">
        <f t="shared" ref="Y14:Y82" si="1">IF(W14=0," -",IF(V14=0,100%,W14/V14))</f>
        <v xml:space="preserve"> -</v>
      </c>
    </row>
    <row r="15" spans="2:25" ht="13" customHeight="1" thickBot="1">
      <c r="B15" s="410"/>
      <c r="C15" s="28"/>
      <c r="D15" s="34"/>
      <c r="E15" s="33"/>
      <c r="F15" s="38"/>
      <c r="G15" s="38"/>
      <c r="H15" s="38"/>
      <c r="I15" s="38"/>
      <c r="J15" s="38"/>
      <c r="K15" s="38"/>
      <c r="L15" s="38"/>
      <c r="M15" s="38"/>
      <c r="N15" s="38"/>
      <c r="O15" s="35"/>
      <c r="P15" s="35"/>
      <c r="Q15" s="35"/>
      <c r="R15" s="35"/>
      <c r="S15" s="295"/>
      <c r="T15" s="33"/>
      <c r="U15" s="85"/>
      <c r="V15" s="85"/>
      <c r="W15" s="85"/>
      <c r="X15" s="35"/>
      <c r="Y15" s="40"/>
    </row>
    <row r="16" spans="2:25" ht="46" thickBot="1">
      <c r="B16" s="410"/>
      <c r="C16" s="168" t="s">
        <v>92</v>
      </c>
      <c r="D16" s="64" t="s">
        <v>88</v>
      </c>
      <c r="E16" s="61" t="s">
        <v>31</v>
      </c>
      <c r="F16" s="58">
        <v>1</v>
      </c>
      <c r="G16" s="58">
        <f>'2016'!$J$17</f>
        <v>0</v>
      </c>
      <c r="H16" s="75">
        <f>'2017'!J16</f>
        <v>0</v>
      </c>
      <c r="I16" s="75">
        <f>'2018'!J16</f>
        <v>1</v>
      </c>
      <c r="J16" s="75">
        <f>'2019'!J16</f>
        <v>1</v>
      </c>
      <c r="K16" s="265">
        <f>'2016'!K17</f>
        <v>0</v>
      </c>
      <c r="L16" s="75">
        <f>'2017'!K16</f>
        <v>0</v>
      </c>
      <c r="M16" s="75">
        <f>'2018'!K16</f>
        <v>0</v>
      </c>
      <c r="N16" s="266">
        <f>'2019'!K16</f>
        <v>0</v>
      </c>
      <c r="O16" s="329" t="str">
        <f>'2016'!N17</f>
        <v xml:space="preserve"> -</v>
      </c>
      <c r="P16" s="330" t="str">
        <f>'2017'!N16</f>
        <v xml:space="preserve"> -</v>
      </c>
      <c r="Q16" s="331">
        <f>'2018'!N16</f>
        <v>0</v>
      </c>
      <c r="R16" s="330">
        <f>'2019'!N16</f>
        <v>0</v>
      </c>
      <c r="S16" s="332">
        <v>0</v>
      </c>
      <c r="T16" s="79">
        <v>2210198</v>
      </c>
      <c r="U16" s="58">
        <f>+'2016'!P17+'2017'!P16+'2018'!P16+'2019'!P16</f>
        <v>0</v>
      </c>
      <c r="V16" s="58">
        <f>+'2016'!Q17+'2017'!Q16+'2018'!Q16+'2019'!Q16</f>
        <v>0</v>
      </c>
      <c r="W16" s="58">
        <f>+'2016'!R17+'2017'!R16+'2018'!R16+'2019'!R16</f>
        <v>0</v>
      </c>
      <c r="X16" s="57" t="str">
        <f t="shared" si="0"/>
        <v xml:space="preserve"> -</v>
      </c>
      <c r="Y16" s="59" t="str">
        <f t="shared" si="1"/>
        <v xml:space="preserve"> -</v>
      </c>
    </row>
    <row r="17" spans="2:25" ht="13" customHeight="1" thickBot="1">
      <c r="B17" s="410"/>
      <c r="C17" s="34"/>
      <c r="D17" s="34"/>
      <c r="E17" s="33"/>
      <c r="F17" s="38"/>
      <c r="G17" s="38"/>
      <c r="H17" s="38"/>
      <c r="I17" s="38"/>
      <c r="J17" s="38"/>
      <c r="K17" s="38"/>
      <c r="L17" s="38"/>
      <c r="M17" s="38"/>
      <c r="N17" s="38"/>
      <c r="O17" s="33"/>
      <c r="P17" s="35"/>
      <c r="Q17" s="35"/>
      <c r="R17" s="35"/>
      <c r="S17" s="295"/>
      <c r="T17" s="33"/>
      <c r="U17" s="85"/>
      <c r="V17" s="85"/>
      <c r="W17" s="85"/>
      <c r="X17" s="35"/>
      <c r="Y17" s="40"/>
    </row>
    <row r="18" spans="2:25" ht="30" customHeight="1">
      <c r="B18" s="410"/>
      <c r="C18" s="409" t="s">
        <v>93</v>
      </c>
      <c r="D18" s="417" t="s">
        <v>125</v>
      </c>
      <c r="E18" s="13" t="s">
        <v>123</v>
      </c>
      <c r="F18" s="170">
        <v>1</v>
      </c>
      <c r="G18" s="170">
        <v>1</v>
      </c>
      <c r="H18" s="175">
        <f>'2017'!J18</f>
        <v>1</v>
      </c>
      <c r="I18" s="175">
        <f>'2018'!J18</f>
        <v>1</v>
      </c>
      <c r="J18" s="175">
        <f>'2019'!J18</f>
        <v>1</v>
      </c>
      <c r="K18" s="268">
        <v>1</v>
      </c>
      <c r="L18" s="175">
        <f>'2017'!K18</f>
        <v>1</v>
      </c>
      <c r="M18" s="175">
        <f>'2018'!K18</f>
        <v>1</v>
      </c>
      <c r="N18" s="269">
        <f>'2019'!K18</f>
        <v>1</v>
      </c>
      <c r="O18" s="297">
        <v>1</v>
      </c>
      <c r="P18" s="298">
        <f>'2017'!N18</f>
        <v>1</v>
      </c>
      <c r="Q18" s="299">
        <f>'2018'!N18</f>
        <v>1</v>
      </c>
      <c r="R18" s="298">
        <f>'2019'!N18</f>
        <v>1</v>
      </c>
      <c r="S18" s="300">
        <v>1</v>
      </c>
      <c r="T18" s="176">
        <v>2210269</v>
      </c>
      <c r="U18" s="171">
        <v>1700156</v>
      </c>
      <c r="V18" s="171">
        <v>1670807</v>
      </c>
      <c r="W18" s="171">
        <v>1000000</v>
      </c>
      <c r="X18" s="173">
        <f t="shared" ref="X18:X20" si="2">IF(U18=0," -",V18/U18)</f>
        <v>0.98273746644425575</v>
      </c>
      <c r="Y18" s="174">
        <f t="shared" ref="Y18:Y20" si="3">IF(W18=0," -",IF(V18=0,100%,W18/V18))</f>
        <v>0.59851317357420697</v>
      </c>
    </row>
    <row r="19" spans="2:25" ht="46" customHeight="1" thickBot="1">
      <c r="B19" s="410"/>
      <c r="C19" s="410"/>
      <c r="D19" s="419"/>
      <c r="E19" s="12" t="s">
        <v>124</v>
      </c>
      <c r="F19" s="236">
        <v>150</v>
      </c>
      <c r="G19" s="236">
        <v>15</v>
      </c>
      <c r="H19" s="237">
        <f>'2017'!J19</f>
        <v>60</v>
      </c>
      <c r="I19" s="237">
        <f>'2018'!J19</f>
        <v>50</v>
      </c>
      <c r="J19" s="237">
        <f>'2019'!J19</f>
        <v>25</v>
      </c>
      <c r="K19" s="270">
        <v>15</v>
      </c>
      <c r="L19" s="237">
        <f>'2017'!K19</f>
        <v>35</v>
      </c>
      <c r="M19" s="237">
        <f>'2018'!K19</f>
        <v>93</v>
      </c>
      <c r="N19" s="271">
        <f>'2019'!K19</f>
        <v>52</v>
      </c>
      <c r="O19" s="305">
        <v>1</v>
      </c>
      <c r="P19" s="306">
        <f>'2017'!N19</f>
        <v>0.58333333333333337</v>
      </c>
      <c r="Q19" s="307">
        <f>'2018'!N19</f>
        <v>1</v>
      </c>
      <c r="R19" s="306">
        <f>'2019'!N19</f>
        <v>1</v>
      </c>
      <c r="S19" s="308">
        <v>1</v>
      </c>
      <c r="T19" s="222">
        <v>2210905</v>
      </c>
      <c r="U19" s="223">
        <v>0</v>
      </c>
      <c r="V19" s="223">
        <v>0</v>
      </c>
      <c r="W19" s="223">
        <v>0</v>
      </c>
      <c r="X19" s="225" t="str">
        <f t="shared" si="2"/>
        <v xml:space="preserve"> -</v>
      </c>
      <c r="Y19" s="221" t="str">
        <f t="shared" si="3"/>
        <v xml:space="preserve"> -</v>
      </c>
    </row>
    <row r="20" spans="2:25" ht="60" customHeight="1">
      <c r="B20" s="410"/>
      <c r="C20" s="410"/>
      <c r="D20" s="461" t="s">
        <v>89</v>
      </c>
      <c r="E20" s="238" t="s">
        <v>131</v>
      </c>
      <c r="F20" s="230">
        <v>1</v>
      </c>
      <c r="G20" s="230">
        <v>0</v>
      </c>
      <c r="H20" s="254">
        <f>'2017'!J20</f>
        <v>1</v>
      </c>
      <c r="I20" s="255">
        <f>'2018'!J20</f>
        <v>0</v>
      </c>
      <c r="J20" s="254">
        <f>'2019'!J20</f>
        <v>0</v>
      </c>
      <c r="K20" s="272">
        <v>0</v>
      </c>
      <c r="L20" s="254">
        <f>'2017'!K20</f>
        <v>1</v>
      </c>
      <c r="M20" s="255">
        <f>'2018'!K20</f>
        <v>0</v>
      </c>
      <c r="N20" s="231">
        <f>'2019'!K20</f>
        <v>0</v>
      </c>
      <c r="O20" s="297" t="s">
        <v>203</v>
      </c>
      <c r="P20" s="298">
        <f>'2017'!N20</f>
        <v>1</v>
      </c>
      <c r="Q20" s="299" t="str">
        <f>'2018'!N20</f>
        <v xml:space="preserve"> -</v>
      </c>
      <c r="R20" s="298" t="str">
        <f>'2019'!N20</f>
        <v xml:space="preserve"> -</v>
      </c>
      <c r="S20" s="300">
        <v>1</v>
      </c>
      <c r="T20" s="234">
        <v>2210270</v>
      </c>
      <c r="U20" s="232">
        <v>0</v>
      </c>
      <c r="V20" s="232">
        <v>0</v>
      </c>
      <c r="W20" s="232">
        <v>0</v>
      </c>
      <c r="X20" s="173" t="str">
        <f t="shared" si="2"/>
        <v xml:space="preserve"> -</v>
      </c>
      <c r="Y20" s="174" t="str">
        <f t="shared" si="3"/>
        <v xml:space="preserve"> -</v>
      </c>
    </row>
    <row r="21" spans="2:25" ht="76" thickBot="1">
      <c r="B21" s="411"/>
      <c r="C21" s="411"/>
      <c r="D21" s="463"/>
      <c r="E21" s="155" t="s">
        <v>32</v>
      </c>
      <c r="F21" s="161">
        <v>1</v>
      </c>
      <c r="G21" s="161">
        <f>'2016'!$J$19</f>
        <v>1</v>
      </c>
      <c r="H21" s="166">
        <f>'2017'!J21</f>
        <v>1</v>
      </c>
      <c r="I21" s="166">
        <f>'2018'!J21</f>
        <v>1</v>
      </c>
      <c r="J21" s="166">
        <f>'2019'!J21</f>
        <v>1</v>
      </c>
      <c r="K21" s="273">
        <f>'2016'!$K$19</f>
        <v>1</v>
      </c>
      <c r="L21" s="166">
        <f>'2017'!K21</f>
        <v>1</v>
      </c>
      <c r="M21" s="166">
        <f>'2018'!K21</f>
        <v>1</v>
      </c>
      <c r="N21" s="159">
        <f>'2019'!K21</f>
        <v>1</v>
      </c>
      <c r="O21" s="325">
        <f>'2016'!$N$19</f>
        <v>1</v>
      </c>
      <c r="P21" s="326">
        <f>'2017'!N21</f>
        <v>1</v>
      </c>
      <c r="Q21" s="327">
        <f>'2018'!N21</f>
        <v>1</v>
      </c>
      <c r="R21" s="326">
        <f>'2019'!N21</f>
        <v>1</v>
      </c>
      <c r="S21" s="328">
        <v>1</v>
      </c>
      <c r="T21" s="227">
        <v>2210271</v>
      </c>
      <c r="U21" s="156">
        <f>+'2016'!P19+'2017'!P21+'2018'!P21+'2019'!P21</f>
        <v>8085347</v>
      </c>
      <c r="V21" s="156">
        <f>+'2016'!Q19+'2017'!Q21+'2018'!Q21+'2019'!Q21</f>
        <v>7789229</v>
      </c>
      <c r="W21" s="156">
        <f>+'2016'!R19+'2017'!R21+'2018'!R21+'2019'!R21</f>
        <v>0</v>
      </c>
      <c r="X21" s="161">
        <f t="shared" si="0"/>
        <v>0.96337596889780985</v>
      </c>
      <c r="Y21" s="159" t="str">
        <f t="shared" si="1"/>
        <v xml:space="preserve"> -</v>
      </c>
    </row>
    <row r="22" spans="2:25" ht="13" customHeight="1" thickBot="1">
      <c r="B22" s="66"/>
      <c r="C22" s="65"/>
      <c r="D22" s="41"/>
      <c r="E22" s="41"/>
      <c r="F22" s="43"/>
      <c r="G22" s="43"/>
      <c r="H22" s="43"/>
      <c r="I22" s="43"/>
      <c r="J22" s="43"/>
      <c r="K22" s="43"/>
      <c r="L22" s="43"/>
      <c r="M22" s="43"/>
      <c r="N22" s="43"/>
      <c r="O22" s="45"/>
      <c r="P22" s="45"/>
      <c r="Q22" s="45"/>
      <c r="R22" s="45"/>
      <c r="S22" s="296"/>
      <c r="T22" s="41"/>
      <c r="U22" s="43"/>
      <c r="V22" s="43"/>
      <c r="W22" s="43"/>
      <c r="X22" s="45"/>
      <c r="Y22" s="46"/>
    </row>
    <row r="23" spans="2:25" ht="31" thickBot="1">
      <c r="B23" s="67" t="s">
        <v>97</v>
      </c>
      <c r="C23" s="67" t="s">
        <v>96</v>
      </c>
      <c r="D23" s="64" t="s">
        <v>95</v>
      </c>
      <c r="E23" s="60" t="s">
        <v>33</v>
      </c>
      <c r="F23" s="58">
        <v>3</v>
      </c>
      <c r="G23" s="58">
        <f>'2016'!$J$21</f>
        <v>0</v>
      </c>
      <c r="H23" s="75">
        <f>'2017'!J23</f>
        <v>1</v>
      </c>
      <c r="I23" s="75">
        <f>'2018'!J23</f>
        <v>1</v>
      </c>
      <c r="J23" s="75">
        <f>'2019'!J23</f>
        <v>1</v>
      </c>
      <c r="K23" s="265">
        <f>'2016'!$K$21</f>
        <v>0</v>
      </c>
      <c r="L23" s="75">
        <f>'2017'!K23</f>
        <v>1</v>
      </c>
      <c r="M23" s="75">
        <f>'2018'!K23</f>
        <v>0</v>
      </c>
      <c r="N23" s="266">
        <f>'2019'!K23</f>
        <v>1</v>
      </c>
      <c r="O23" s="329" t="str">
        <f>'2016'!$N$21</f>
        <v xml:space="preserve"> -</v>
      </c>
      <c r="P23" s="330">
        <f>'2017'!N23</f>
        <v>1</v>
      </c>
      <c r="Q23" s="331">
        <f>'2018'!N23</f>
        <v>0</v>
      </c>
      <c r="R23" s="330">
        <f>'2019'!N23</f>
        <v>1</v>
      </c>
      <c r="S23" s="332">
        <v>0.66666666666666663</v>
      </c>
      <c r="T23" s="79">
        <v>2210818</v>
      </c>
      <c r="U23" s="58">
        <f>+'2016'!P21+'2017'!P23+'2018'!P23+'2019'!P23</f>
        <v>4938803</v>
      </c>
      <c r="V23" s="58">
        <f>+'2016'!Q21+'2017'!Q23+'2018'!Q23+'2019'!Q23</f>
        <v>4806372</v>
      </c>
      <c r="W23" s="58">
        <f>+'2016'!R21+'2017'!R23+'2018'!R23+'2019'!R23</f>
        <v>0</v>
      </c>
      <c r="X23" s="57">
        <f t="shared" si="0"/>
        <v>0.97318560792969466</v>
      </c>
      <c r="Y23" s="59" t="str">
        <f t="shared" si="1"/>
        <v xml:space="preserve"> -</v>
      </c>
    </row>
    <row r="24" spans="2:25" ht="13" customHeight="1" thickBot="1">
      <c r="B24" s="66"/>
      <c r="C24" s="41"/>
      <c r="D24" s="41"/>
      <c r="E24" s="41"/>
      <c r="F24" s="43"/>
      <c r="G24" s="43"/>
      <c r="H24" s="43"/>
      <c r="I24" s="43"/>
      <c r="J24" s="43"/>
      <c r="K24" s="43"/>
      <c r="L24" s="43"/>
      <c r="M24" s="43"/>
      <c r="N24" s="43"/>
      <c r="O24" s="45"/>
      <c r="P24" s="45"/>
      <c r="Q24" s="45"/>
      <c r="R24" s="45"/>
      <c r="S24" s="296"/>
      <c r="T24" s="41"/>
      <c r="U24" s="43"/>
      <c r="V24" s="43"/>
      <c r="W24" s="43"/>
      <c r="X24" s="45"/>
      <c r="Y24" s="46"/>
    </row>
    <row r="25" spans="2:25" ht="46" customHeight="1">
      <c r="B25" s="409" t="s">
        <v>101</v>
      </c>
      <c r="C25" s="409" t="s">
        <v>127</v>
      </c>
      <c r="D25" s="470" t="s">
        <v>98</v>
      </c>
      <c r="E25" s="245" t="s">
        <v>126</v>
      </c>
      <c r="F25" s="171">
        <v>1</v>
      </c>
      <c r="G25" s="171">
        <v>0</v>
      </c>
      <c r="H25" s="197">
        <f>'2017'!J25</f>
        <v>1</v>
      </c>
      <c r="I25" s="197">
        <f>'2018'!J25</f>
        <v>0</v>
      </c>
      <c r="J25" s="197">
        <f>'2019'!J25</f>
        <v>0</v>
      </c>
      <c r="K25" s="274">
        <v>0</v>
      </c>
      <c r="L25" s="197">
        <f>'2017'!K25</f>
        <v>1</v>
      </c>
      <c r="M25" s="197">
        <f>'2018'!K25</f>
        <v>0</v>
      </c>
      <c r="N25" s="199">
        <f>'2019'!K25</f>
        <v>0</v>
      </c>
      <c r="O25" s="333" t="s">
        <v>203</v>
      </c>
      <c r="P25" s="334">
        <f>'2017'!N25</f>
        <v>1</v>
      </c>
      <c r="Q25" s="335" t="str">
        <f>'2018'!N25</f>
        <v xml:space="preserve"> -</v>
      </c>
      <c r="R25" s="334" t="str">
        <f>'2019'!N25</f>
        <v xml:space="preserve"> -</v>
      </c>
      <c r="S25" s="336">
        <v>1</v>
      </c>
      <c r="T25" s="198">
        <v>2210270</v>
      </c>
      <c r="U25" s="171">
        <v>791776</v>
      </c>
      <c r="V25" s="171">
        <v>791776</v>
      </c>
      <c r="W25" s="171">
        <v>0</v>
      </c>
      <c r="X25" s="194">
        <f t="shared" ref="X25:X26" si="4">IF(U25=0," -",V25/U25)</f>
        <v>1</v>
      </c>
      <c r="Y25" s="192" t="str">
        <f t="shared" ref="Y25:Y26" si="5">IF(W25=0," -",IF(V25=0,100%,W25/V25))</f>
        <v xml:space="preserve"> -</v>
      </c>
    </row>
    <row r="26" spans="2:25" ht="46" customHeight="1">
      <c r="B26" s="410"/>
      <c r="C26" s="410"/>
      <c r="D26" s="471"/>
      <c r="E26" s="10" t="s">
        <v>132</v>
      </c>
      <c r="F26" s="240">
        <v>1</v>
      </c>
      <c r="G26" s="240">
        <v>0</v>
      </c>
      <c r="H26" s="241">
        <f>'2017'!J26</f>
        <v>1</v>
      </c>
      <c r="I26" s="241">
        <f>'2018'!J26</f>
        <v>0</v>
      </c>
      <c r="J26" s="241">
        <f>'2019'!J26</f>
        <v>0</v>
      </c>
      <c r="K26" s="275">
        <v>0</v>
      </c>
      <c r="L26" s="241">
        <f>'2017'!K26</f>
        <v>0</v>
      </c>
      <c r="M26" s="241">
        <f>'2018'!K26</f>
        <v>1</v>
      </c>
      <c r="N26" s="243">
        <f>'2019'!K26</f>
        <v>0</v>
      </c>
      <c r="O26" s="317" t="s">
        <v>203</v>
      </c>
      <c r="P26" s="318">
        <f>'2017'!N26</f>
        <v>0</v>
      </c>
      <c r="Q26" s="319" t="str">
        <f>'2018'!N26</f>
        <v xml:space="preserve"> -</v>
      </c>
      <c r="R26" s="318" t="str">
        <f>'2019'!N26</f>
        <v xml:space="preserve"> -</v>
      </c>
      <c r="S26" s="320">
        <v>1</v>
      </c>
      <c r="T26" s="242">
        <v>2210270</v>
      </c>
      <c r="U26" s="240">
        <v>0</v>
      </c>
      <c r="V26" s="240">
        <v>0</v>
      </c>
      <c r="W26" s="240">
        <v>0</v>
      </c>
      <c r="X26" s="89" t="str">
        <f t="shared" si="4"/>
        <v xml:space="preserve"> -</v>
      </c>
      <c r="Y26" s="122" t="str">
        <f t="shared" si="5"/>
        <v xml:space="preserve"> -</v>
      </c>
    </row>
    <row r="27" spans="2:25" ht="45">
      <c r="B27" s="410"/>
      <c r="C27" s="410"/>
      <c r="D27" s="471"/>
      <c r="E27" s="132" t="s">
        <v>34</v>
      </c>
      <c r="F27" s="89">
        <v>1</v>
      </c>
      <c r="G27" s="89">
        <f>'2016'!J23</f>
        <v>0</v>
      </c>
      <c r="H27" s="163">
        <f>'2017'!J27</f>
        <v>0.2</v>
      </c>
      <c r="I27" s="163">
        <f>'2018'!J27</f>
        <v>0.4</v>
      </c>
      <c r="J27" s="163">
        <f>'2019'!J27</f>
        <v>0.4</v>
      </c>
      <c r="K27" s="276">
        <f>'2016'!K23</f>
        <v>0</v>
      </c>
      <c r="L27" s="163">
        <f>'2017'!K27</f>
        <v>0</v>
      </c>
      <c r="M27" s="163">
        <f>'2018'!K27</f>
        <v>0</v>
      </c>
      <c r="N27" s="122">
        <f>'2019'!K27</f>
        <v>1</v>
      </c>
      <c r="O27" s="317" t="str">
        <f>'2016'!N23</f>
        <v xml:space="preserve"> -</v>
      </c>
      <c r="P27" s="318">
        <f>'2017'!N27</f>
        <v>0</v>
      </c>
      <c r="Q27" s="319">
        <f>'2018'!N27</f>
        <v>0</v>
      </c>
      <c r="R27" s="318">
        <f>'2019'!N27</f>
        <v>1</v>
      </c>
      <c r="S27" s="320">
        <v>1</v>
      </c>
      <c r="T27" s="123">
        <v>2210196</v>
      </c>
      <c r="U27" s="86">
        <f>+'2016'!P23+'2017'!P27+'2018'!P27+'2019'!P27</f>
        <v>6990688</v>
      </c>
      <c r="V27" s="86">
        <f>+'2016'!Q23+'2017'!Q27+'2018'!Q27+'2019'!Q27</f>
        <v>6821884</v>
      </c>
      <c r="W27" s="86">
        <f>+'2016'!R23+'2017'!R27+'2018'!R27+'2019'!R27</f>
        <v>0</v>
      </c>
      <c r="X27" s="89">
        <f t="shared" si="0"/>
        <v>0.97585302047523792</v>
      </c>
      <c r="Y27" s="122" t="str">
        <f t="shared" si="1"/>
        <v xml:space="preserve"> -</v>
      </c>
    </row>
    <row r="28" spans="2:25" ht="31" thickBot="1">
      <c r="B28" s="410"/>
      <c r="C28" s="411"/>
      <c r="D28" s="472"/>
      <c r="E28" s="9" t="s">
        <v>35</v>
      </c>
      <c r="F28" s="52">
        <v>1</v>
      </c>
      <c r="G28" s="52">
        <f>'2016'!J24</f>
        <v>0</v>
      </c>
      <c r="H28" s="73">
        <f>'2017'!J28</f>
        <v>0</v>
      </c>
      <c r="I28" s="73">
        <f>'2018'!J28</f>
        <v>1</v>
      </c>
      <c r="J28" s="73">
        <f>'2019'!J28</f>
        <v>0</v>
      </c>
      <c r="K28" s="277">
        <f>'2016'!K24</f>
        <v>0</v>
      </c>
      <c r="L28" s="73">
        <f>'2017'!K28</f>
        <v>0</v>
      </c>
      <c r="M28" s="73">
        <f>'2018'!K28</f>
        <v>0</v>
      </c>
      <c r="N28" s="200">
        <f>'2019'!K28</f>
        <v>1</v>
      </c>
      <c r="O28" s="309" t="str">
        <f>'2016'!N24</f>
        <v xml:space="preserve"> -</v>
      </c>
      <c r="P28" s="310" t="str">
        <f>'2017'!N28</f>
        <v xml:space="preserve"> -</v>
      </c>
      <c r="Q28" s="311">
        <f>'2018'!N28</f>
        <v>0</v>
      </c>
      <c r="R28" s="310" t="str">
        <f>'2019'!N28</f>
        <v xml:space="preserve"> -</v>
      </c>
      <c r="S28" s="312">
        <v>1</v>
      </c>
      <c r="T28" s="78">
        <v>2210196</v>
      </c>
      <c r="U28" s="52">
        <f>+'2016'!P24+'2017'!P28+'2018'!P28+'2019'!P28</f>
        <v>0</v>
      </c>
      <c r="V28" s="52">
        <f>+'2016'!Q24+'2017'!Q28+'2018'!Q28+'2019'!Q28</f>
        <v>0</v>
      </c>
      <c r="W28" s="52">
        <f>+'2016'!R24+'2017'!R28+'2018'!R28+'2019'!R28</f>
        <v>0</v>
      </c>
      <c r="X28" s="53" t="str">
        <f t="shared" si="0"/>
        <v xml:space="preserve"> -</v>
      </c>
      <c r="Y28" s="54" t="str">
        <f t="shared" si="1"/>
        <v xml:space="preserve"> -</v>
      </c>
    </row>
    <row r="29" spans="2:25" ht="13" customHeight="1" thickBot="1">
      <c r="B29" s="410"/>
      <c r="C29" s="28"/>
      <c r="D29" s="34"/>
      <c r="E29" s="33"/>
      <c r="F29" s="38"/>
      <c r="G29" s="38"/>
      <c r="H29" s="38"/>
      <c r="I29" s="38"/>
      <c r="J29" s="38"/>
      <c r="K29" s="38"/>
      <c r="L29" s="38"/>
      <c r="M29" s="38"/>
      <c r="N29" s="38"/>
      <c r="O29" s="33"/>
      <c r="P29" s="35"/>
      <c r="Q29" s="35"/>
      <c r="R29" s="35"/>
      <c r="S29" s="295"/>
      <c r="T29" s="33"/>
      <c r="U29" s="85"/>
      <c r="V29" s="85"/>
      <c r="W29" s="85"/>
      <c r="X29" s="35"/>
      <c r="Y29" s="40"/>
    </row>
    <row r="30" spans="2:25" ht="61" thickBot="1">
      <c r="B30" s="411"/>
      <c r="C30" s="168" t="s">
        <v>100</v>
      </c>
      <c r="D30" s="64" t="s">
        <v>99</v>
      </c>
      <c r="E30" s="61" t="s">
        <v>36</v>
      </c>
      <c r="F30" s="58">
        <v>20</v>
      </c>
      <c r="G30" s="58">
        <f>'2016'!$J$26</f>
        <v>1</v>
      </c>
      <c r="H30" s="75">
        <f>'2017'!J30</f>
        <v>1</v>
      </c>
      <c r="I30" s="75">
        <f>'2018'!J30</f>
        <v>9</v>
      </c>
      <c r="J30" s="75">
        <f>'2019'!J30</f>
        <v>9</v>
      </c>
      <c r="K30" s="265">
        <f>'2016'!$K$26</f>
        <v>1</v>
      </c>
      <c r="L30" s="75">
        <f>'2017'!K30</f>
        <v>3</v>
      </c>
      <c r="M30" s="75">
        <f>'2018'!K30</f>
        <v>4</v>
      </c>
      <c r="N30" s="266">
        <f>'2019'!K30</f>
        <v>2</v>
      </c>
      <c r="O30" s="329">
        <f>'2016'!$N$26</f>
        <v>1</v>
      </c>
      <c r="P30" s="330">
        <f>'2017'!N30</f>
        <v>1</v>
      </c>
      <c r="Q30" s="331">
        <f>'2018'!N30</f>
        <v>0.44444444444444442</v>
      </c>
      <c r="R30" s="330">
        <f>'2019'!N30</f>
        <v>0.22222222222222221</v>
      </c>
      <c r="S30" s="332">
        <v>0.5</v>
      </c>
      <c r="T30" s="79">
        <v>0</v>
      </c>
      <c r="U30" s="58">
        <f>+'2016'!P26+'2017'!P30+'2018'!P30+'2019'!P30</f>
        <v>5695263</v>
      </c>
      <c r="V30" s="58">
        <f>+'2016'!Q26+'2017'!Q30+'2018'!Q30+'2019'!Q30</f>
        <v>5159941</v>
      </c>
      <c r="W30" s="58">
        <f>+'2016'!R26+'2017'!R30+'2018'!R30+'2019'!R30</f>
        <v>536462</v>
      </c>
      <c r="X30" s="57">
        <f t="shared" si="0"/>
        <v>0.90600574547654777</v>
      </c>
      <c r="Y30" s="59">
        <f t="shared" si="1"/>
        <v>0.10396669264241587</v>
      </c>
    </row>
    <row r="31" spans="2:25" ht="13" customHeight="1" thickBot="1">
      <c r="B31" s="66"/>
      <c r="C31" s="65"/>
      <c r="D31" s="41"/>
      <c r="E31" s="41"/>
      <c r="F31" s="43"/>
      <c r="G31" s="43"/>
      <c r="H31" s="43"/>
      <c r="I31" s="43"/>
      <c r="J31" s="43"/>
      <c r="K31" s="43"/>
      <c r="L31" s="43"/>
      <c r="M31" s="43"/>
      <c r="N31" s="43"/>
      <c r="O31" s="45"/>
      <c r="P31" s="45"/>
      <c r="Q31" s="45"/>
      <c r="R31" s="45"/>
      <c r="S31" s="296"/>
      <c r="T31" s="41"/>
      <c r="U31" s="43"/>
      <c r="V31" s="43"/>
      <c r="W31" s="43"/>
      <c r="X31" s="45"/>
      <c r="Y31" s="46"/>
    </row>
    <row r="32" spans="2:25" ht="30">
      <c r="B32" s="409" t="s">
        <v>120</v>
      </c>
      <c r="C32" s="420" t="s">
        <v>106</v>
      </c>
      <c r="D32" s="412" t="s">
        <v>102</v>
      </c>
      <c r="E32" s="14" t="s">
        <v>37</v>
      </c>
      <c r="F32" s="18">
        <v>1</v>
      </c>
      <c r="G32" s="18">
        <f>'2016'!J28</f>
        <v>0</v>
      </c>
      <c r="H32" s="74">
        <f>'2017'!J32</f>
        <v>0.1</v>
      </c>
      <c r="I32" s="74">
        <f>'2018'!J32</f>
        <v>0.4</v>
      </c>
      <c r="J32" s="74">
        <f>'2019'!J32</f>
        <v>0.5</v>
      </c>
      <c r="K32" s="278">
        <f>'2016'!K28</f>
        <v>0</v>
      </c>
      <c r="L32" s="74">
        <f>'2017'!K32</f>
        <v>0.1</v>
      </c>
      <c r="M32" s="74">
        <f>'2018'!K32</f>
        <v>0</v>
      </c>
      <c r="N32" s="17">
        <f>'2019'!K32</f>
        <v>0</v>
      </c>
      <c r="O32" s="297" t="str">
        <f>'2016'!N28</f>
        <v xml:space="preserve"> -</v>
      </c>
      <c r="P32" s="298">
        <f>'2017'!N32</f>
        <v>1</v>
      </c>
      <c r="Q32" s="299">
        <f>'2018'!N32</f>
        <v>0</v>
      </c>
      <c r="R32" s="298">
        <f>'2019'!N32</f>
        <v>0</v>
      </c>
      <c r="S32" s="300">
        <v>0.1</v>
      </c>
      <c r="T32" s="77">
        <v>2210304</v>
      </c>
      <c r="U32" s="50">
        <f>+'2016'!P28+'2017'!P32+'2018'!P32+'2019'!P32</f>
        <v>0</v>
      </c>
      <c r="V32" s="50">
        <f>+'2016'!Q28+'2017'!Q32+'2018'!Q32+'2019'!Q32</f>
        <v>0</v>
      </c>
      <c r="W32" s="50">
        <f>+'2016'!R28+'2017'!R32+'2018'!R32+'2019'!R32</f>
        <v>0</v>
      </c>
      <c r="X32" s="18" t="str">
        <f t="shared" si="0"/>
        <v xml:space="preserve"> -</v>
      </c>
      <c r="Y32" s="17" t="str">
        <f t="shared" si="1"/>
        <v xml:space="preserve"> -</v>
      </c>
    </row>
    <row r="33" spans="2:25" ht="31" thickBot="1">
      <c r="B33" s="410"/>
      <c r="C33" s="420"/>
      <c r="D33" s="413"/>
      <c r="E33" s="9" t="s">
        <v>38</v>
      </c>
      <c r="F33" s="53">
        <v>1</v>
      </c>
      <c r="G33" s="53">
        <f>'2016'!J29</f>
        <v>0</v>
      </c>
      <c r="H33" s="72">
        <f>'2017'!J33</f>
        <v>0.1</v>
      </c>
      <c r="I33" s="72">
        <f>'2018'!J33</f>
        <v>0.4</v>
      </c>
      <c r="J33" s="72">
        <f>'2019'!J33</f>
        <v>0.5</v>
      </c>
      <c r="K33" s="279">
        <f>'2016'!K29</f>
        <v>0</v>
      </c>
      <c r="L33" s="72">
        <f>'2017'!K33</f>
        <v>0.1</v>
      </c>
      <c r="M33" s="72">
        <f>'2018'!K33</f>
        <v>0</v>
      </c>
      <c r="N33" s="54">
        <f>'2019'!K33</f>
        <v>0</v>
      </c>
      <c r="O33" s="309" t="str">
        <f>'2016'!N29</f>
        <v xml:space="preserve"> -</v>
      </c>
      <c r="P33" s="310">
        <f>'2017'!N33</f>
        <v>1</v>
      </c>
      <c r="Q33" s="311">
        <f>'2018'!N33</f>
        <v>0</v>
      </c>
      <c r="R33" s="310">
        <f>'2019'!N33</f>
        <v>0</v>
      </c>
      <c r="S33" s="312">
        <v>0.1</v>
      </c>
      <c r="T33" s="78">
        <v>2210304</v>
      </c>
      <c r="U33" s="52">
        <f>+'2016'!P29+'2017'!P33+'2018'!P33+'2019'!P33</f>
        <v>0</v>
      </c>
      <c r="V33" s="52">
        <f>+'2016'!Q29+'2017'!Q33+'2018'!Q33+'2019'!Q33</f>
        <v>0</v>
      </c>
      <c r="W33" s="52">
        <f>+'2016'!R29+'2017'!R33+'2018'!R33+'2019'!R33</f>
        <v>0</v>
      </c>
      <c r="X33" s="53" t="str">
        <f t="shared" si="0"/>
        <v xml:space="preserve"> -</v>
      </c>
      <c r="Y33" s="54" t="str">
        <f t="shared" si="1"/>
        <v xml:space="preserve"> -</v>
      </c>
    </row>
    <row r="34" spans="2:25" ht="13" customHeight="1" thickBot="1">
      <c r="B34" s="410"/>
      <c r="C34" s="27"/>
      <c r="D34" s="34"/>
      <c r="E34" s="33"/>
      <c r="F34" s="38"/>
      <c r="G34" s="38"/>
      <c r="H34" s="38"/>
      <c r="I34" s="38"/>
      <c r="J34" s="38"/>
      <c r="K34" s="38"/>
      <c r="L34" s="38"/>
      <c r="M34" s="38"/>
      <c r="N34" s="38"/>
      <c r="O34" s="35"/>
      <c r="P34" s="35"/>
      <c r="Q34" s="35"/>
      <c r="R34" s="35"/>
      <c r="S34" s="295"/>
      <c r="T34" s="33"/>
      <c r="U34" s="85"/>
      <c r="V34" s="85"/>
      <c r="W34" s="85"/>
      <c r="X34" s="35"/>
      <c r="Y34" s="40"/>
    </row>
    <row r="35" spans="2:25" ht="30">
      <c r="B35" s="410"/>
      <c r="C35" s="457" t="s">
        <v>107</v>
      </c>
      <c r="D35" s="417" t="s">
        <v>103</v>
      </c>
      <c r="E35" s="62" t="s">
        <v>39</v>
      </c>
      <c r="F35" s="50">
        <v>3</v>
      </c>
      <c r="G35" s="50">
        <f>'2016'!J31</f>
        <v>0</v>
      </c>
      <c r="H35" s="69">
        <f>'2017'!J35</f>
        <v>1</v>
      </c>
      <c r="I35" s="69">
        <f>'2018'!J35</f>
        <v>1</v>
      </c>
      <c r="J35" s="69">
        <f>'2019'!J35</f>
        <v>1</v>
      </c>
      <c r="K35" s="280">
        <f>'2016'!K31</f>
        <v>0</v>
      </c>
      <c r="L35" s="69">
        <f>'2017'!K35</f>
        <v>0</v>
      </c>
      <c r="M35" s="69">
        <f>'2018'!K35</f>
        <v>9</v>
      </c>
      <c r="N35" s="281">
        <f>'2019'!K35</f>
        <v>1</v>
      </c>
      <c r="O35" s="297" t="str">
        <f>'2016'!N31</f>
        <v xml:space="preserve"> -</v>
      </c>
      <c r="P35" s="298">
        <f>'2017'!N35</f>
        <v>0</v>
      </c>
      <c r="Q35" s="299">
        <f>'2018'!N35</f>
        <v>1</v>
      </c>
      <c r="R35" s="298">
        <f>'2019'!N35</f>
        <v>1</v>
      </c>
      <c r="S35" s="300">
        <v>1</v>
      </c>
      <c r="T35" s="77">
        <v>0</v>
      </c>
      <c r="U35" s="50">
        <f>+'2016'!P31+'2017'!P35+'2018'!P35+'2019'!P35</f>
        <v>7768404</v>
      </c>
      <c r="V35" s="50">
        <f>+'2016'!Q31+'2017'!Q35+'2018'!Q35+'2019'!Q35</f>
        <v>7607669</v>
      </c>
      <c r="W35" s="50">
        <f>+'2016'!R31+'2017'!R35+'2018'!R35+'2019'!R35</f>
        <v>0</v>
      </c>
      <c r="X35" s="18">
        <f t="shared" si="0"/>
        <v>0.97930913479782977</v>
      </c>
      <c r="Y35" s="17" t="str">
        <f t="shared" si="1"/>
        <v xml:space="preserve"> -</v>
      </c>
    </row>
    <row r="36" spans="2:25" ht="30" customHeight="1" thickBot="1">
      <c r="B36" s="410"/>
      <c r="C36" s="458"/>
      <c r="D36" s="416"/>
      <c r="E36" s="63" t="s">
        <v>40</v>
      </c>
      <c r="F36" s="52">
        <v>1</v>
      </c>
      <c r="G36" s="52">
        <f>'2016'!J32</f>
        <v>0</v>
      </c>
      <c r="H36" s="73">
        <f>'2017'!J36</f>
        <v>0</v>
      </c>
      <c r="I36" s="73">
        <f>'2018'!J36</f>
        <v>1</v>
      </c>
      <c r="J36" s="73">
        <f>'2019'!J36</f>
        <v>0</v>
      </c>
      <c r="K36" s="277">
        <f>'2016'!K32</f>
        <v>0</v>
      </c>
      <c r="L36" s="73">
        <f>'2017'!K36</f>
        <v>0</v>
      </c>
      <c r="M36" s="73">
        <f>'2018'!K36</f>
        <v>1</v>
      </c>
      <c r="N36" s="200">
        <f>'2019'!K36</f>
        <v>0</v>
      </c>
      <c r="O36" s="309" t="str">
        <f>'2016'!N32</f>
        <v xml:space="preserve"> -</v>
      </c>
      <c r="P36" s="310" t="str">
        <f>'2017'!N36</f>
        <v xml:space="preserve"> -</v>
      </c>
      <c r="Q36" s="311">
        <f>'2018'!N36</f>
        <v>1</v>
      </c>
      <c r="R36" s="310" t="str">
        <f>'2019'!N36</f>
        <v xml:space="preserve"> -</v>
      </c>
      <c r="S36" s="312">
        <v>1</v>
      </c>
      <c r="T36" s="78">
        <v>0</v>
      </c>
      <c r="U36" s="52">
        <f>+'2016'!P32+'2017'!P36+'2018'!P36+'2019'!P36</f>
        <v>1241771</v>
      </c>
      <c r="V36" s="52">
        <f>+'2016'!Q32+'2017'!Q36+'2018'!Q36+'2019'!Q36</f>
        <v>1241771</v>
      </c>
      <c r="W36" s="52">
        <f>+'2016'!R32+'2017'!R36+'2018'!R36+'2019'!R36</f>
        <v>0</v>
      </c>
      <c r="X36" s="53">
        <f t="shared" si="0"/>
        <v>1</v>
      </c>
      <c r="Y36" s="54" t="str">
        <f t="shared" si="1"/>
        <v xml:space="preserve"> -</v>
      </c>
    </row>
    <row r="37" spans="2:25" ht="13" customHeight="1" thickBot="1">
      <c r="B37" s="410"/>
      <c r="C37" s="34"/>
      <c r="D37" s="34"/>
      <c r="E37" s="33"/>
      <c r="F37" s="38"/>
      <c r="G37" s="38"/>
      <c r="H37" s="38"/>
      <c r="I37" s="38"/>
      <c r="J37" s="38"/>
      <c r="K37" s="38"/>
      <c r="L37" s="38"/>
      <c r="M37" s="38"/>
      <c r="N37" s="38"/>
      <c r="O37" s="33"/>
      <c r="P37" s="35"/>
      <c r="Q37" s="35"/>
      <c r="R37" s="35"/>
      <c r="S37" s="295"/>
      <c r="T37" s="33"/>
      <c r="U37" s="85"/>
      <c r="V37" s="85"/>
      <c r="W37" s="85"/>
      <c r="X37" s="35"/>
      <c r="Y37" s="40"/>
    </row>
    <row r="38" spans="2:25" s="217" customFormat="1" ht="76" customHeight="1" thickBot="1">
      <c r="B38" s="410"/>
      <c r="C38" s="409" t="s">
        <v>108</v>
      </c>
      <c r="D38" s="239" t="s">
        <v>129</v>
      </c>
      <c r="E38" s="60" t="s">
        <v>130</v>
      </c>
      <c r="F38" s="209">
        <v>1</v>
      </c>
      <c r="G38" s="209">
        <v>1</v>
      </c>
      <c r="H38" s="214">
        <f>'2017'!J38</f>
        <v>0</v>
      </c>
      <c r="I38" s="214">
        <f>'2018'!J38</f>
        <v>0</v>
      </c>
      <c r="J38" s="214">
        <f>'2019'!J38</f>
        <v>0</v>
      </c>
      <c r="K38" s="282">
        <v>1</v>
      </c>
      <c r="L38" s="214">
        <f>'2017'!K38</f>
        <v>1</v>
      </c>
      <c r="M38" s="214">
        <f>'2018'!K38</f>
        <v>1</v>
      </c>
      <c r="N38" s="283">
        <f>'2019'!K38</f>
        <v>0</v>
      </c>
      <c r="O38" s="329">
        <v>1</v>
      </c>
      <c r="P38" s="330" t="str">
        <f>'2017'!N38</f>
        <v xml:space="preserve"> -</v>
      </c>
      <c r="Q38" s="331" t="str">
        <f>'2018'!N38</f>
        <v xml:space="preserve"> -</v>
      </c>
      <c r="R38" s="330" t="str">
        <f>'2019'!N38</f>
        <v xml:space="preserve"> -</v>
      </c>
      <c r="S38" s="332">
        <v>1</v>
      </c>
      <c r="T38" s="215" t="s">
        <v>205</v>
      </c>
      <c r="U38" s="210">
        <v>2814631</v>
      </c>
      <c r="V38" s="210">
        <v>2500000</v>
      </c>
      <c r="W38" s="210">
        <v>0</v>
      </c>
      <c r="X38" s="212">
        <f t="shared" ref="X38:X39" si="6">IF(U38=0," -",V38/U38)</f>
        <v>0.88821589757236385</v>
      </c>
      <c r="Y38" s="213" t="str">
        <f t="shared" ref="Y38:Y39" si="7">IF(W38=0," -",IF(V38=0,100%,W38/V38))</f>
        <v xml:space="preserve"> -</v>
      </c>
    </row>
    <row r="39" spans="2:25" ht="60" customHeight="1">
      <c r="B39" s="410"/>
      <c r="C39" s="410"/>
      <c r="D39" s="461" t="s">
        <v>104</v>
      </c>
      <c r="E39" s="13" t="s">
        <v>121</v>
      </c>
      <c r="F39" s="50">
        <v>1</v>
      </c>
      <c r="G39" s="50">
        <v>0</v>
      </c>
      <c r="H39" s="69">
        <f>'2017'!J39</f>
        <v>0</v>
      </c>
      <c r="I39" s="69">
        <f>'2018'!J39</f>
        <v>0</v>
      </c>
      <c r="J39" s="69">
        <f>'2019'!J39</f>
        <v>1</v>
      </c>
      <c r="K39" s="280">
        <v>0</v>
      </c>
      <c r="L39" s="69">
        <f>'2017'!K39</f>
        <v>0</v>
      </c>
      <c r="M39" s="69">
        <f>'2018'!K39</f>
        <v>1</v>
      </c>
      <c r="N39" s="281">
        <f>'2019'!K39</f>
        <v>1</v>
      </c>
      <c r="O39" s="297" t="s">
        <v>203</v>
      </c>
      <c r="P39" s="298" t="str">
        <f>'2017'!N39</f>
        <v xml:space="preserve"> -</v>
      </c>
      <c r="Q39" s="299" t="str">
        <f>'2018'!N39</f>
        <v xml:space="preserve"> -</v>
      </c>
      <c r="R39" s="298">
        <f>'2019'!N39</f>
        <v>1</v>
      </c>
      <c r="S39" s="300">
        <v>1</v>
      </c>
      <c r="T39" s="77" t="s">
        <v>203</v>
      </c>
      <c r="U39" s="50">
        <v>0</v>
      </c>
      <c r="V39" s="50">
        <v>0</v>
      </c>
      <c r="W39" s="50">
        <v>0</v>
      </c>
      <c r="X39" s="18" t="str">
        <f t="shared" si="6"/>
        <v xml:space="preserve"> -</v>
      </c>
      <c r="Y39" s="17" t="str">
        <f t="shared" si="7"/>
        <v xml:space="preserve"> -</v>
      </c>
    </row>
    <row r="40" spans="2:25" ht="31" thickBot="1">
      <c r="B40" s="410"/>
      <c r="C40" s="411"/>
      <c r="D40" s="463"/>
      <c r="E40" s="155" t="s">
        <v>41</v>
      </c>
      <c r="F40" s="156">
        <v>1</v>
      </c>
      <c r="G40" s="156">
        <f>'2016'!$J$34</f>
        <v>1</v>
      </c>
      <c r="H40" s="162">
        <f>'2017'!J40</f>
        <v>0</v>
      </c>
      <c r="I40" s="162">
        <f>'2018'!J40</f>
        <v>0</v>
      </c>
      <c r="J40" s="162">
        <f>'2019'!J40</f>
        <v>0</v>
      </c>
      <c r="K40" s="337">
        <f>'2016'!$K$34</f>
        <v>0.5</v>
      </c>
      <c r="L40" s="162">
        <f>'2017'!K40</f>
        <v>0</v>
      </c>
      <c r="M40" s="162">
        <f>'2018'!K40</f>
        <v>0</v>
      </c>
      <c r="N40" s="206">
        <f>'2019'!K40</f>
        <v>0</v>
      </c>
      <c r="O40" s="325">
        <f>'2016'!$N$34</f>
        <v>0.5</v>
      </c>
      <c r="P40" s="326" t="str">
        <f>'2017'!N40</f>
        <v xml:space="preserve"> -</v>
      </c>
      <c r="Q40" s="327" t="str">
        <f>'2018'!N40</f>
        <v xml:space="preserve"> -</v>
      </c>
      <c r="R40" s="326" t="str">
        <f>'2019'!N40</f>
        <v xml:space="preserve"> -</v>
      </c>
      <c r="S40" s="328">
        <v>0.5</v>
      </c>
      <c r="T40" s="160">
        <v>2210904</v>
      </c>
      <c r="U40" s="156">
        <f>+'2016'!P34+'2017'!P40+'2018'!P40+'2019'!P40</f>
        <v>3287402</v>
      </c>
      <c r="V40" s="156">
        <f>+'2016'!Q34+'2017'!Q40+'2018'!Q40+'2019'!Q40</f>
        <v>3287402</v>
      </c>
      <c r="W40" s="156">
        <f>+'2016'!R34+'2017'!R40+'2018'!R40+'2019'!R40</f>
        <v>0</v>
      </c>
      <c r="X40" s="161">
        <f t="shared" si="0"/>
        <v>1</v>
      </c>
      <c r="Y40" s="159" t="str">
        <f t="shared" si="1"/>
        <v xml:space="preserve"> -</v>
      </c>
    </row>
    <row r="41" spans="2:25" ht="13" customHeight="1" thickBot="1">
      <c r="B41" s="410"/>
      <c r="C41" s="28"/>
      <c r="D41" s="34"/>
      <c r="E41" s="33"/>
      <c r="F41" s="38"/>
      <c r="G41" s="38"/>
      <c r="H41" s="38"/>
      <c r="I41" s="38"/>
      <c r="J41" s="38"/>
      <c r="K41" s="38"/>
      <c r="L41" s="38"/>
      <c r="M41" s="38"/>
      <c r="N41" s="38"/>
      <c r="O41" s="33"/>
      <c r="P41" s="35"/>
      <c r="Q41" s="35"/>
      <c r="R41" s="35"/>
      <c r="S41" s="295"/>
      <c r="T41" s="33"/>
      <c r="U41" s="85"/>
      <c r="V41" s="85"/>
      <c r="W41" s="85"/>
      <c r="X41" s="35"/>
      <c r="Y41" s="40"/>
    </row>
    <row r="42" spans="2:25" ht="30" customHeight="1">
      <c r="B42" s="410"/>
      <c r="C42" s="457" t="s">
        <v>109</v>
      </c>
      <c r="D42" s="470" t="s">
        <v>105</v>
      </c>
      <c r="E42" s="14" t="s">
        <v>42</v>
      </c>
      <c r="F42" s="18">
        <v>1</v>
      </c>
      <c r="G42" s="18">
        <f>'2016'!J36</f>
        <v>1</v>
      </c>
      <c r="H42" s="74">
        <f>'2017'!J42</f>
        <v>1</v>
      </c>
      <c r="I42" s="74">
        <f>'2018'!J42</f>
        <v>1</v>
      </c>
      <c r="J42" s="74">
        <f>'2019'!J42</f>
        <v>1</v>
      </c>
      <c r="K42" s="278">
        <f>'2016'!K36</f>
        <v>1</v>
      </c>
      <c r="L42" s="74">
        <f>'2017'!K42</f>
        <v>1</v>
      </c>
      <c r="M42" s="74">
        <f>'2018'!K42</f>
        <v>1</v>
      </c>
      <c r="N42" s="17">
        <f>'2019'!K42</f>
        <v>1</v>
      </c>
      <c r="O42" s="297">
        <f>'2016'!N36</f>
        <v>1</v>
      </c>
      <c r="P42" s="298">
        <f>'2017'!N42</f>
        <v>1</v>
      </c>
      <c r="Q42" s="299">
        <f>'2018'!N42</f>
        <v>1</v>
      </c>
      <c r="R42" s="298">
        <f>'2019'!N42</f>
        <v>1</v>
      </c>
      <c r="S42" s="300">
        <v>1</v>
      </c>
      <c r="T42" s="77">
        <v>2210606</v>
      </c>
      <c r="U42" s="50">
        <f>+'2016'!P36+'2017'!P42+'2018'!P42+'2019'!P42</f>
        <v>17203207</v>
      </c>
      <c r="V42" s="50">
        <f>+'2016'!Q36+'2017'!Q42+'2018'!Q42+'2019'!Q42</f>
        <v>16649041</v>
      </c>
      <c r="W42" s="50">
        <f>+'2016'!R36+'2017'!R42+'2018'!R42+'2019'!R42</f>
        <v>0</v>
      </c>
      <c r="X42" s="18">
        <f t="shared" si="0"/>
        <v>0.96778705272801746</v>
      </c>
      <c r="Y42" s="17" t="str">
        <f t="shared" si="1"/>
        <v xml:space="preserve"> -</v>
      </c>
    </row>
    <row r="43" spans="2:25" ht="75">
      <c r="B43" s="410"/>
      <c r="C43" s="469"/>
      <c r="D43" s="471"/>
      <c r="E43" s="8" t="s">
        <v>43</v>
      </c>
      <c r="F43" s="48">
        <v>100</v>
      </c>
      <c r="G43" s="48">
        <f>'2016'!J37</f>
        <v>5</v>
      </c>
      <c r="H43" s="70">
        <f>'2017'!J43</f>
        <v>30</v>
      </c>
      <c r="I43" s="70">
        <f>'2018'!J43</f>
        <v>30</v>
      </c>
      <c r="J43" s="70">
        <f>'2019'!J43</f>
        <v>35</v>
      </c>
      <c r="K43" s="285">
        <f>'2016'!K37</f>
        <v>9</v>
      </c>
      <c r="L43" s="70">
        <f>'2017'!K43</f>
        <v>80</v>
      </c>
      <c r="M43" s="70">
        <f>'2018'!K43</f>
        <v>66</v>
      </c>
      <c r="N43" s="202">
        <f>'2019'!K43</f>
        <v>44</v>
      </c>
      <c r="O43" s="301">
        <f>'2016'!N37</f>
        <v>1</v>
      </c>
      <c r="P43" s="302">
        <f>'2017'!N43</f>
        <v>1</v>
      </c>
      <c r="Q43" s="303">
        <f>'2018'!N43</f>
        <v>1</v>
      </c>
      <c r="R43" s="302">
        <f>'2019'!N43</f>
        <v>1</v>
      </c>
      <c r="S43" s="304">
        <v>1</v>
      </c>
      <c r="T43" s="80" t="s">
        <v>204</v>
      </c>
      <c r="U43" s="48">
        <f>+'2016'!P37+'2017'!P43+'2018'!P43+'2019'!P43</f>
        <v>105859072</v>
      </c>
      <c r="V43" s="48">
        <f>+'2016'!Q37+'2017'!Q43+'2018'!Q43+'2019'!Q43</f>
        <v>101445746</v>
      </c>
      <c r="W43" s="48">
        <f>+'2016'!R37+'2017'!R43+'2018'!R43+'2019'!R43</f>
        <v>0</v>
      </c>
      <c r="X43" s="25">
        <f t="shared" si="0"/>
        <v>0.9583094210385672</v>
      </c>
      <c r="Y43" s="24" t="str">
        <f t="shared" si="1"/>
        <v xml:space="preserve"> -</v>
      </c>
    </row>
    <row r="44" spans="2:25" ht="31" customHeight="1">
      <c r="B44" s="410"/>
      <c r="C44" s="469"/>
      <c r="D44" s="471"/>
      <c r="E44" s="8" t="s">
        <v>44</v>
      </c>
      <c r="F44" s="48">
        <v>30000</v>
      </c>
      <c r="G44" s="48">
        <f>'2016'!J38</f>
        <v>1000</v>
      </c>
      <c r="H44" s="70">
        <f>'2017'!J44</f>
        <v>8200</v>
      </c>
      <c r="I44" s="70">
        <f>'2018'!J44</f>
        <v>10400</v>
      </c>
      <c r="J44" s="70">
        <f>'2019'!J44</f>
        <v>10400</v>
      </c>
      <c r="K44" s="285">
        <f>'2016'!K38</f>
        <v>1972</v>
      </c>
      <c r="L44" s="70">
        <f>'2017'!K44</f>
        <v>10771</v>
      </c>
      <c r="M44" s="70">
        <f>'2018'!K44</f>
        <v>19356</v>
      </c>
      <c r="N44" s="202">
        <f>'2019'!K44</f>
        <v>18660</v>
      </c>
      <c r="O44" s="301">
        <f>'2016'!N38</f>
        <v>1</v>
      </c>
      <c r="P44" s="302">
        <f>'2017'!N44</f>
        <v>1</v>
      </c>
      <c r="Q44" s="303">
        <f>'2018'!N44</f>
        <v>1</v>
      </c>
      <c r="R44" s="302">
        <f>'2019'!N44</f>
        <v>1</v>
      </c>
      <c r="S44" s="304">
        <v>1</v>
      </c>
      <c r="T44" s="80">
        <v>2210818</v>
      </c>
      <c r="U44" s="48">
        <f>+'2016'!P38+'2017'!P44+'2018'!P44+'2019'!P44</f>
        <v>6478659</v>
      </c>
      <c r="V44" s="48">
        <f>+'2016'!Q38+'2017'!Q44+'2018'!Q44+'2019'!Q44</f>
        <v>4962698</v>
      </c>
      <c r="W44" s="48">
        <f>+'2016'!R38+'2017'!R44+'2018'!R44+'2019'!R44</f>
        <v>0</v>
      </c>
      <c r="X44" s="25">
        <f t="shared" si="0"/>
        <v>0.76600697767855974</v>
      </c>
      <c r="Y44" s="24" t="str">
        <f t="shared" si="1"/>
        <v xml:space="preserve"> -</v>
      </c>
    </row>
    <row r="45" spans="2:25" ht="45">
      <c r="B45" s="410"/>
      <c r="C45" s="469"/>
      <c r="D45" s="471"/>
      <c r="E45" s="8" t="s">
        <v>45</v>
      </c>
      <c r="F45" s="48">
        <v>4</v>
      </c>
      <c r="G45" s="48">
        <f>'2016'!J39</f>
        <v>0</v>
      </c>
      <c r="H45" s="70">
        <f>'2017'!J45</f>
        <v>1</v>
      </c>
      <c r="I45" s="70">
        <f>'2018'!J45</f>
        <v>1</v>
      </c>
      <c r="J45" s="70">
        <f>'2019'!J45</f>
        <v>2</v>
      </c>
      <c r="K45" s="285">
        <f>'2016'!K39</f>
        <v>0</v>
      </c>
      <c r="L45" s="70">
        <f>'2017'!K45</f>
        <v>1</v>
      </c>
      <c r="M45" s="70">
        <f>'2018'!K45</f>
        <v>0</v>
      </c>
      <c r="N45" s="202">
        <f>'2019'!K45</f>
        <v>0</v>
      </c>
      <c r="O45" s="301" t="str">
        <f>'2016'!N39</f>
        <v xml:space="preserve"> -</v>
      </c>
      <c r="P45" s="302">
        <f>'2017'!N45</f>
        <v>1</v>
      </c>
      <c r="Q45" s="303">
        <f>'2018'!N45</f>
        <v>0</v>
      </c>
      <c r="R45" s="302">
        <f>'2019'!N45</f>
        <v>0</v>
      </c>
      <c r="S45" s="304">
        <v>0.25</v>
      </c>
      <c r="T45" s="80">
        <v>2210818</v>
      </c>
      <c r="U45" s="48">
        <f>+'2016'!P39+'2017'!P45+'2018'!P45+'2019'!P45</f>
        <v>1136811</v>
      </c>
      <c r="V45" s="48">
        <f>+'2016'!Q39+'2017'!Q45+'2018'!Q45+'2019'!Q45</f>
        <v>585621</v>
      </c>
      <c r="W45" s="48">
        <f>+'2016'!R39+'2017'!R45+'2018'!R45+'2019'!R45</f>
        <v>0</v>
      </c>
      <c r="X45" s="25">
        <f t="shared" si="0"/>
        <v>0.51514367823675178</v>
      </c>
      <c r="Y45" s="24" t="str">
        <f t="shared" si="1"/>
        <v xml:space="preserve"> -</v>
      </c>
    </row>
    <row r="46" spans="2:25" ht="30">
      <c r="B46" s="410"/>
      <c r="C46" s="469"/>
      <c r="D46" s="471"/>
      <c r="E46" s="8" t="s">
        <v>46</v>
      </c>
      <c r="F46" s="48">
        <v>50</v>
      </c>
      <c r="G46" s="48">
        <f>'2016'!J40</f>
        <v>5</v>
      </c>
      <c r="H46" s="70">
        <f>'2017'!J46</f>
        <v>15</v>
      </c>
      <c r="I46" s="70">
        <f>'2018'!J46</f>
        <v>15</v>
      </c>
      <c r="J46" s="70">
        <f>'2019'!J46</f>
        <v>15</v>
      </c>
      <c r="K46" s="285">
        <f>'2016'!K40</f>
        <v>11</v>
      </c>
      <c r="L46" s="70">
        <f>'2017'!K46</f>
        <v>9</v>
      </c>
      <c r="M46" s="70">
        <f>'2018'!K46</f>
        <v>5</v>
      </c>
      <c r="N46" s="202">
        <f>'2019'!K46</f>
        <v>38</v>
      </c>
      <c r="O46" s="301">
        <f>'2016'!N40</f>
        <v>1</v>
      </c>
      <c r="P46" s="302">
        <f>'2017'!N46</f>
        <v>0.6</v>
      </c>
      <c r="Q46" s="303">
        <f>'2018'!N46</f>
        <v>0.33333333333333331</v>
      </c>
      <c r="R46" s="302">
        <f>'2019'!N46</f>
        <v>1</v>
      </c>
      <c r="S46" s="304">
        <v>1</v>
      </c>
      <c r="T46" s="80">
        <v>2210231</v>
      </c>
      <c r="U46" s="48">
        <f>+'2016'!P40+'2017'!P46+'2018'!P46+'2019'!P46</f>
        <v>2523251</v>
      </c>
      <c r="V46" s="48">
        <f>+'2016'!Q40+'2017'!Q46+'2018'!Q46+'2019'!Q46</f>
        <v>481173</v>
      </c>
      <c r="W46" s="48">
        <f>+'2016'!R40+'2017'!R46+'2018'!R46+'2019'!R46</f>
        <v>0</v>
      </c>
      <c r="X46" s="25">
        <f t="shared" si="0"/>
        <v>0.1906956541382526</v>
      </c>
      <c r="Y46" s="24" t="str">
        <f t="shared" si="1"/>
        <v xml:space="preserve"> -</v>
      </c>
    </row>
    <row r="47" spans="2:25" ht="30">
      <c r="B47" s="410"/>
      <c r="C47" s="469"/>
      <c r="D47" s="471"/>
      <c r="E47" s="8" t="s">
        <v>48</v>
      </c>
      <c r="F47" s="25">
        <v>1</v>
      </c>
      <c r="G47" s="25">
        <f>'2016'!J41</f>
        <v>0</v>
      </c>
      <c r="H47" s="71">
        <f>'2017'!J47</f>
        <v>0</v>
      </c>
      <c r="I47" s="71">
        <f>'2018'!J47</f>
        <v>0.5</v>
      </c>
      <c r="J47" s="71">
        <f>'2019'!J47</f>
        <v>0.5</v>
      </c>
      <c r="K47" s="286">
        <f>'2016'!K41</f>
        <v>0</v>
      </c>
      <c r="L47" s="71">
        <f>'2017'!K47</f>
        <v>0</v>
      </c>
      <c r="M47" s="71">
        <f>'2018'!K47</f>
        <v>0</v>
      </c>
      <c r="N47" s="24">
        <f>'2019'!K47</f>
        <v>0</v>
      </c>
      <c r="O47" s="301" t="str">
        <f>'2016'!N41</f>
        <v xml:space="preserve"> -</v>
      </c>
      <c r="P47" s="302" t="str">
        <f>'2017'!N47</f>
        <v xml:space="preserve"> -</v>
      </c>
      <c r="Q47" s="303">
        <f>'2018'!N47</f>
        <v>0</v>
      </c>
      <c r="R47" s="302">
        <f>'2019'!N47</f>
        <v>0</v>
      </c>
      <c r="S47" s="304">
        <v>0</v>
      </c>
      <c r="T47" s="80">
        <v>2210818</v>
      </c>
      <c r="U47" s="48">
        <f>+'2016'!P41+'2017'!P47+'2018'!P47+'2019'!P47</f>
        <v>0</v>
      </c>
      <c r="V47" s="48">
        <f>+'2016'!Q41+'2017'!Q47+'2018'!Q47+'2019'!Q47</f>
        <v>0</v>
      </c>
      <c r="W47" s="48">
        <f>+'2016'!R41+'2017'!R47+'2018'!R47+'2019'!R47</f>
        <v>0</v>
      </c>
      <c r="X47" s="25" t="str">
        <f t="shared" si="0"/>
        <v xml:space="preserve"> -</v>
      </c>
      <c r="Y47" s="24" t="str">
        <f t="shared" si="1"/>
        <v xml:space="preserve"> -</v>
      </c>
    </row>
    <row r="48" spans="2:25" ht="30">
      <c r="B48" s="410"/>
      <c r="C48" s="469"/>
      <c r="D48" s="471"/>
      <c r="E48" s="8" t="s">
        <v>49</v>
      </c>
      <c r="F48" s="25">
        <v>1</v>
      </c>
      <c r="G48" s="25">
        <f>'2016'!J42</f>
        <v>0</v>
      </c>
      <c r="H48" s="71">
        <f>'2017'!J48</f>
        <v>0.2</v>
      </c>
      <c r="I48" s="71">
        <f>'2018'!J48</f>
        <v>0.4</v>
      </c>
      <c r="J48" s="71">
        <f>'2019'!J48</f>
        <v>0.4</v>
      </c>
      <c r="K48" s="286">
        <f>'2016'!K42</f>
        <v>0</v>
      </c>
      <c r="L48" s="71">
        <f>'2017'!K48</f>
        <v>0</v>
      </c>
      <c r="M48" s="71">
        <f>'2018'!K48</f>
        <v>0.85</v>
      </c>
      <c r="N48" s="24">
        <f>'2019'!K48</f>
        <v>0.15</v>
      </c>
      <c r="O48" s="301" t="str">
        <f>'2016'!N42</f>
        <v xml:space="preserve"> -</v>
      </c>
      <c r="P48" s="302">
        <f>'2017'!N48</f>
        <v>0</v>
      </c>
      <c r="Q48" s="303">
        <f>'2018'!N48</f>
        <v>1</v>
      </c>
      <c r="R48" s="302">
        <f>'2019'!N48</f>
        <v>0.37499999999999994</v>
      </c>
      <c r="S48" s="304">
        <v>1</v>
      </c>
      <c r="T48" s="80" t="s">
        <v>203</v>
      </c>
      <c r="U48" s="48">
        <f>+'2016'!P42+'2017'!P48+'2018'!P48+'2019'!P48</f>
        <v>259738</v>
      </c>
      <c r="V48" s="48">
        <f>+'2016'!Q42+'2017'!Q48+'2018'!Q48+'2019'!Q48</f>
        <v>0</v>
      </c>
      <c r="W48" s="48">
        <f>+'2016'!R42+'2017'!R48+'2018'!R48+'2019'!R48</f>
        <v>0</v>
      </c>
      <c r="X48" s="25">
        <f t="shared" si="0"/>
        <v>0</v>
      </c>
      <c r="Y48" s="24" t="str">
        <f t="shared" si="1"/>
        <v xml:space="preserve"> -</v>
      </c>
    </row>
    <row r="49" spans="2:25" ht="45">
      <c r="B49" s="410"/>
      <c r="C49" s="469"/>
      <c r="D49" s="471"/>
      <c r="E49" s="8" t="s">
        <v>50</v>
      </c>
      <c r="F49" s="25">
        <v>1</v>
      </c>
      <c r="G49" s="25">
        <f>'2016'!J43</f>
        <v>0</v>
      </c>
      <c r="H49" s="71">
        <f>'2017'!J49</f>
        <v>0</v>
      </c>
      <c r="I49" s="71">
        <f>'2018'!J49</f>
        <v>0.5</v>
      </c>
      <c r="J49" s="71">
        <f>'2019'!J49</f>
        <v>0.5</v>
      </c>
      <c r="K49" s="286">
        <f>'2016'!K43</f>
        <v>0</v>
      </c>
      <c r="L49" s="71">
        <f>'2017'!K49</f>
        <v>0</v>
      </c>
      <c r="M49" s="71">
        <f>'2018'!K49</f>
        <v>0</v>
      </c>
      <c r="N49" s="24">
        <f>'2019'!K49</f>
        <v>0</v>
      </c>
      <c r="O49" s="301" t="str">
        <f>'2016'!N43</f>
        <v xml:space="preserve"> -</v>
      </c>
      <c r="P49" s="302" t="str">
        <f>'2017'!N49</f>
        <v xml:space="preserve"> -</v>
      </c>
      <c r="Q49" s="303">
        <f>'2018'!N49</f>
        <v>0</v>
      </c>
      <c r="R49" s="302">
        <f>'2019'!N49</f>
        <v>0</v>
      </c>
      <c r="S49" s="304">
        <v>0</v>
      </c>
      <c r="T49" s="80" t="s">
        <v>203</v>
      </c>
      <c r="U49" s="48">
        <f>+'2016'!P43+'2017'!P49+'2018'!P49+'2019'!P49</f>
        <v>0</v>
      </c>
      <c r="V49" s="48">
        <f>+'2016'!Q43+'2017'!Q49+'2018'!Q49+'2019'!Q49</f>
        <v>0</v>
      </c>
      <c r="W49" s="48">
        <f>+'2016'!R43+'2017'!R49+'2018'!R49+'2019'!R49</f>
        <v>0</v>
      </c>
      <c r="X49" s="25" t="str">
        <f t="shared" si="0"/>
        <v xml:space="preserve"> -</v>
      </c>
      <c r="Y49" s="24" t="str">
        <f t="shared" si="1"/>
        <v xml:space="preserve"> -</v>
      </c>
    </row>
    <row r="50" spans="2:25" ht="45">
      <c r="B50" s="410"/>
      <c r="C50" s="469"/>
      <c r="D50" s="471"/>
      <c r="E50" s="8" t="s">
        <v>51</v>
      </c>
      <c r="F50" s="25">
        <v>1</v>
      </c>
      <c r="G50" s="25">
        <f>'2016'!J44</f>
        <v>0</v>
      </c>
      <c r="H50" s="71">
        <f>'2017'!J50</f>
        <v>0.2</v>
      </c>
      <c r="I50" s="71">
        <f>'2018'!J50</f>
        <v>0.4</v>
      </c>
      <c r="J50" s="71">
        <f>'2019'!J50</f>
        <v>0.4</v>
      </c>
      <c r="K50" s="286">
        <f>'2016'!K44</f>
        <v>0</v>
      </c>
      <c r="L50" s="71">
        <f>'2017'!K50</f>
        <v>0</v>
      </c>
      <c r="M50" s="71">
        <f>'2018'!K50</f>
        <v>0</v>
      </c>
      <c r="N50" s="24">
        <f>'2019'!K50</f>
        <v>0</v>
      </c>
      <c r="O50" s="301" t="str">
        <f>'2016'!N44</f>
        <v xml:space="preserve"> -</v>
      </c>
      <c r="P50" s="302">
        <f>'2017'!N50</f>
        <v>0</v>
      </c>
      <c r="Q50" s="303">
        <f>'2018'!N50</f>
        <v>0</v>
      </c>
      <c r="R50" s="302">
        <f>'2019'!N50</f>
        <v>0</v>
      </c>
      <c r="S50" s="304">
        <v>0</v>
      </c>
      <c r="T50" s="80" t="s">
        <v>203</v>
      </c>
      <c r="U50" s="48">
        <f>+'2016'!P44+'2017'!P50+'2018'!P50+'2019'!P50</f>
        <v>64631</v>
      </c>
      <c r="V50" s="48">
        <f>+'2016'!Q44+'2017'!Q50+'2018'!Q50+'2019'!Q50</f>
        <v>0</v>
      </c>
      <c r="W50" s="48">
        <f>+'2016'!R44+'2017'!R50+'2018'!R50+'2019'!R50</f>
        <v>0</v>
      </c>
      <c r="X50" s="25">
        <f t="shared" si="0"/>
        <v>0</v>
      </c>
      <c r="Y50" s="24" t="str">
        <f t="shared" si="1"/>
        <v xml:space="preserve"> -</v>
      </c>
    </row>
    <row r="51" spans="2:25" ht="30">
      <c r="B51" s="410"/>
      <c r="C51" s="469"/>
      <c r="D51" s="471"/>
      <c r="E51" s="8" t="s">
        <v>52</v>
      </c>
      <c r="F51" s="25">
        <v>1</v>
      </c>
      <c r="G51" s="25">
        <f>'2016'!J45</f>
        <v>0</v>
      </c>
      <c r="H51" s="71">
        <f>'2017'!J51</f>
        <v>0.2</v>
      </c>
      <c r="I51" s="71">
        <f>'2018'!J51</f>
        <v>0.4</v>
      </c>
      <c r="J51" s="71">
        <f>'2019'!J51</f>
        <v>0.4</v>
      </c>
      <c r="K51" s="286">
        <f>'2016'!K45</f>
        <v>0</v>
      </c>
      <c r="L51" s="71">
        <f>'2017'!K51</f>
        <v>0</v>
      </c>
      <c r="M51" s="71">
        <f>'2018'!K51</f>
        <v>0</v>
      </c>
      <c r="N51" s="24">
        <f>'2019'!K51</f>
        <v>0</v>
      </c>
      <c r="O51" s="301" t="str">
        <f>'2016'!N45</f>
        <v xml:space="preserve"> -</v>
      </c>
      <c r="P51" s="302">
        <f>'2017'!N51</f>
        <v>0</v>
      </c>
      <c r="Q51" s="303">
        <f>'2018'!N51</f>
        <v>0</v>
      </c>
      <c r="R51" s="302">
        <f>'2019'!N51</f>
        <v>0</v>
      </c>
      <c r="S51" s="304">
        <v>0</v>
      </c>
      <c r="T51" s="80" t="s">
        <v>203</v>
      </c>
      <c r="U51" s="48">
        <f>+'2016'!P45+'2017'!P51+'2018'!P51+'2019'!P51</f>
        <v>64631</v>
      </c>
      <c r="V51" s="48">
        <f>+'2016'!Q45+'2017'!Q51+'2018'!Q51+'2019'!Q51</f>
        <v>0</v>
      </c>
      <c r="W51" s="48">
        <f>+'2016'!R45+'2017'!R51+'2018'!R51+'2019'!R51</f>
        <v>0</v>
      </c>
      <c r="X51" s="25">
        <f t="shared" si="0"/>
        <v>0</v>
      </c>
      <c r="Y51" s="24" t="str">
        <f t="shared" si="1"/>
        <v xml:space="preserve"> -</v>
      </c>
    </row>
    <row r="52" spans="2:25" ht="30">
      <c r="B52" s="410"/>
      <c r="C52" s="469"/>
      <c r="D52" s="471"/>
      <c r="E52" s="8" t="s">
        <v>53</v>
      </c>
      <c r="F52" s="25">
        <v>1</v>
      </c>
      <c r="G52" s="25">
        <f>'2016'!J46</f>
        <v>0</v>
      </c>
      <c r="H52" s="71">
        <f>'2017'!J52</f>
        <v>0.2</v>
      </c>
      <c r="I52" s="71">
        <f>'2018'!J52</f>
        <v>0.4</v>
      </c>
      <c r="J52" s="71">
        <f>'2019'!J52</f>
        <v>0.4</v>
      </c>
      <c r="K52" s="286">
        <f>'2016'!K46</f>
        <v>0</v>
      </c>
      <c r="L52" s="71">
        <f>'2017'!K52</f>
        <v>0</v>
      </c>
      <c r="M52" s="71">
        <f>'2018'!K52</f>
        <v>0.68</v>
      </c>
      <c r="N52" s="24">
        <f>'2019'!K52</f>
        <v>0.32</v>
      </c>
      <c r="O52" s="301" t="str">
        <f>'2016'!N46</f>
        <v xml:space="preserve"> -</v>
      </c>
      <c r="P52" s="302">
        <f>'2017'!N52</f>
        <v>0</v>
      </c>
      <c r="Q52" s="303">
        <f>'2018'!N52</f>
        <v>1</v>
      </c>
      <c r="R52" s="302">
        <f>'2019'!N52</f>
        <v>0.79999999999999993</v>
      </c>
      <c r="S52" s="304">
        <v>1</v>
      </c>
      <c r="T52" s="80" t="s">
        <v>203</v>
      </c>
      <c r="U52" s="48">
        <f>+'2016'!P46+'2017'!P52+'2018'!P52+'2019'!P52</f>
        <v>384328</v>
      </c>
      <c r="V52" s="48">
        <f>+'2016'!Q46+'2017'!Q52+'2018'!Q52+'2019'!Q52</f>
        <v>0</v>
      </c>
      <c r="W52" s="48">
        <f>+'2016'!R46+'2017'!R52+'2018'!R52+'2019'!R52</f>
        <v>0</v>
      </c>
      <c r="X52" s="25">
        <f t="shared" si="0"/>
        <v>0</v>
      </c>
      <c r="Y52" s="24" t="str">
        <f t="shared" si="1"/>
        <v xml:space="preserve"> -</v>
      </c>
    </row>
    <row r="53" spans="2:25" ht="30" customHeight="1" thickBot="1">
      <c r="B53" s="411"/>
      <c r="C53" s="458"/>
      <c r="D53" s="472"/>
      <c r="E53" s="155" t="s">
        <v>128</v>
      </c>
      <c r="F53" s="156">
        <v>1</v>
      </c>
      <c r="G53" s="156">
        <f>'2016'!J47</f>
        <v>0</v>
      </c>
      <c r="H53" s="162">
        <f>'2017'!J53</f>
        <v>1</v>
      </c>
      <c r="I53" s="162">
        <f>'2018'!J53</f>
        <v>0</v>
      </c>
      <c r="J53" s="162">
        <f>'2019'!J53</f>
        <v>0</v>
      </c>
      <c r="K53" s="284">
        <f>'2016'!K47</f>
        <v>0</v>
      </c>
      <c r="L53" s="162">
        <f>'2017'!K53</f>
        <v>0.2</v>
      </c>
      <c r="M53" s="162">
        <f>'2018'!K53</f>
        <v>0</v>
      </c>
      <c r="N53" s="206">
        <f>'2019'!K53</f>
        <v>1</v>
      </c>
      <c r="O53" s="325" t="str">
        <f>'2016'!N47</f>
        <v xml:space="preserve"> -</v>
      </c>
      <c r="P53" s="326">
        <f>'2017'!N53</f>
        <v>0.2</v>
      </c>
      <c r="Q53" s="327" t="str">
        <f>'2018'!N53</f>
        <v xml:space="preserve"> -</v>
      </c>
      <c r="R53" s="326" t="str">
        <f>'2019'!N53</f>
        <v xml:space="preserve"> -</v>
      </c>
      <c r="S53" s="328">
        <v>1</v>
      </c>
      <c r="T53" s="207" t="s">
        <v>203</v>
      </c>
      <c r="U53" s="48">
        <f>+'2016'!P47+'2017'!P53+'2018'!P53+'2019'!P53</f>
        <v>0</v>
      </c>
      <c r="V53" s="48">
        <f>+'2016'!Q47+'2017'!Q53+'2018'!Q53+'2019'!Q53</f>
        <v>0</v>
      </c>
      <c r="W53" s="48">
        <f>+'2016'!R47+'2017'!R53+'2018'!R53+'2019'!R53</f>
        <v>0</v>
      </c>
      <c r="X53" s="161" t="str">
        <f t="shared" si="0"/>
        <v xml:space="preserve"> -</v>
      </c>
      <c r="Y53" s="159" t="str">
        <f t="shared" si="1"/>
        <v xml:space="preserve"> -</v>
      </c>
    </row>
    <row r="54" spans="2:25" ht="13" customHeight="1" thickBot="1">
      <c r="B54" s="66"/>
      <c r="C54" s="65"/>
      <c r="D54" s="41"/>
      <c r="E54" s="41"/>
      <c r="F54" s="43"/>
      <c r="G54" s="43"/>
      <c r="H54" s="43"/>
      <c r="I54" s="43"/>
      <c r="J54" s="43"/>
      <c r="K54" s="43"/>
      <c r="L54" s="43"/>
      <c r="M54" s="43"/>
      <c r="N54" s="43"/>
      <c r="O54" s="45"/>
      <c r="P54" s="45"/>
      <c r="Q54" s="45"/>
      <c r="R54" s="45"/>
      <c r="S54" s="296"/>
      <c r="T54" s="41"/>
      <c r="U54" s="43"/>
      <c r="V54" s="43"/>
      <c r="W54" s="43"/>
      <c r="X54" s="45"/>
      <c r="Y54" s="46"/>
    </row>
    <row r="55" spans="2:25" ht="30" customHeight="1" thickBot="1">
      <c r="B55" s="409" t="s">
        <v>119</v>
      </c>
      <c r="C55" s="409" t="s">
        <v>117</v>
      </c>
      <c r="D55" s="90" t="s">
        <v>110</v>
      </c>
      <c r="E55" s="100" t="s">
        <v>54</v>
      </c>
      <c r="F55" s="92">
        <v>2</v>
      </c>
      <c r="G55" s="92">
        <f>'2016'!$J$49</f>
        <v>0</v>
      </c>
      <c r="H55" s="94">
        <f>'2017'!J55</f>
        <v>0</v>
      </c>
      <c r="I55" s="94">
        <f>'2018'!J55</f>
        <v>1</v>
      </c>
      <c r="J55" s="94">
        <f>'2019'!J55</f>
        <v>1</v>
      </c>
      <c r="K55" s="287">
        <f>'2016'!$K$49</f>
        <v>0</v>
      </c>
      <c r="L55" s="94">
        <f>'2017'!K55</f>
        <v>0</v>
      </c>
      <c r="M55" s="94">
        <f>'2018'!K55</f>
        <v>0</v>
      </c>
      <c r="N55" s="288">
        <f>'2019'!K55</f>
        <v>0</v>
      </c>
      <c r="O55" s="313" t="str">
        <f>'2016'!$N$49</f>
        <v xml:space="preserve"> -</v>
      </c>
      <c r="P55" s="314" t="str">
        <f>'2017'!N55</f>
        <v xml:space="preserve"> -</v>
      </c>
      <c r="Q55" s="315">
        <f>'2018'!N55</f>
        <v>0</v>
      </c>
      <c r="R55" s="314">
        <f>'2019'!N55</f>
        <v>0</v>
      </c>
      <c r="S55" s="316">
        <v>0</v>
      </c>
      <c r="T55" s="98" t="s">
        <v>203</v>
      </c>
      <c r="U55" s="92">
        <f>+'2016'!P49+'2017'!P55+'2018'!P55+'2019'!P55</f>
        <v>0</v>
      </c>
      <c r="V55" s="92">
        <f>+'2016'!Q49+'2017'!Q55+'2018'!Q55+'2019'!Q55</f>
        <v>0</v>
      </c>
      <c r="W55" s="92">
        <f>+'2016'!R49+'2017'!R55+'2018'!R55+'2019'!R55</f>
        <v>0</v>
      </c>
      <c r="X55" s="99" t="str">
        <f t="shared" si="0"/>
        <v xml:space="preserve"> -</v>
      </c>
      <c r="Y55" s="97" t="str">
        <f t="shared" si="1"/>
        <v xml:space="preserve"> -</v>
      </c>
    </row>
    <row r="56" spans="2:25" ht="30" customHeight="1">
      <c r="B56" s="410"/>
      <c r="C56" s="410"/>
      <c r="D56" s="461" t="s">
        <v>111</v>
      </c>
      <c r="E56" s="13" t="s">
        <v>122</v>
      </c>
      <c r="F56" s="50">
        <v>20</v>
      </c>
      <c r="G56" s="50">
        <v>0</v>
      </c>
      <c r="H56" s="69">
        <f>'2017'!J56</f>
        <v>3</v>
      </c>
      <c r="I56" s="69">
        <f>'2018'!J56</f>
        <v>7</v>
      </c>
      <c r="J56" s="69">
        <f>'2019'!J56</f>
        <v>10</v>
      </c>
      <c r="K56" s="280">
        <v>0</v>
      </c>
      <c r="L56" s="69">
        <f>'2017'!K56</f>
        <v>2.7</v>
      </c>
      <c r="M56" s="69">
        <f>'2018'!K56</f>
        <v>0.1</v>
      </c>
      <c r="N56" s="281">
        <f>'2019'!K56</f>
        <v>17.3</v>
      </c>
      <c r="O56" s="297" t="s">
        <v>203</v>
      </c>
      <c r="P56" s="298">
        <f>'2017'!N56</f>
        <v>0.9</v>
      </c>
      <c r="Q56" s="299">
        <f>'2018'!N56</f>
        <v>1.4285714285714287E-2</v>
      </c>
      <c r="R56" s="298">
        <f>'2019'!N56</f>
        <v>1</v>
      </c>
      <c r="S56" s="300">
        <v>1</v>
      </c>
      <c r="T56" s="77">
        <v>2210275</v>
      </c>
      <c r="U56" s="50">
        <v>2514630</v>
      </c>
      <c r="V56" s="50">
        <v>2088582</v>
      </c>
      <c r="W56" s="50">
        <v>0</v>
      </c>
      <c r="X56" s="18">
        <f t="shared" si="0"/>
        <v>0.83057229095334106</v>
      </c>
      <c r="Y56" s="17" t="str">
        <f t="shared" si="1"/>
        <v xml:space="preserve"> -</v>
      </c>
    </row>
    <row r="57" spans="2:25" ht="45" customHeight="1">
      <c r="B57" s="410"/>
      <c r="C57" s="410"/>
      <c r="D57" s="462"/>
      <c r="E57" s="124" t="s">
        <v>55</v>
      </c>
      <c r="F57" s="89">
        <v>1</v>
      </c>
      <c r="G57" s="89">
        <f>'2016'!J50</f>
        <v>0</v>
      </c>
      <c r="H57" s="163">
        <f>'2017'!J57</f>
        <v>0</v>
      </c>
      <c r="I57" s="163">
        <f>'2018'!J57</f>
        <v>1</v>
      </c>
      <c r="J57" s="163">
        <f>'2019'!J57</f>
        <v>0</v>
      </c>
      <c r="K57" s="276">
        <f>'2016'!K50</f>
        <v>0</v>
      </c>
      <c r="L57" s="163">
        <f>'2017'!K57</f>
        <v>1</v>
      </c>
      <c r="M57" s="163">
        <f>'2018'!K57</f>
        <v>0</v>
      </c>
      <c r="N57" s="122">
        <f>'2019'!K57</f>
        <v>0</v>
      </c>
      <c r="O57" s="317" t="str">
        <f>'2016'!N50</f>
        <v xml:space="preserve"> -</v>
      </c>
      <c r="P57" s="318" t="str">
        <f>'2017'!N57</f>
        <v xml:space="preserve"> -</v>
      </c>
      <c r="Q57" s="319">
        <f>'2018'!N57</f>
        <v>0</v>
      </c>
      <c r="R57" s="318" t="str">
        <f>'2019'!N57</f>
        <v xml:space="preserve"> -</v>
      </c>
      <c r="S57" s="320">
        <v>1</v>
      </c>
      <c r="T57" s="123">
        <v>0</v>
      </c>
      <c r="U57" s="48">
        <f>+'2016'!P50+'2017'!P57+'2018'!P57+'2019'!P57</f>
        <v>797331</v>
      </c>
      <c r="V57" s="48">
        <f>+'2016'!Q50+'2017'!Q57+'2018'!Q57+'2019'!Q57</f>
        <v>797331</v>
      </c>
      <c r="W57" s="48">
        <f>+'2016'!R50+'2017'!R57+'2018'!R57+'2019'!R57</f>
        <v>0</v>
      </c>
      <c r="X57" s="89">
        <f t="shared" si="0"/>
        <v>1</v>
      </c>
      <c r="Y57" s="122" t="str">
        <f t="shared" si="1"/>
        <v xml:space="preserve"> -</v>
      </c>
    </row>
    <row r="58" spans="2:25" ht="30" customHeight="1" thickBot="1">
      <c r="B58" s="410"/>
      <c r="C58" s="410"/>
      <c r="D58" s="463"/>
      <c r="E58" s="11" t="s">
        <v>56</v>
      </c>
      <c r="F58" s="53">
        <v>1</v>
      </c>
      <c r="G58" s="53">
        <f>'2016'!J51</f>
        <v>0</v>
      </c>
      <c r="H58" s="72">
        <f>'2017'!J58</f>
        <v>0</v>
      </c>
      <c r="I58" s="72">
        <f>'2018'!J58</f>
        <v>0.5</v>
      </c>
      <c r="J58" s="72">
        <f>'2019'!J58</f>
        <v>0.5</v>
      </c>
      <c r="K58" s="279">
        <f>'2016'!K51</f>
        <v>0</v>
      </c>
      <c r="L58" s="72">
        <f>'2017'!K58</f>
        <v>0</v>
      </c>
      <c r="M58" s="72">
        <f>'2018'!K58</f>
        <v>0</v>
      </c>
      <c r="N58" s="54">
        <f>'2019'!K58</f>
        <v>0</v>
      </c>
      <c r="O58" s="309" t="str">
        <f>'2016'!N51</f>
        <v xml:space="preserve"> -</v>
      </c>
      <c r="P58" s="310" t="str">
        <f>'2017'!N58</f>
        <v xml:space="preserve"> -</v>
      </c>
      <c r="Q58" s="311">
        <f>'2018'!N58</f>
        <v>0</v>
      </c>
      <c r="R58" s="310">
        <f>'2019'!N58</f>
        <v>0</v>
      </c>
      <c r="S58" s="312">
        <v>0</v>
      </c>
      <c r="T58" s="78" t="s">
        <v>203</v>
      </c>
      <c r="U58" s="52">
        <f>+'2016'!P51+'2017'!P58+'2018'!P58+'2019'!P58</f>
        <v>0</v>
      </c>
      <c r="V58" s="52">
        <f>+'2016'!Q51+'2017'!Q58+'2018'!Q58+'2019'!Q58</f>
        <v>0</v>
      </c>
      <c r="W58" s="52">
        <f>+'2016'!R51+'2017'!R58+'2018'!R58+'2019'!R58</f>
        <v>0</v>
      </c>
      <c r="X58" s="53" t="str">
        <f t="shared" si="0"/>
        <v xml:space="preserve"> -</v>
      </c>
      <c r="Y58" s="54" t="str">
        <f t="shared" si="1"/>
        <v xml:space="preserve"> -</v>
      </c>
    </row>
    <row r="59" spans="2:25" ht="30" customHeight="1" thickBot="1">
      <c r="B59" s="410"/>
      <c r="C59" s="410"/>
      <c r="D59" s="250" t="s">
        <v>112</v>
      </c>
      <c r="E59" s="111" t="s">
        <v>57</v>
      </c>
      <c r="F59" s="93">
        <v>2</v>
      </c>
      <c r="G59" s="93">
        <f>'2016'!J52</f>
        <v>0</v>
      </c>
      <c r="H59" s="112">
        <f>'2017'!J59</f>
        <v>0</v>
      </c>
      <c r="I59" s="112">
        <f>'2018'!J59</f>
        <v>1</v>
      </c>
      <c r="J59" s="112">
        <f>'2019'!J59</f>
        <v>1</v>
      </c>
      <c r="K59" s="289">
        <f>'2016'!K52</f>
        <v>0</v>
      </c>
      <c r="L59" s="112">
        <f>'2017'!K59</f>
        <v>0</v>
      </c>
      <c r="M59" s="112">
        <f>'2018'!K59</f>
        <v>0</v>
      </c>
      <c r="N59" s="290">
        <f>'2019'!K59</f>
        <v>1</v>
      </c>
      <c r="O59" s="321" t="str">
        <f>'2016'!N52</f>
        <v xml:space="preserve"> -</v>
      </c>
      <c r="P59" s="322" t="str">
        <f>'2017'!N59</f>
        <v xml:space="preserve"> -</v>
      </c>
      <c r="Q59" s="323">
        <f>'2018'!N59</f>
        <v>0</v>
      </c>
      <c r="R59" s="322">
        <f>'2019'!N59</f>
        <v>1</v>
      </c>
      <c r="S59" s="324">
        <v>0.5</v>
      </c>
      <c r="T59" s="116">
        <v>0</v>
      </c>
      <c r="U59" s="52">
        <f>+'2016'!P52+'2017'!P59+'2018'!P59+'2019'!P59</f>
        <v>0</v>
      </c>
      <c r="V59" s="52">
        <f>+'2016'!Q52+'2017'!Q59+'2018'!Q59+'2019'!Q59</f>
        <v>0</v>
      </c>
      <c r="W59" s="52">
        <f>+'2016'!R52+'2017'!R59+'2018'!R59+'2019'!R59</f>
        <v>0</v>
      </c>
      <c r="X59" s="117" t="str">
        <f t="shared" si="0"/>
        <v xml:space="preserve"> -</v>
      </c>
      <c r="Y59" s="115" t="str">
        <f t="shared" si="1"/>
        <v xml:space="preserve"> -</v>
      </c>
    </row>
    <row r="60" spans="2:25" ht="30">
      <c r="B60" s="410"/>
      <c r="C60" s="410"/>
      <c r="D60" s="412" t="s">
        <v>113</v>
      </c>
      <c r="E60" s="13" t="s">
        <v>58</v>
      </c>
      <c r="F60" s="50">
        <v>60000</v>
      </c>
      <c r="G60" s="50">
        <f>'2016'!J53</f>
        <v>3000</v>
      </c>
      <c r="H60" s="69">
        <f>'2017'!J60</f>
        <v>16500</v>
      </c>
      <c r="I60" s="69">
        <f>'2018'!J60</f>
        <v>10000</v>
      </c>
      <c r="J60" s="69">
        <f>'2019'!J60</f>
        <v>30500</v>
      </c>
      <c r="K60" s="280">
        <f>'2016'!K53</f>
        <v>6887</v>
      </c>
      <c r="L60" s="69">
        <f>'2017'!K60</f>
        <v>10000</v>
      </c>
      <c r="M60" s="69">
        <f>'2018'!K60</f>
        <v>12000</v>
      </c>
      <c r="N60" s="281">
        <f>'2019'!K60</f>
        <v>148798</v>
      </c>
      <c r="O60" s="297">
        <f>'2016'!N53</f>
        <v>1</v>
      </c>
      <c r="P60" s="298">
        <f>'2017'!N60</f>
        <v>0.60606060606060608</v>
      </c>
      <c r="Q60" s="299">
        <f>'2018'!N60</f>
        <v>1</v>
      </c>
      <c r="R60" s="298">
        <f>'2019'!N60</f>
        <v>1</v>
      </c>
      <c r="S60" s="300">
        <v>1</v>
      </c>
      <c r="T60" s="77" t="s">
        <v>206</v>
      </c>
      <c r="U60" s="86">
        <f>+'2016'!P53+'2017'!P60+'2018'!P60+'2019'!P60</f>
        <v>20560478</v>
      </c>
      <c r="V60" s="86">
        <f>+'2016'!Q53+'2017'!Q60+'2018'!Q60+'2019'!Q60</f>
        <v>18310763</v>
      </c>
      <c r="W60" s="86">
        <f>+'2016'!R53+'2017'!R60+'2018'!R60+'2019'!R60</f>
        <v>20000000</v>
      </c>
      <c r="X60" s="18">
        <f t="shared" si="0"/>
        <v>0.89058060809675732</v>
      </c>
      <c r="Y60" s="17">
        <f t="shared" si="1"/>
        <v>1.0922537744604088</v>
      </c>
    </row>
    <row r="61" spans="2:25" ht="45">
      <c r="B61" s="410"/>
      <c r="C61" s="410"/>
      <c r="D61" s="414"/>
      <c r="E61" s="8" t="s">
        <v>59</v>
      </c>
      <c r="F61" s="25">
        <v>1</v>
      </c>
      <c r="G61" s="25">
        <f>'2016'!J54</f>
        <v>0</v>
      </c>
      <c r="H61" s="71">
        <f>'2017'!J61</f>
        <v>0</v>
      </c>
      <c r="I61" s="71">
        <f>'2018'!J61</f>
        <v>1</v>
      </c>
      <c r="J61" s="71">
        <f>'2019'!J61</f>
        <v>0</v>
      </c>
      <c r="K61" s="286">
        <f>'2016'!K54</f>
        <v>0</v>
      </c>
      <c r="L61" s="71">
        <f>'2017'!K61</f>
        <v>0</v>
      </c>
      <c r="M61" s="71">
        <f>'2018'!K61</f>
        <v>0</v>
      </c>
      <c r="N61" s="24">
        <f>'2019'!K61</f>
        <v>0</v>
      </c>
      <c r="O61" s="301" t="str">
        <f>'2016'!N54</f>
        <v xml:space="preserve"> -</v>
      </c>
      <c r="P61" s="302" t="str">
        <f>'2017'!N61</f>
        <v xml:space="preserve"> -</v>
      </c>
      <c r="Q61" s="303">
        <f>'2018'!N61</f>
        <v>0</v>
      </c>
      <c r="R61" s="302" t="str">
        <f>'2019'!N61</f>
        <v xml:space="preserve"> -</v>
      </c>
      <c r="S61" s="304">
        <v>0</v>
      </c>
      <c r="T61" s="80">
        <v>0</v>
      </c>
      <c r="U61" s="48">
        <f>+'2016'!P54+'2017'!P61+'2018'!P61+'2018'!P61</f>
        <v>0</v>
      </c>
      <c r="V61" s="48">
        <f>+'2016'!Q54+'2017'!Q61+'2018'!Q61+'2018'!Q61</f>
        <v>0</v>
      </c>
      <c r="W61" s="48">
        <f>+'2016'!R54+'2017'!R61+'2018'!R61+'2018'!R61</f>
        <v>0</v>
      </c>
      <c r="X61" s="25" t="str">
        <f t="shared" si="0"/>
        <v xml:space="preserve"> -</v>
      </c>
      <c r="Y61" s="24" t="str">
        <f t="shared" si="1"/>
        <v xml:space="preserve"> -</v>
      </c>
    </row>
    <row r="62" spans="2:25" ht="30">
      <c r="B62" s="410"/>
      <c r="C62" s="410"/>
      <c r="D62" s="414"/>
      <c r="E62" s="8" t="s">
        <v>60</v>
      </c>
      <c r="F62" s="25">
        <v>1</v>
      </c>
      <c r="G62" s="25">
        <f>'2016'!J55</f>
        <v>0</v>
      </c>
      <c r="H62" s="71">
        <f>'2017'!J62</f>
        <v>0</v>
      </c>
      <c r="I62" s="71">
        <f>'2018'!J62</f>
        <v>0.2</v>
      </c>
      <c r="J62" s="71">
        <f>'2019'!J62</f>
        <v>0.8</v>
      </c>
      <c r="K62" s="286">
        <f>'2016'!K55</f>
        <v>0</v>
      </c>
      <c r="L62" s="71">
        <f>'2017'!K62</f>
        <v>0</v>
      </c>
      <c r="M62" s="71">
        <f>'2018'!K62</f>
        <v>0</v>
      </c>
      <c r="N62" s="24">
        <f>'2019'!K62</f>
        <v>0</v>
      </c>
      <c r="O62" s="301" t="str">
        <f>'2016'!N55</f>
        <v xml:space="preserve"> -</v>
      </c>
      <c r="P62" s="302" t="str">
        <f>'2017'!N62</f>
        <v xml:space="preserve"> -</v>
      </c>
      <c r="Q62" s="303">
        <f>'2018'!N62</f>
        <v>0</v>
      </c>
      <c r="R62" s="302">
        <f>'2019'!N62</f>
        <v>0</v>
      </c>
      <c r="S62" s="304">
        <v>0</v>
      </c>
      <c r="T62" s="80">
        <v>0</v>
      </c>
      <c r="U62" s="48">
        <f>+'2016'!P55+'2017'!P62+'2018'!P62+'2019'!P62</f>
        <v>0</v>
      </c>
      <c r="V62" s="48">
        <f>+'2016'!Q55+'2017'!Q62+'2018'!Q62+'2019'!Q62</f>
        <v>0</v>
      </c>
      <c r="W62" s="48">
        <f>+'2016'!R55+'2017'!R62+'2018'!R62+'2019'!R62</f>
        <v>0</v>
      </c>
      <c r="X62" s="25" t="str">
        <f t="shared" si="0"/>
        <v xml:space="preserve"> -</v>
      </c>
      <c r="Y62" s="24" t="str">
        <f t="shared" si="1"/>
        <v xml:space="preserve"> -</v>
      </c>
    </row>
    <row r="63" spans="2:25" ht="30" customHeight="1">
      <c r="B63" s="410"/>
      <c r="C63" s="410"/>
      <c r="D63" s="414"/>
      <c r="E63" s="8" t="s">
        <v>61</v>
      </c>
      <c r="F63" s="48">
        <v>3</v>
      </c>
      <c r="G63" s="48">
        <f>'2016'!J56</f>
        <v>1</v>
      </c>
      <c r="H63" s="70">
        <f>'2017'!J63</f>
        <v>2</v>
      </c>
      <c r="I63" s="70">
        <f>'2018'!J63</f>
        <v>0</v>
      </c>
      <c r="J63" s="70">
        <f>'2019'!J63</f>
        <v>0</v>
      </c>
      <c r="K63" s="285">
        <f>'2016'!K56</f>
        <v>0.8</v>
      </c>
      <c r="L63" s="70">
        <f>'2017'!K63</f>
        <v>0</v>
      </c>
      <c r="M63" s="70">
        <f>'2018'!K63</f>
        <v>0.1</v>
      </c>
      <c r="N63" s="202">
        <f>'2019'!K63</f>
        <v>0.1</v>
      </c>
      <c r="O63" s="301">
        <f>'2016'!N56</f>
        <v>0.8</v>
      </c>
      <c r="P63" s="302">
        <f>'2017'!N63</f>
        <v>0</v>
      </c>
      <c r="Q63" s="303" t="str">
        <f>'2018'!N63</f>
        <v xml:space="preserve"> -</v>
      </c>
      <c r="R63" s="302" t="str">
        <f>'2019'!N63</f>
        <v xml:space="preserve"> -</v>
      </c>
      <c r="S63" s="304">
        <v>0.33333333333333331</v>
      </c>
      <c r="T63" s="80">
        <v>0</v>
      </c>
      <c r="U63" s="48">
        <f>+'2016'!P56+'2017'!P63+'2018'!P63+'2019'!P63</f>
        <v>11829642</v>
      </c>
      <c r="V63" s="48">
        <f>+'2016'!Q56+'2017'!Q63+'2018'!Q63+'2019'!Q63</f>
        <v>8906674</v>
      </c>
      <c r="W63" s="48">
        <f>+'2016'!R56+'2017'!R63+'2018'!R63+'2019'!R63</f>
        <v>0</v>
      </c>
      <c r="X63" s="25">
        <f t="shared" si="0"/>
        <v>0.75291154203990285</v>
      </c>
      <c r="Y63" s="24" t="str">
        <f t="shared" si="1"/>
        <v xml:space="preserve"> -</v>
      </c>
    </row>
    <row r="64" spans="2:25" ht="60">
      <c r="B64" s="410"/>
      <c r="C64" s="410"/>
      <c r="D64" s="414"/>
      <c r="E64" s="10" t="s">
        <v>62</v>
      </c>
      <c r="F64" s="25">
        <v>1</v>
      </c>
      <c r="G64" s="25">
        <f>'2016'!J57</f>
        <v>1</v>
      </c>
      <c r="H64" s="71">
        <f>'2017'!J64</f>
        <v>0</v>
      </c>
      <c r="I64" s="71">
        <f>'2018'!J64</f>
        <v>0</v>
      </c>
      <c r="J64" s="71">
        <f>'2019'!J64</f>
        <v>0</v>
      </c>
      <c r="K64" s="286">
        <f>'2016'!K57</f>
        <v>1</v>
      </c>
      <c r="L64" s="71">
        <f>'2017'!K64</f>
        <v>0</v>
      </c>
      <c r="M64" s="71">
        <f>'2018'!K64</f>
        <v>0</v>
      </c>
      <c r="N64" s="24">
        <f>'2019'!K64</f>
        <v>0</v>
      </c>
      <c r="O64" s="301">
        <f>'2016'!N57</f>
        <v>1</v>
      </c>
      <c r="P64" s="302" t="str">
        <f>'2017'!N64</f>
        <v xml:space="preserve"> -</v>
      </c>
      <c r="Q64" s="303" t="str">
        <f>'2018'!N64</f>
        <v xml:space="preserve"> -</v>
      </c>
      <c r="R64" s="302" t="str">
        <f>'2019'!N64</f>
        <v xml:space="preserve"> -</v>
      </c>
      <c r="S64" s="304">
        <v>1</v>
      </c>
      <c r="T64" s="80" t="s">
        <v>203</v>
      </c>
      <c r="U64" s="48">
        <f>+'2016'!P57+'2017'!P64+'2018'!P64+'2019'!P64</f>
        <v>0</v>
      </c>
      <c r="V64" s="48">
        <f>+'2016'!Q57+'2017'!Q64+'2018'!Q64+'2019'!Q64</f>
        <v>0</v>
      </c>
      <c r="W64" s="48">
        <f>+'2016'!R57+'2017'!R64+'2018'!R64+'2019'!R64</f>
        <v>0</v>
      </c>
      <c r="X64" s="25" t="str">
        <f t="shared" si="0"/>
        <v xml:space="preserve"> -</v>
      </c>
      <c r="Y64" s="24" t="str">
        <f t="shared" si="1"/>
        <v xml:space="preserve"> -</v>
      </c>
    </row>
    <row r="65" spans="2:25" ht="75">
      <c r="B65" s="410"/>
      <c r="C65" s="410"/>
      <c r="D65" s="414"/>
      <c r="E65" s="8" t="s">
        <v>63</v>
      </c>
      <c r="F65" s="25">
        <v>1</v>
      </c>
      <c r="G65" s="25">
        <f>'2016'!J58</f>
        <v>0</v>
      </c>
      <c r="H65" s="71">
        <f>'2017'!J65</f>
        <v>0</v>
      </c>
      <c r="I65" s="71">
        <f>'2018'!J65</f>
        <v>0.2</v>
      </c>
      <c r="J65" s="71">
        <f>'2019'!J65</f>
        <v>0.8</v>
      </c>
      <c r="K65" s="286">
        <f>'2016'!K58</f>
        <v>0</v>
      </c>
      <c r="L65" s="71">
        <f>'2017'!K65</f>
        <v>0</v>
      </c>
      <c r="M65" s="71">
        <f>'2018'!K65</f>
        <v>0</v>
      </c>
      <c r="N65" s="24">
        <f>'2019'!K65</f>
        <v>0</v>
      </c>
      <c r="O65" s="301" t="str">
        <f>'2016'!N58</f>
        <v xml:space="preserve"> -</v>
      </c>
      <c r="P65" s="302" t="str">
        <f>'2017'!N65</f>
        <v xml:space="preserve"> -</v>
      </c>
      <c r="Q65" s="303">
        <f>'2018'!N65</f>
        <v>0</v>
      </c>
      <c r="R65" s="302">
        <f>'2019'!N65</f>
        <v>0</v>
      </c>
      <c r="S65" s="304">
        <v>0</v>
      </c>
      <c r="T65" s="80">
        <v>0</v>
      </c>
      <c r="U65" s="48">
        <f>+'2016'!P58+'2017'!P65+'2018'!P65+'2019'!P65</f>
        <v>0</v>
      </c>
      <c r="V65" s="48">
        <f>+'2016'!Q58+'2017'!Q65+'2018'!Q65+'2019'!Q65</f>
        <v>0</v>
      </c>
      <c r="W65" s="48">
        <f>+'2016'!R58+'2017'!R65+'2018'!R65+'2019'!R65</f>
        <v>0</v>
      </c>
      <c r="X65" s="25" t="str">
        <f t="shared" si="0"/>
        <v xml:space="preserve"> -</v>
      </c>
      <c r="Y65" s="24" t="str">
        <f t="shared" si="1"/>
        <v xml:space="preserve"> -</v>
      </c>
    </row>
    <row r="66" spans="2:25" ht="46" thickBot="1">
      <c r="B66" s="410"/>
      <c r="C66" s="410"/>
      <c r="D66" s="413"/>
      <c r="E66" s="11" t="s">
        <v>64</v>
      </c>
      <c r="F66" s="52">
        <v>1</v>
      </c>
      <c r="G66" s="52">
        <f>'2016'!J59</f>
        <v>1</v>
      </c>
      <c r="H66" s="73">
        <f>'2017'!J66</f>
        <v>0</v>
      </c>
      <c r="I66" s="73">
        <f>'2018'!J66</f>
        <v>0</v>
      </c>
      <c r="J66" s="73">
        <f>'2019'!J66</f>
        <v>0</v>
      </c>
      <c r="K66" s="277">
        <f>'2016'!K59</f>
        <v>0</v>
      </c>
      <c r="L66" s="73">
        <f>'2017'!K66</f>
        <v>1</v>
      </c>
      <c r="M66" s="73">
        <f>'2018'!K66</f>
        <v>0</v>
      </c>
      <c r="N66" s="200">
        <f>'2019'!K66</f>
        <v>0</v>
      </c>
      <c r="O66" s="309">
        <f>'2016'!N59</f>
        <v>0</v>
      </c>
      <c r="P66" s="310" t="str">
        <f>'2017'!N66</f>
        <v xml:space="preserve"> -</v>
      </c>
      <c r="Q66" s="311" t="str">
        <f>'2018'!N66</f>
        <v xml:space="preserve"> -</v>
      </c>
      <c r="R66" s="310" t="str">
        <f>'2019'!N66</f>
        <v xml:space="preserve"> -</v>
      </c>
      <c r="S66" s="312">
        <v>1</v>
      </c>
      <c r="T66" s="78" t="s">
        <v>203</v>
      </c>
      <c r="U66" s="52">
        <f>+'2016'!P59+'2017'!P66+'2018'!P66+'2019'!P66</f>
        <v>0</v>
      </c>
      <c r="V66" s="52">
        <f>+'2016'!Q59+'2017'!Q66+'2018'!Q66+'2019'!Q66</f>
        <v>0</v>
      </c>
      <c r="W66" s="52">
        <f>+'2016'!R59+'2017'!R66+'2018'!R66+'2019'!R66</f>
        <v>0</v>
      </c>
      <c r="X66" s="53" t="str">
        <f t="shared" si="0"/>
        <v xml:space="preserve"> -</v>
      </c>
      <c r="Y66" s="54" t="str">
        <f t="shared" si="1"/>
        <v xml:space="preserve"> -</v>
      </c>
    </row>
    <row r="67" spans="2:25" ht="30">
      <c r="B67" s="410"/>
      <c r="C67" s="410"/>
      <c r="D67" s="415" t="s">
        <v>114</v>
      </c>
      <c r="E67" s="132" t="s">
        <v>65</v>
      </c>
      <c r="F67" s="86">
        <v>140</v>
      </c>
      <c r="G67" s="86">
        <f>'2016'!J60</f>
        <v>140</v>
      </c>
      <c r="H67" s="119">
        <f>'2017'!J67</f>
        <v>140</v>
      </c>
      <c r="I67" s="119">
        <f>'2018'!J67</f>
        <v>140</v>
      </c>
      <c r="J67" s="119">
        <f>'2019'!J67</f>
        <v>140</v>
      </c>
      <c r="K67" s="291">
        <f>'2016'!K60</f>
        <v>140</v>
      </c>
      <c r="L67" s="119">
        <f>'2017'!K67</f>
        <v>140</v>
      </c>
      <c r="M67" s="119">
        <f>'2018'!K67</f>
        <v>140</v>
      </c>
      <c r="N67" s="292">
        <f>'2019'!K67</f>
        <v>140</v>
      </c>
      <c r="O67" s="317">
        <f>'2016'!N60</f>
        <v>1</v>
      </c>
      <c r="P67" s="318">
        <f>'2017'!N67</f>
        <v>1</v>
      </c>
      <c r="Q67" s="319">
        <f>'2018'!N67</f>
        <v>1</v>
      </c>
      <c r="R67" s="318">
        <f>'2019'!N67</f>
        <v>1</v>
      </c>
      <c r="S67" s="320">
        <v>1</v>
      </c>
      <c r="T67" s="123">
        <v>2210661</v>
      </c>
      <c r="U67" s="86">
        <f>+'2016'!P60+'2017'!P67+'2018'!P67+'2019'!P67</f>
        <v>320359</v>
      </c>
      <c r="V67" s="86">
        <f>+'2016'!Q60+'2017'!Q67+'2018'!Q67+'2019'!Q67</f>
        <v>239171</v>
      </c>
      <c r="W67" s="86">
        <f>+'2016'!R60+'2017'!R67+'2018'!R67+'2019'!R67</f>
        <v>0</v>
      </c>
      <c r="X67" s="89">
        <f t="shared" si="0"/>
        <v>0.74657181474533263</v>
      </c>
      <c r="Y67" s="122" t="str">
        <f t="shared" si="1"/>
        <v xml:space="preserve"> -</v>
      </c>
    </row>
    <row r="68" spans="2:25" ht="30" customHeight="1" thickBot="1">
      <c r="B68" s="410"/>
      <c r="C68" s="411"/>
      <c r="D68" s="416"/>
      <c r="E68" s="9" t="s">
        <v>66</v>
      </c>
      <c r="F68" s="52">
        <v>5000</v>
      </c>
      <c r="G68" s="52">
        <f>'2016'!J61</f>
        <v>0</v>
      </c>
      <c r="H68" s="73">
        <f>'2017'!J68</f>
        <v>500</v>
      </c>
      <c r="I68" s="73">
        <f>'2018'!J68</f>
        <v>500</v>
      </c>
      <c r="J68" s="73">
        <f>'2019'!J68</f>
        <v>4000</v>
      </c>
      <c r="K68" s="277">
        <f>'2016'!K61</f>
        <v>0</v>
      </c>
      <c r="L68" s="73">
        <f>'2017'!K68</f>
        <v>600</v>
      </c>
      <c r="M68" s="73">
        <f>'2018'!K68</f>
        <v>1277</v>
      </c>
      <c r="N68" s="200">
        <f>'2019'!K68</f>
        <v>3810</v>
      </c>
      <c r="O68" s="309" t="str">
        <f>'2016'!N61</f>
        <v xml:space="preserve"> -</v>
      </c>
      <c r="P68" s="310">
        <f>'2017'!N68</f>
        <v>1</v>
      </c>
      <c r="Q68" s="311">
        <f>'2018'!N68</f>
        <v>1</v>
      </c>
      <c r="R68" s="310">
        <f>'2019'!N68</f>
        <v>0.95250000000000001</v>
      </c>
      <c r="S68" s="312">
        <v>1</v>
      </c>
      <c r="T68" s="78">
        <v>2210661</v>
      </c>
      <c r="U68" s="52">
        <f>+'2016'!P61+'2017'!P68+'2018'!P68+'2019'!P68</f>
        <v>5168518</v>
      </c>
      <c r="V68" s="52">
        <f>+'2016'!Q61+'2017'!Q68+'2018'!Q68+'2019'!Q68</f>
        <v>5004541</v>
      </c>
      <c r="W68" s="52">
        <f>+'2016'!R61+'2017'!R68+'2018'!R68+'2019'!R68</f>
        <v>0</v>
      </c>
      <c r="X68" s="53">
        <f t="shared" si="0"/>
        <v>0.96827388431267913</v>
      </c>
      <c r="Y68" s="54" t="str">
        <f t="shared" si="1"/>
        <v xml:space="preserve"> -</v>
      </c>
    </row>
    <row r="69" spans="2:25" ht="13" customHeight="1" thickBot="1">
      <c r="B69" s="410"/>
      <c r="C69" s="28"/>
      <c r="D69" s="34"/>
      <c r="E69" s="33"/>
      <c r="F69" s="38"/>
      <c r="G69" s="38"/>
      <c r="H69" s="38"/>
      <c r="I69" s="38"/>
      <c r="J69" s="38"/>
      <c r="K69" s="38"/>
      <c r="L69" s="38"/>
      <c r="M69" s="38"/>
      <c r="N69" s="38"/>
      <c r="O69" s="33"/>
      <c r="P69" s="35"/>
      <c r="Q69" s="35"/>
      <c r="R69" s="35"/>
      <c r="S69" s="295"/>
      <c r="T69" s="33"/>
      <c r="U69" s="85"/>
      <c r="V69" s="85"/>
      <c r="W69" s="85"/>
      <c r="X69" s="35"/>
      <c r="Y69" s="40"/>
    </row>
    <row r="70" spans="2:25" ht="30">
      <c r="B70" s="410"/>
      <c r="C70" s="409" t="s">
        <v>118</v>
      </c>
      <c r="D70" s="417" t="s">
        <v>115</v>
      </c>
      <c r="E70" s="14" t="s">
        <v>67</v>
      </c>
      <c r="F70" s="50">
        <v>60</v>
      </c>
      <c r="G70" s="50">
        <f>'2016'!J63</f>
        <v>0</v>
      </c>
      <c r="H70" s="69">
        <f>'2017'!J70</f>
        <v>0</v>
      </c>
      <c r="I70" s="69">
        <f>'2018'!J70</f>
        <v>0</v>
      </c>
      <c r="J70" s="69">
        <f>'2019'!J70</f>
        <v>60</v>
      </c>
      <c r="K70" s="280">
        <f>'2016'!K63</f>
        <v>0</v>
      </c>
      <c r="L70" s="69">
        <f>'2017'!K70</f>
        <v>0</v>
      </c>
      <c r="M70" s="69">
        <f>'2018'!K70</f>
        <v>0</v>
      </c>
      <c r="N70" s="281">
        <f>'2019'!K70</f>
        <v>0</v>
      </c>
      <c r="O70" s="297" t="str">
        <f>'2016'!N63</f>
        <v xml:space="preserve"> -</v>
      </c>
      <c r="P70" s="298" t="str">
        <f>'2017'!N70</f>
        <v xml:space="preserve"> -</v>
      </c>
      <c r="Q70" s="299" t="str">
        <f>'2018'!N70</f>
        <v xml:space="preserve"> -</v>
      </c>
      <c r="R70" s="298">
        <f>'2019'!N70</f>
        <v>0</v>
      </c>
      <c r="S70" s="300">
        <v>0</v>
      </c>
      <c r="T70" s="77">
        <v>0</v>
      </c>
      <c r="U70" s="50">
        <f>+'2016'!P63+'2017'!P70+'2018'!P70+'2019'!P70</f>
        <v>0</v>
      </c>
      <c r="V70" s="50">
        <f>+'2016'!Q63+'2017'!Q70+'2018'!Q70+'2019'!Q70</f>
        <v>0</v>
      </c>
      <c r="W70" s="50">
        <f>+'2016'!R63+'2017'!R70+'2018'!R70+'2019'!R70</f>
        <v>0</v>
      </c>
      <c r="X70" s="18" t="str">
        <f t="shared" si="0"/>
        <v xml:space="preserve"> -</v>
      </c>
      <c r="Y70" s="17" t="str">
        <f t="shared" si="1"/>
        <v xml:space="preserve"> -</v>
      </c>
    </row>
    <row r="71" spans="2:25" ht="30">
      <c r="B71" s="410"/>
      <c r="C71" s="410"/>
      <c r="D71" s="418"/>
      <c r="E71" s="10" t="s">
        <v>68</v>
      </c>
      <c r="F71" s="48">
        <v>10</v>
      </c>
      <c r="G71" s="48">
        <f>'2016'!J64</f>
        <v>0</v>
      </c>
      <c r="H71" s="70">
        <f>'2017'!J71</f>
        <v>0</v>
      </c>
      <c r="I71" s="70">
        <f>'2018'!J71</f>
        <v>0</v>
      </c>
      <c r="J71" s="70">
        <f>'2019'!J71</f>
        <v>10</v>
      </c>
      <c r="K71" s="285">
        <f>'2016'!K64</f>
        <v>0</v>
      </c>
      <c r="L71" s="70">
        <f>'2017'!K71</f>
        <v>0</v>
      </c>
      <c r="M71" s="70">
        <f>'2018'!K71</f>
        <v>0</v>
      </c>
      <c r="N71" s="202">
        <f>'2019'!K71</f>
        <v>18</v>
      </c>
      <c r="O71" s="301" t="str">
        <f>'2016'!N64</f>
        <v xml:space="preserve"> -</v>
      </c>
      <c r="P71" s="302" t="str">
        <f>'2017'!N71</f>
        <v xml:space="preserve"> -</v>
      </c>
      <c r="Q71" s="303" t="str">
        <f>'2018'!N71</f>
        <v xml:space="preserve"> -</v>
      </c>
      <c r="R71" s="302">
        <f>'2019'!N71</f>
        <v>1</v>
      </c>
      <c r="S71" s="304">
        <v>1</v>
      </c>
      <c r="T71" s="80" t="s">
        <v>203</v>
      </c>
      <c r="U71" s="48">
        <f>+'2016'!P64+'2017'!P71+'2018'!P71+'2019'!P71</f>
        <v>583372</v>
      </c>
      <c r="V71" s="48">
        <f>+'2016'!Q64+'2017'!Q71+'2018'!Q71+'2019'!Q71</f>
        <v>579115</v>
      </c>
      <c r="W71" s="48">
        <f>+'2016'!R64+'2017'!R71+'2018'!R71+'2019'!R71</f>
        <v>0</v>
      </c>
      <c r="X71" s="25">
        <f t="shared" si="0"/>
        <v>0.99270276941642721</v>
      </c>
      <c r="Y71" s="24" t="str">
        <f t="shared" si="1"/>
        <v xml:space="preserve"> -</v>
      </c>
    </row>
    <row r="72" spans="2:25" ht="30">
      <c r="B72" s="410"/>
      <c r="C72" s="410"/>
      <c r="D72" s="418"/>
      <c r="E72" s="10" t="s">
        <v>69</v>
      </c>
      <c r="F72" s="48">
        <v>2</v>
      </c>
      <c r="G72" s="48">
        <f>'2016'!J65</f>
        <v>0</v>
      </c>
      <c r="H72" s="70">
        <f>'2017'!J72</f>
        <v>0</v>
      </c>
      <c r="I72" s="70">
        <f>'2018'!J72</f>
        <v>0</v>
      </c>
      <c r="J72" s="70">
        <f>'2019'!J72</f>
        <v>2</v>
      </c>
      <c r="K72" s="285">
        <f>'2016'!K65</f>
        <v>0</v>
      </c>
      <c r="L72" s="70">
        <f>'2017'!K72</f>
        <v>0</v>
      </c>
      <c r="M72" s="70">
        <f>'2018'!K72</f>
        <v>0</v>
      </c>
      <c r="N72" s="202">
        <f>'2019'!K72</f>
        <v>4</v>
      </c>
      <c r="O72" s="301" t="str">
        <f>'2016'!N65</f>
        <v xml:space="preserve"> -</v>
      </c>
      <c r="P72" s="302" t="str">
        <f>'2017'!N72</f>
        <v xml:space="preserve"> -</v>
      </c>
      <c r="Q72" s="303" t="str">
        <f>'2018'!N72</f>
        <v xml:space="preserve"> -</v>
      </c>
      <c r="R72" s="302">
        <f>'2019'!N72</f>
        <v>1</v>
      </c>
      <c r="S72" s="304">
        <v>1</v>
      </c>
      <c r="T72" s="80" t="s">
        <v>203</v>
      </c>
      <c r="U72" s="48">
        <f>+'2016'!P65+'2017'!P72+'2018'!P72+'2019'!P72</f>
        <v>504059</v>
      </c>
      <c r="V72" s="48">
        <f>+'2016'!Q65+'2017'!Q72+'2018'!Q72+'2019'!Q72</f>
        <v>504059</v>
      </c>
      <c r="W72" s="48">
        <f>+'2016'!R65+'2017'!R72+'2018'!R72+'2019'!R72</f>
        <v>0</v>
      </c>
      <c r="X72" s="25">
        <f t="shared" si="0"/>
        <v>1</v>
      </c>
      <c r="Y72" s="24" t="str">
        <f t="shared" si="1"/>
        <v xml:space="preserve"> -</v>
      </c>
    </row>
    <row r="73" spans="2:25" ht="45">
      <c r="B73" s="410"/>
      <c r="C73" s="410"/>
      <c r="D73" s="418"/>
      <c r="E73" s="10" t="s">
        <v>70</v>
      </c>
      <c r="F73" s="48">
        <v>3</v>
      </c>
      <c r="G73" s="48">
        <f>'2016'!J66</f>
        <v>0</v>
      </c>
      <c r="H73" s="70">
        <f>'2017'!J73</f>
        <v>0</v>
      </c>
      <c r="I73" s="70">
        <f>'2018'!J73</f>
        <v>0</v>
      </c>
      <c r="J73" s="70">
        <f>'2019'!J73</f>
        <v>3</v>
      </c>
      <c r="K73" s="285">
        <f>'2016'!K66</f>
        <v>0</v>
      </c>
      <c r="L73" s="70">
        <f>'2017'!K73</f>
        <v>0</v>
      </c>
      <c r="M73" s="70">
        <f>'2018'!K73</f>
        <v>0</v>
      </c>
      <c r="N73" s="202">
        <f>'2019'!K73</f>
        <v>0</v>
      </c>
      <c r="O73" s="301" t="str">
        <f>'2016'!N66</f>
        <v xml:space="preserve"> -</v>
      </c>
      <c r="P73" s="302" t="str">
        <f>'2017'!N73</f>
        <v xml:space="preserve"> -</v>
      </c>
      <c r="Q73" s="303" t="str">
        <f>'2018'!N73</f>
        <v xml:space="preserve"> -</v>
      </c>
      <c r="R73" s="302">
        <f>'2019'!N73</f>
        <v>0</v>
      </c>
      <c r="S73" s="304">
        <v>0</v>
      </c>
      <c r="T73" s="80" t="s">
        <v>203</v>
      </c>
      <c r="U73" s="48">
        <f>+'2016'!P66+'2017'!P73+'2018'!P73+'2019'!P73</f>
        <v>0</v>
      </c>
      <c r="V73" s="48">
        <f>+'2016'!Q66+'2017'!Q73+'2018'!Q73+'2019'!Q73</f>
        <v>0</v>
      </c>
      <c r="W73" s="48">
        <f>+'2016'!R66+'2017'!R73+'2018'!R73+'2019'!R73</f>
        <v>0</v>
      </c>
      <c r="X73" s="25" t="str">
        <f t="shared" si="0"/>
        <v xml:space="preserve"> -</v>
      </c>
      <c r="Y73" s="24" t="str">
        <f t="shared" si="1"/>
        <v xml:space="preserve"> -</v>
      </c>
    </row>
    <row r="74" spans="2:25" ht="30">
      <c r="B74" s="410"/>
      <c r="C74" s="410"/>
      <c r="D74" s="418"/>
      <c r="E74" s="10" t="s">
        <v>71</v>
      </c>
      <c r="F74" s="48">
        <v>60</v>
      </c>
      <c r="G74" s="48">
        <f>'2016'!J67</f>
        <v>0</v>
      </c>
      <c r="H74" s="70">
        <f>'2017'!J74</f>
        <v>0</v>
      </c>
      <c r="I74" s="70">
        <f>'2018'!J74</f>
        <v>30</v>
      </c>
      <c r="J74" s="70">
        <f>'2019'!J74</f>
        <v>30</v>
      </c>
      <c r="K74" s="285">
        <f>'2016'!K67</f>
        <v>0</v>
      </c>
      <c r="L74" s="70">
        <f>'2017'!K74</f>
        <v>0</v>
      </c>
      <c r="M74" s="70">
        <f>'2018'!K74</f>
        <v>12</v>
      </c>
      <c r="N74" s="202">
        <f>'2019'!K74</f>
        <v>148</v>
      </c>
      <c r="O74" s="301" t="str">
        <f>'2016'!N67</f>
        <v xml:space="preserve"> -</v>
      </c>
      <c r="P74" s="302" t="str">
        <f>'2017'!N74</f>
        <v xml:space="preserve"> -</v>
      </c>
      <c r="Q74" s="303">
        <f>'2018'!N74</f>
        <v>0.4</v>
      </c>
      <c r="R74" s="302">
        <f>'2019'!N74</f>
        <v>1</v>
      </c>
      <c r="S74" s="304">
        <v>1</v>
      </c>
      <c r="T74" s="80">
        <v>2210663</v>
      </c>
      <c r="U74" s="48">
        <f>+'2016'!P67+'2017'!P74+'2018'!P74+'2019'!P74</f>
        <v>3204908</v>
      </c>
      <c r="V74" s="48">
        <f>+'2016'!Q67+'2017'!Q74+'2018'!Q74+'2019'!Q74</f>
        <v>2727619</v>
      </c>
      <c r="W74" s="48">
        <f>+'2016'!R67+'2017'!R74+'2018'!R74+'2019'!R74</f>
        <v>66546</v>
      </c>
      <c r="X74" s="25">
        <f t="shared" si="0"/>
        <v>0.85107560029804286</v>
      </c>
      <c r="Y74" s="24">
        <f t="shared" si="1"/>
        <v>2.4397102381234329E-2</v>
      </c>
    </row>
    <row r="75" spans="2:25" ht="45">
      <c r="B75" s="410"/>
      <c r="C75" s="410"/>
      <c r="D75" s="418"/>
      <c r="E75" s="10" t="s">
        <v>72</v>
      </c>
      <c r="F75" s="48">
        <v>5</v>
      </c>
      <c r="G75" s="48">
        <f>'2016'!J68</f>
        <v>1</v>
      </c>
      <c r="H75" s="70">
        <f>'2017'!J75</f>
        <v>0</v>
      </c>
      <c r="I75" s="70">
        <f>'2018'!J75</f>
        <v>1</v>
      </c>
      <c r="J75" s="70">
        <f>'2019'!J75</f>
        <v>3</v>
      </c>
      <c r="K75" s="285">
        <f>'2016'!K68</f>
        <v>1</v>
      </c>
      <c r="L75" s="70">
        <f>'2017'!K75</f>
        <v>1</v>
      </c>
      <c r="M75" s="70">
        <f>'2018'!K75</f>
        <v>0</v>
      </c>
      <c r="N75" s="202">
        <f>'2019'!K75</f>
        <v>3</v>
      </c>
      <c r="O75" s="301">
        <f>'2016'!N68</f>
        <v>1</v>
      </c>
      <c r="P75" s="302" t="str">
        <f>'2017'!N75</f>
        <v xml:space="preserve"> -</v>
      </c>
      <c r="Q75" s="303">
        <f>'2018'!N75</f>
        <v>0</v>
      </c>
      <c r="R75" s="302">
        <f>'2019'!N75</f>
        <v>1</v>
      </c>
      <c r="S75" s="304">
        <v>1</v>
      </c>
      <c r="T75" s="80">
        <v>2210172</v>
      </c>
      <c r="U75" s="48">
        <f>+'2016'!P68+'2017'!P75+'2018'!P75+'2019'!P75</f>
        <v>9704222</v>
      </c>
      <c r="V75" s="48">
        <f>+'2016'!Q68+'2017'!Q75+'2018'!Q75+'2019'!Q75</f>
        <v>6616722</v>
      </c>
      <c r="W75" s="48">
        <f>+'2016'!R68+'2017'!R75+'2018'!R75+'2019'!R75</f>
        <v>0</v>
      </c>
      <c r="X75" s="25">
        <f t="shared" si="0"/>
        <v>0.68183951273991872</v>
      </c>
      <c r="Y75" s="24" t="str">
        <f t="shared" si="1"/>
        <v xml:space="preserve"> -</v>
      </c>
    </row>
    <row r="76" spans="2:25" ht="45">
      <c r="B76" s="410"/>
      <c r="C76" s="410"/>
      <c r="D76" s="418"/>
      <c r="E76" s="10" t="s">
        <v>73</v>
      </c>
      <c r="F76" s="48">
        <v>3448</v>
      </c>
      <c r="G76" s="48">
        <f>'2016'!J69</f>
        <v>0</v>
      </c>
      <c r="H76" s="70">
        <f>'2017'!J76</f>
        <v>300</v>
      </c>
      <c r="I76" s="70">
        <f>'2018'!J76</f>
        <v>1449</v>
      </c>
      <c r="J76" s="70">
        <f>'2019'!J76</f>
        <v>1699</v>
      </c>
      <c r="K76" s="285">
        <f>'2016'!K69</f>
        <v>0</v>
      </c>
      <c r="L76" s="70">
        <f>'2017'!K76</f>
        <v>298</v>
      </c>
      <c r="M76" s="70">
        <f>'2018'!K76</f>
        <v>0</v>
      </c>
      <c r="N76" s="202">
        <f>'2019'!K76</f>
        <v>0</v>
      </c>
      <c r="O76" s="301" t="str">
        <f>'2016'!N69</f>
        <v xml:space="preserve"> -</v>
      </c>
      <c r="P76" s="302">
        <f>'2017'!N76</f>
        <v>0.99333333333333329</v>
      </c>
      <c r="Q76" s="303">
        <f>'2018'!N76</f>
        <v>0</v>
      </c>
      <c r="R76" s="302">
        <f>'2019'!N76</f>
        <v>0</v>
      </c>
      <c r="S76" s="304">
        <v>8.642691415313225E-2</v>
      </c>
      <c r="T76" s="80" t="s">
        <v>203</v>
      </c>
      <c r="U76" s="48">
        <f>+'2016'!P69+'2017'!P76+'2018'!P76+'2019'!P76</f>
        <v>0</v>
      </c>
      <c r="V76" s="48">
        <f>+'2016'!Q69+'2017'!Q76+'2018'!Q76+'2019'!Q76</f>
        <v>0</v>
      </c>
      <c r="W76" s="48">
        <f>+'2016'!R69+'2017'!R76+'2018'!R76+'2019'!R76</f>
        <v>2408660</v>
      </c>
      <c r="X76" s="25" t="str">
        <f t="shared" si="0"/>
        <v xml:space="preserve"> -</v>
      </c>
      <c r="Y76" s="24">
        <f t="shared" si="1"/>
        <v>1</v>
      </c>
    </row>
    <row r="77" spans="2:25" ht="30">
      <c r="B77" s="410"/>
      <c r="C77" s="410"/>
      <c r="D77" s="418"/>
      <c r="E77" s="10" t="s">
        <v>74</v>
      </c>
      <c r="F77" s="48">
        <v>1</v>
      </c>
      <c r="G77" s="48">
        <f>'2016'!J70</f>
        <v>0</v>
      </c>
      <c r="H77" s="70">
        <f>'2017'!J77</f>
        <v>0</v>
      </c>
      <c r="I77" s="70">
        <f>'2018'!J77</f>
        <v>1</v>
      </c>
      <c r="J77" s="70">
        <f>'2019'!J77</f>
        <v>0</v>
      </c>
      <c r="K77" s="285">
        <f>'2016'!K70</f>
        <v>0</v>
      </c>
      <c r="L77" s="70">
        <f>'2017'!K77</f>
        <v>0</v>
      </c>
      <c r="M77" s="70">
        <f>'2018'!K77</f>
        <v>0</v>
      </c>
      <c r="N77" s="202">
        <f>'2019'!K77</f>
        <v>0</v>
      </c>
      <c r="O77" s="301" t="str">
        <f>'2016'!N70</f>
        <v xml:space="preserve"> -</v>
      </c>
      <c r="P77" s="302" t="str">
        <f>'2017'!N77</f>
        <v xml:space="preserve"> -</v>
      </c>
      <c r="Q77" s="303">
        <f>'2018'!N77</f>
        <v>0</v>
      </c>
      <c r="R77" s="302" t="str">
        <f>'2019'!N77</f>
        <v xml:space="preserve"> -</v>
      </c>
      <c r="S77" s="304">
        <v>0</v>
      </c>
      <c r="T77" s="80">
        <v>2210663</v>
      </c>
      <c r="U77" s="48">
        <f>+'2016'!P70+'2017'!P77+'2018'!P77+'2019'!P77</f>
        <v>0</v>
      </c>
      <c r="V77" s="48">
        <f>+'2016'!Q70+'2017'!Q77+'2018'!Q77+'2019'!Q77</f>
        <v>0</v>
      </c>
      <c r="W77" s="48">
        <f>+'2016'!R70+'2017'!R77+'2018'!R77+'2019'!R77</f>
        <v>0</v>
      </c>
      <c r="X77" s="25" t="str">
        <f t="shared" si="0"/>
        <v xml:space="preserve"> -</v>
      </c>
      <c r="Y77" s="24" t="str">
        <f t="shared" si="1"/>
        <v xml:space="preserve"> -</v>
      </c>
    </row>
    <row r="78" spans="2:25" ht="30">
      <c r="B78" s="410"/>
      <c r="C78" s="410"/>
      <c r="D78" s="418"/>
      <c r="E78" s="10" t="s">
        <v>75</v>
      </c>
      <c r="F78" s="25">
        <v>0.92</v>
      </c>
      <c r="G78" s="25">
        <f>'2016'!J71</f>
        <v>0.92</v>
      </c>
      <c r="H78" s="71">
        <f>'2017'!J78</f>
        <v>0.92</v>
      </c>
      <c r="I78" s="71">
        <f>'2018'!J78</f>
        <v>0.92</v>
      </c>
      <c r="J78" s="71">
        <f>'2019'!J78</f>
        <v>0.92</v>
      </c>
      <c r="K78" s="286">
        <f>'2016'!K71</f>
        <v>0.92</v>
      </c>
      <c r="L78" s="71">
        <f>'2017'!K78</f>
        <v>0.92</v>
      </c>
      <c r="M78" s="71">
        <f>'2018'!K78</f>
        <v>0.92</v>
      </c>
      <c r="N78" s="24">
        <f>'2019'!K78</f>
        <v>0.92</v>
      </c>
      <c r="O78" s="301">
        <f>'2016'!N71</f>
        <v>1</v>
      </c>
      <c r="P78" s="302">
        <f>'2017'!N78</f>
        <v>1</v>
      </c>
      <c r="Q78" s="303">
        <f>'2018'!N78</f>
        <v>1</v>
      </c>
      <c r="R78" s="302">
        <f>'2019'!N78</f>
        <v>1</v>
      </c>
      <c r="S78" s="304">
        <v>1</v>
      </c>
      <c r="T78" s="80" t="s">
        <v>203</v>
      </c>
      <c r="U78" s="48">
        <f>+'2016'!P71+'2017'!P78+'2018'!P78+'2019'!P78</f>
        <v>0</v>
      </c>
      <c r="V78" s="48">
        <f>+'2016'!Q71+'2017'!Q78+'2018'!Q78+'2019'!Q78</f>
        <v>0</v>
      </c>
      <c r="W78" s="48">
        <f>+'2016'!R71+'2017'!R78+'2018'!R78+'2019'!R78</f>
        <v>0</v>
      </c>
      <c r="X78" s="25" t="str">
        <f t="shared" si="0"/>
        <v xml:space="preserve"> -</v>
      </c>
      <c r="Y78" s="24" t="str">
        <f t="shared" si="1"/>
        <v xml:space="preserve"> -</v>
      </c>
    </row>
    <row r="79" spans="2:25" ht="46" thickBot="1">
      <c r="B79" s="410"/>
      <c r="C79" s="410"/>
      <c r="D79" s="419"/>
      <c r="E79" s="12" t="s">
        <v>76</v>
      </c>
      <c r="F79" s="107">
        <v>0.1</v>
      </c>
      <c r="G79" s="107">
        <f>'2016'!J72</f>
        <v>0</v>
      </c>
      <c r="H79" s="108">
        <f>'2017'!J79</f>
        <v>0</v>
      </c>
      <c r="I79" s="108">
        <f>'2018'!J79</f>
        <v>0</v>
      </c>
      <c r="J79" s="108">
        <f>'2019'!J79</f>
        <v>0.1</v>
      </c>
      <c r="K79" s="293">
        <f>'2016'!K72</f>
        <v>0</v>
      </c>
      <c r="L79" s="108">
        <f>'2017'!K79</f>
        <v>0</v>
      </c>
      <c r="M79" s="108">
        <f>'2018'!K79</f>
        <v>0</v>
      </c>
      <c r="N79" s="105">
        <f>'2019'!K79</f>
        <v>0.1</v>
      </c>
      <c r="O79" s="305" t="str">
        <f>'2016'!N72</f>
        <v xml:space="preserve"> -</v>
      </c>
      <c r="P79" s="306" t="str">
        <f>'2017'!N79</f>
        <v xml:space="preserve"> -</v>
      </c>
      <c r="Q79" s="307" t="str">
        <f>'2018'!N79</f>
        <v xml:space="preserve"> -</v>
      </c>
      <c r="R79" s="306">
        <f>'2019'!N79</f>
        <v>1</v>
      </c>
      <c r="S79" s="308">
        <v>1</v>
      </c>
      <c r="T79" s="106" t="s">
        <v>203</v>
      </c>
      <c r="U79" s="48">
        <f>+'2016'!P72+'2017'!P79+'2018'!P79+'2019'!P79</f>
        <v>0</v>
      </c>
      <c r="V79" s="48">
        <f>+'2016'!Q72+'2017'!Q79+'2018'!Q79+'2019'!Q79</f>
        <v>0</v>
      </c>
      <c r="W79" s="48">
        <f>+'2016'!R72+'2017'!R79+'2018'!R79+'2019'!R79</f>
        <v>13297762</v>
      </c>
      <c r="X79" s="107" t="str">
        <f t="shared" si="0"/>
        <v xml:space="preserve"> -</v>
      </c>
      <c r="Y79" s="105">
        <f t="shared" si="1"/>
        <v>1</v>
      </c>
    </row>
    <row r="80" spans="2:25" ht="30" customHeight="1">
      <c r="B80" s="410"/>
      <c r="C80" s="410"/>
      <c r="D80" s="412" t="s">
        <v>116</v>
      </c>
      <c r="E80" s="13" t="s">
        <v>77</v>
      </c>
      <c r="F80" s="50">
        <v>36000</v>
      </c>
      <c r="G80" s="50">
        <f>'2016'!J73</f>
        <v>0</v>
      </c>
      <c r="H80" s="69">
        <f>'2017'!J80</f>
        <v>12000</v>
      </c>
      <c r="I80" s="69">
        <f>'2018'!J80</f>
        <v>12000</v>
      </c>
      <c r="J80" s="69">
        <f>'2019'!J80</f>
        <v>12000</v>
      </c>
      <c r="K80" s="280">
        <f>'2016'!K73</f>
        <v>0</v>
      </c>
      <c r="L80" s="69">
        <f>'2017'!K80</f>
        <v>2077</v>
      </c>
      <c r="M80" s="69">
        <f>'2018'!K80</f>
        <v>24604</v>
      </c>
      <c r="N80" s="281">
        <f>'2019'!K80</f>
        <v>8555</v>
      </c>
      <c r="O80" s="297" t="str">
        <f>'2016'!N73</f>
        <v xml:space="preserve"> -</v>
      </c>
      <c r="P80" s="298">
        <f>'2017'!N80</f>
        <v>0.17308333333333334</v>
      </c>
      <c r="Q80" s="299">
        <f>'2018'!N80</f>
        <v>1</v>
      </c>
      <c r="R80" s="298">
        <f>'2019'!N80</f>
        <v>0.71291666666666664</v>
      </c>
      <c r="S80" s="300">
        <v>0.97877777777777775</v>
      </c>
      <c r="T80" s="77">
        <v>2210666</v>
      </c>
      <c r="U80" s="50">
        <f>+'2016'!P73+'2017'!P80+'2018'!P80+'2019'!P80</f>
        <v>69701041</v>
      </c>
      <c r="V80" s="50">
        <f>+'2016'!Q73+'2017'!Q80+'2018'!Q80+'2019'!Q80</f>
        <v>44753676</v>
      </c>
      <c r="W80" s="50">
        <f>+'2016'!R73+'2017'!R80+'2018'!R80+'2019'!R80</f>
        <v>0</v>
      </c>
      <c r="X80" s="18">
        <f t="shared" si="0"/>
        <v>0.64208045328906926</v>
      </c>
      <c r="Y80" s="17" t="str">
        <f t="shared" si="1"/>
        <v xml:space="preserve"> -</v>
      </c>
    </row>
    <row r="81" spans="2:25" ht="30" customHeight="1">
      <c r="B81" s="410"/>
      <c r="C81" s="410"/>
      <c r="D81" s="414"/>
      <c r="E81" s="10" t="s">
        <v>78</v>
      </c>
      <c r="F81" s="48">
        <v>1000</v>
      </c>
      <c r="G81" s="48">
        <f>'2016'!J74</f>
        <v>200</v>
      </c>
      <c r="H81" s="70">
        <f>'2017'!J81</f>
        <v>200</v>
      </c>
      <c r="I81" s="70">
        <f>'2018'!J81</f>
        <v>300</v>
      </c>
      <c r="J81" s="70">
        <f>'2019'!J81</f>
        <v>300</v>
      </c>
      <c r="K81" s="285">
        <f>'2016'!K74</f>
        <v>0</v>
      </c>
      <c r="L81" s="70">
        <f>'2017'!K81</f>
        <v>1324</v>
      </c>
      <c r="M81" s="70">
        <f>'2018'!K81</f>
        <v>1061</v>
      </c>
      <c r="N81" s="202">
        <f>'2019'!K81</f>
        <v>504</v>
      </c>
      <c r="O81" s="301">
        <f>'2016'!N74</f>
        <v>0</v>
      </c>
      <c r="P81" s="302">
        <f>'2017'!N81</f>
        <v>1</v>
      </c>
      <c r="Q81" s="303">
        <f>'2018'!N81</f>
        <v>1</v>
      </c>
      <c r="R81" s="302">
        <f>'2019'!N81</f>
        <v>1</v>
      </c>
      <c r="S81" s="304">
        <v>1</v>
      </c>
      <c r="T81" s="80">
        <v>2210666</v>
      </c>
      <c r="U81" s="48">
        <f>+'2016'!P74+'2017'!P81+'2018'!P81+'2019'!P81</f>
        <v>49797304</v>
      </c>
      <c r="V81" s="48">
        <f>+'2016'!Q74+'2017'!Q81+'2018'!Q81+'2019'!Q81</f>
        <v>19035973</v>
      </c>
      <c r="W81" s="48">
        <f>+'2016'!R74+'2017'!R81+'2018'!R81+'2019'!R81</f>
        <v>0</v>
      </c>
      <c r="X81" s="25">
        <f t="shared" si="0"/>
        <v>0.38226914854667632</v>
      </c>
      <c r="Y81" s="24" t="str">
        <f t="shared" si="1"/>
        <v xml:space="preserve"> -</v>
      </c>
    </row>
    <row r="82" spans="2:25" ht="30">
      <c r="B82" s="410"/>
      <c r="C82" s="410"/>
      <c r="D82" s="414"/>
      <c r="E82" s="10" t="s">
        <v>80</v>
      </c>
      <c r="F82" s="48">
        <v>50</v>
      </c>
      <c r="G82" s="48">
        <f>'2016'!J76</f>
        <v>0</v>
      </c>
      <c r="H82" s="70">
        <f>'2017'!J82</f>
        <v>15</v>
      </c>
      <c r="I82" s="70">
        <f>'2018'!J82</f>
        <v>15</v>
      </c>
      <c r="J82" s="70">
        <f>'2019'!J82</f>
        <v>20</v>
      </c>
      <c r="K82" s="285">
        <f>'2016'!K76</f>
        <v>0</v>
      </c>
      <c r="L82" s="70">
        <f>'2017'!K82</f>
        <v>16</v>
      </c>
      <c r="M82" s="70">
        <f>'2018'!K82</f>
        <v>12</v>
      </c>
      <c r="N82" s="202">
        <f>'2019'!K82</f>
        <v>6</v>
      </c>
      <c r="O82" s="301" t="str">
        <f>'2016'!N76</f>
        <v xml:space="preserve"> -</v>
      </c>
      <c r="P82" s="302">
        <f>'2017'!N82</f>
        <v>1</v>
      </c>
      <c r="Q82" s="303">
        <f>'2018'!N82</f>
        <v>0.8</v>
      </c>
      <c r="R82" s="302">
        <f>'2019'!N82</f>
        <v>0.3</v>
      </c>
      <c r="S82" s="304">
        <v>0.68</v>
      </c>
      <c r="T82" s="80">
        <v>2210666</v>
      </c>
      <c r="U82" s="48">
        <f>+'2016'!P76+'2017'!P82+'2018'!P82+'2019'!P82</f>
        <v>3993848</v>
      </c>
      <c r="V82" s="48">
        <f>+'2016'!Q76+'2017'!Q82+'2018'!Q82+'2019'!Q82</f>
        <v>2362790</v>
      </c>
      <c r="W82" s="48">
        <f>+'2016'!R76+'2017'!R82+'2018'!R82+'2019'!R82</f>
        <v>0</v>
      </c>
      <c r="X82" s="25">
        <f t="shared" si="0"/>
        <v>0.59160739216915614</v>
      </c>
      <c r="Y82" s="24" t="str">
        <f t="shared" si="1"/>
        <v xml:space="preserve"> -</v>
      </c>
    </row>
    <row r="83" spans="2:25" ht="30">
      <c r="B83" s="410"/>
      <c r="C83" s="410"/>
      <c r="D83" s="414"/>
      <c r="E83" s="10" t="s">
        <v>81</v>
      </c>
      <c r="F83" s="48">
        <v>1</v>
      </c>
      <c r="G83" s="48">
        <f>'2016'!J77</f>
        <v>0</v>
      </c>
      <c r="H83" s="70">
        <f>'2017'!J83</f>
        <v>1</v>
      </c>
      <c r="I83" s="70">
        <f>'2018'!J83</f>
        <v>0</v>
      </c>
      <c r="J83" s="70">
        <f>'2019'!J83</f>
        <v>0</v>
      </c>
      <c r="K83" s="285">
        <f>'2016'!K77</f>
        <v>0</v>
      </c>
      <c r="L83" s="70">
        <f>'2017'!K83</f>
        <v>0</v>
      </c>
      <c r="M83" s="70">
        <f>'2018'!K83</f>
        <v>0</v>
      </c>
      <c r="N83" s="202">
        <f>'2019'!K83</f>
        <v>1</v>
      </c>
      <c r="O83" s="301" t="str">
        <f>'2016'!N77</f>
        <v xml:space="preserve"> -</v>
      </c>
      <c r="P83" s="302">
        <f>'2017'!N83</f>
        <v>0</v>
      </c>
      <c r="Q83" s="303" t="str">
        <f>'2018'!N83</f>
        <v xml:space="preserve"> -</v>
      </c>
      <c r="R83" s="302" t="str">
        <f>'2019'!N83</f>
        <v xml:space="preserve"> -</v>
      </c>
      <c r="S83" s="304">
        <v>1</v>
      </c>
      <c r="T83" s="80">
        <v>0</v>
      </c>
      <c r="U83" s="48">
        <f>+'2016'!P77+'2017'!P83+'2018'!P83+'2019'!P83</f>
        <v>2000000</v>
      </c>
      <c r="V83" s="48">
        <f>+'2016'!Q77+'2017'!Q83+'2018'!Q83+'2019'!Q83</f>
        <v>1460175</v>
      </c>
      <c r="W83" s="48">
        <f>+'2016'!R77+'2017'!R83+'2018'!R83+'2019'!R83</f>
        <v>0</v>
      </c>
      <c r="X83" s="25">
        <f t="shared" ref="X83:X87" si="8">IF(U83=0," -",V83/U83)</f>
        <v>0.7300875</v>
      </c>
      <c r="Y83" s="24" t="str">
        <f t="shared" ref="Y83:Y87" si="9">IF(W83=0," -",IF(V83=0,100%,W83/V83))</f>
        <v xml:space="preserve"> -</v>
      </c>
    </row>
    <row r="84" spans="2:25" ht="30">
      <c r="B84" s="410"/>
      <c r="C84" s="410"/>
      <c r="D84" s="414"/>
      <c r="E84" s="10" t="s">
        <v>82</v>
      </c>
      <c r="F84" s="48">
        <v>20</v>
      </c>
      <c r="G84" s="48">
        <f>'2016'!J78</f>
        <v>0</v>
      </c>
      <c r="H84" s="70">
        <f>'2017'!J84</f>
        <v>8</v>
      </c>
      <c r="I84" s="70">
        <f>'2018'!J84</f>
        <v>5</v>
      </c>
      <c r="J84" s="70">
        <f>'2019'!J84</f>
        <v>7</v>
      </c>
      <c r="K84" s="285">
        <f>'2016'!K78</f>
        <v>0</v>
      </c>
      <c r="L84" s="70">
        <f>'2017'!K84</f>
        <v>9</v>
      </c>
      <c r="M84" s="70">
        <f>'2018'!K84</f>
        <v>15</v>
      </c>
      <c r="N84" s="202">
        <f>'2019'!K84</f>
        <v>34</v>
      </c>
      <c r="O84" s="301" t="str">
        <f>'2016'!N78</f>
        <v xml:space="preserve"> -</v>
      </c>
      <c r="P84" s="302">
        <f>'2017'!N84</f>
        <v>1</v>
      </c>
      <c r="Q84" s="303">
        <f>'2018'!N84</f>
        <v>1</v>
      </c>
      <c r="R84" s="302">
        <f>'2019'!N84</f>
        <v>1</v>
      </c>
      <c r="S84" s="304">
        <v>1</v>
      </c>
      <c r="T84" s="80">
        <v>2210666</v>
      </c>
      <c r="U84" s="48">
        <f>+'2016'!P78+'2017'!P84+'2018'!P84+'2019'!P84</f>
        <v>27915000</v>
      </c>
      <c r="V84" s="48">
        <f>+'2016'!Q78+'2017'!Q84+'2018'!Q84+'2019'!Q84</f>
        <v>17482221</v>
      </c>
      <c r="W84" s="48">
        <f>+'2016'!R78+'2017'!R84+'2018'!R84+'2019'!R84</f>
        <v>0</v>
      </c>
      <c r="X84" s="25">
        <f t="shared" si="8"/>
        <v>0.62626620096722196</v>
      </c>
      <c r="Y84" s="24" t="str">
        <f t="shared" si="9"/>
        <v xml:space="preserve"> -</v>
      </c>
    </row>
    <row r="85" spans="2:25" ht="30">
      <c r="B85" s="410"/>
      <c r="C85" s="410"/>
      <c r="D85" s="414"/>
      <c r="E85" s="10" t="s">
        <v>83</v>
      </c>
      <c r="F85" s="25">
        <v>1</v>
      </c>
      <c r="G85" s="25">
        <f>'2016'!J79</f>
        <v>1</v>
      </c>
      <c r="H85" s="71">
        <f>'2017'!J85</f>
        <v>1</v>
      </c>
      <c r="I85" s="71">
        <f>'2018'!J85</f>
        <v>1</v>
      </c>
      <c r="J85" s="71">
        <f>'2019'!J85</f>
        <v>1</v>
      </c>
      <c r="K85" s="286">
        <f>'2016'!K79</f>
        <v>0</v>
      </c>
      <c r="L85" s="71">
        <f>'2017'!K85</f>
        <v>1</v>
      </c>
      <c r="M85" s="71">
        <f>'2018'!K85</f>
        <v>1</v>
      </c>
      <c r="N85" s="24">
        <f>'2019'!K85</f>
        <v>1</v>
      </c>
      <c r="O85" s="301">
        <f>'2016'!N79</f>
        <v>0</v>
      </c>
      <c r="P85" s="302">
        <f>'2017'!N85</f>
        <v>1</v>
      </c>
      <c r="Q85" s="303">
        <f>'2018'!N85</f>
        <v>1</v>
      </c>
      <c r="R85" s="302">
        <f>'2019'!N85</f>
        <v>1</v>
      </c>
      <c r="S85" s="304">
        <v>0.75</v>
      </c>
      <c r="T85" s="80">
        <v>2210666</v>
      </c>
      <c r="U85" s="48">
        <f>+'2016'!P79+'2017'!P85+'2018'!P85+'2019'!P85</f>
        <v>25092926</v>
      </c>
      <c r="V85" s="48">
        <f>+'2016'!Q79+'2017'!Q85+'2018'!Q85+'2019'!Q85</f>
        <v>8340701</v>
      </c>
      <c r="W85" s="48">
        <f>+'2016'!R79+'2017'!R85+'2018'!R85+'2019'!R85</f>
        <v>0</v>
      </c>
      <c r="X85" s="25">
        <f t="shared" si="8"/>
        <v>0.33239252369372946</v>
      </c>
      <c r="Y85" s="24" t="str">
        <f t="shared" si="9"/>
        <v xml:space="preserve"> -</v>
      </c>
    </row>
    <row r="86" spans="2:25" ht="31" thickBot="1">
      <c r="B86" s="411"/>
      <c r="C86" s="411"/>
      <c r="D86" s="413"/>
      <c r="E86" s="9" t="s">
        <v>84</v>
      </c>
      <c r="F86" s="53">
        <v>0.96</v>
      </c>
      <c r="G86" s="53">
        <f>'2016'!J80</f>
        <v>0.96</v>
      </c>
      <c r="H86" s="72">
        <f>'2017'!J86</f>
        <v>0.96</v>
      </c>
      <c r="I86" s="72">
        <f>'2018'!J86</f>
        <v>0.96</v>
      </c>
      <c r="J86" s="72">
        <f>'2019'!J86</f>
        <v>0.96</v>
      </c>
      <c r="K86" s="279">
        <f>'2016'!K80</f>
        <v>0.98</v>
      </c>
      <c r="L86" s="72">
        <f>'2017'!K86</f>
        <v>1</v>
      </c>
      <c r="M86" s="72">
        <f>'2018'!K86</f>
        <v>0.65</v>
      </c>
      <c r="N86" s="54">
        <f>'2019'!K86</f>
        <v>0.97</v>
      </c>
      <c r="O86" s="309">
        <f>'2016'!N80</f>
        <v>1</v>
      </c>
      <c r="P86" s="310">
        <f>'2017'!N86</f>
        <v>1</v>
      </c>
      <c r="Q86" s="311">
        <f>'2018'!N86</f>
        <v>0.67708333333333337</v>
      </c>
      <c r="R86" s="310">
        <f>'2019'!N86</f>
        <v>1</v>
      </c>
      <c r="S86" s="312">
        <v>0.93749999999999989</v>
      </c>
      <c r="T86" s="78">
        <v>2210666</v>
      </c>
      <c r="U86" s="48">
        <f>+'2016'!P80+'2017'!P86+'2018'!P86+'2019'!P86</f>
        <v>86857006</v>
      </c>
      <c r="V86" s="48">
        <f>+'2016'!Q80+'2017'!Q86+'2018'!Q86+'2019'!Q86</f>
        <v>70672717</v>
      </c>
      <c r="W86" s="48">
        <f>+'2016'!R80+'2017'!R86+'2018'!R86+'2019'!R86</f>
        <v>0</v>
      </c>
      <c r="X86" s="53">
        <f t="shared" si="8"/>
        <v>0.81366743173256517</v>
      </c>
      <c r="Y86" s="54" t="str">
        <f t="shared" si="9"/>
        <v xml:space="preserve"> -</v>
      </c>
    </row>
    <row r="87" spans="2:25" ht="21" customHeight="1" thickBot="1">
      <c r="O87" s="256">
        <f>+AVERAGE(O12:O12,O14,O16,O18:O21,O23,O25:O28,O30,O32:O33,O35:O36,O39:O40,O42:O53,O55:O68,O70:O86)</f>
        <v>0.77619047619047621</v>
      </c>
      <c r="P87" s="257">
        <f t="shared" ref="P87:S87" si="10">+AVERAGE(P12:P12,P14,P16,P18:P21,P23,P25:P28,P30,P32:P33,P35:P36,P39:P40,P42:P53,P55:P68,P70:P86)</f>
        <v>0.67019935031428834</v>
      </c>
      <c r="Q87" s="257">
        <f t="shared" si="10"/>
        <v>0.48232227288078355</v>
      </c>
      <c r="R87" s="257">
        <f t="shared" si="10"/>
        <v>0.63255497685185191</v>
      </c>
      <c r="S87" s="142">
        <f t="shared" si="10"/>
        <v>0.67718783658712078</v>
      </c>
      <c r="T87" s="138"/>
      <c r="U87" s="140">
        <f>+SUM(U12:U12,U14,U16,U18:U21,U23,U25:U28,U30,U32:U33,U35:U36,U38:U40,U42:U53,U55:U68,U70:U86)</f>
        <v>512639396</v>
      </c>
      <c r="V87" s="139">
        <f>+SUM(V12:V12,V14,V16,V18:V21,V23,V25:V28,V30,V32:V33,V35:V36,V38:V40,V42:V53,V55:V68,V70:V86)</f>
        <v>389928330</v>
      </c>
      <c r="W87" s="139">
        <f>+SUM(W12:W12,W14,W16,W18:W21,W23,W25:W28,W30,W32:W33,W35:W36,W38:W40,W42:W53,W55:W68,W70:W86)</f>
        <v>37309430</v>
      </c>
      <c r="X87" s="141">
        <f t="shared" si="8"/>
        <v>0.76062888073471435</v>
      </c>
      <c r="Y87" s="142">
        <f t="shared" si="9"/>
        <v>9.5682788680678837E-2</v>
      </c>
    </row>
  </sheetData>
  <mergeCells count="41">
    <mergeCell ref="B2:Y2"/>
    <mergeCell ref="B3:Y3"/>
    <mergeCell ref="B4:Y4"/>
    <mergeCell ref="D8:N8"/>
    <mergeCell ref="B9:B11"/>
    <mergeCell ref="C9:C11"/>
    <mergeCell ref="D9:D11"/>
    <mergeCell ref="E9:N9"/>
    <mergeCell ref="O9:S9"/>
    <mergeCell ref="T9:Y10"/>
    <mergeCell ref="E10:E11"/>
    <mergeCell ref="F10:F11"/>
    <mergeCell ref="O10:O11"/>
    <mergeCell ref="P10:P11"/>
    <mergeCell ref="Q10:Q11"/>
    <mergeCell ref="R10:R11"/>
    <mergeCell ref="C42:C53"/>
    <mergeCell ref="D42:D53"/>
    <mergeCell ref="B12:B21"/>
    <mergeCell ref="C18:C21"/>
    <mergeCell ref="D18:D19"/>
    <mergeCell ref="D20:D21"/>
    <mergeCell ref="B25:B30"/>
    <mergeCell ref="C25:C28"/>
    <mergeCell ref="D25:D28"/>
    <mergeCell ref="S10:S11"/>
    <mergeCell ref="B55:B86"/>
    <mergeCell ref="C55:C68"/>
    <mergeCell ref="D56:D58"/>
    <mergeCell ref="D60:D66"/>
    <mergeCell ref="D67:D68"/>
    <mergeCell ref="C70:C86"/>
    <mergeCell ref="D70:D79"/>
    <mergeCell ref="D80:D86"/>
    <mergeCell ref="B32:B53"/>
    <mergeCell ref="C32:C33"/>
    <mergeCell ref="D32:D33"/>
    <mergeCell ref="C35:C36"/>
    <mergeCell ref="D35:D36"/>
    <mergeCell ref="C38:C40"/>
    <mergeCell ref="D39:D40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9"/>
  <sheetViews>
    <sheetView showGridLines="0" workbookViewId="0"/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490" t="s">
        <v>201</v>
      </c>
      <c r="D3" s="491"/>
      <c r="E3" s="491"/>
      <c r="F3" s="491"/>
      <c r="G3" s="491"/>
      <c r="H3" s="491"/>
      <c r="I3" s="491"/>
      <c r="J3" s="491"/>
      <c r="K3" s="491"/>
      <c r="L3" s="491"/>
      <c r="M3" s="491"/>
      <c r="N3" s="491"/>
      <c r="O3" s="492"/>
    </row>
    <row r="4" spans="2:15" ht="16" thickBot="1">
      <c r="C4" s="338"/>
      <c r="D4" s="338"/>
      <c r="E4" s="338"/>
      <c r="F4" s="338"/>
      <c r="G4" s="338"/>
      <c r="H4" s="338"/>
      <c r="I4" s="338"/>
    </row>
    <row r="5" spans="2:15" ht="19" customHeight="1">
      <c r="C5" s="338"/>
      <c r="D5" s="338"/>
      <c r="E5" s="493" t="s">
        <v>136</v>
      </c>
      <c r="F5" s="494"/>
      <c r="G5" s="494"/>
      <c r="H5" s="494"/>
      <c r="I5" s="497" t="s">
        <v>133</v>
      </c>
      <c r="J5" s="498"/>
      <c r="K5" s="501" t="s">
        <v>137</v>
      </c>
      <c r="L5" s="502"/>
      <c r="M5" s="502"/>
      <c r="N5" s="502"/>
      <c r="O5" s="503"/>
    </row>
    <row r="6" spans="2:15" ht="19" customHeight="1" thickBot="1">
      <c r="E6" s="495"/>
      <c r="F6" s="496"/>
      <c r="G6" s="496"/>
      <c r="H6" s="496"/>
      <c r="I6" s="499"/>
      <c r="J6" s="500"/>
      <c r="K6" s="504" t="s">
        <v>134</v>
      </c>
      <c r="L6" s="505"/>
      <c r="M6" s="505"/>
      <c r="N6" s="505"/>
      <c r="O6" s="506"/>
    </row>
    <row r="7" spans="2:15" ht="32" customHeight="1" thickBot="1">
      <c r="C7" s="507"/>
      <c r="D7" s="508"/>
      <c r="E7" s="339">
        <v>2016</v>
      </c>
      <c r="F7" s="340">
        <v>2017</v>
      </c>
      <c r="G7" s="340">
        <v>2018</v>
      </c>
      <c r="H7" s="340">
        <v>2019</v>
      </c>
      <c r="I7" s="509" t="s">
        <v>134</v>
      </c>
      <c r="J7" s="510"/>
      <c r="K7" s="341" t="s">
        <v>138</v>
      </c>
      <c r="L7" s="342" t="s">
        <v>139</v>
      </c>
      <c r="M7" s="342" t="s">
        <v>140</v>
      </c>
      <c r="N7" s="342" t="s">
        <v>141</v>
      </c>
      <c r="O7" s="343" t="s">
        <v>142</v>
      </c>
    </row>
    <row r="8" spans="2:15" ht="22" customHeight="1" thickBot="1">
      <c r="B8" s="344">
        <v>1</v>
      </c>
      <c r="C8" s="511" t="s">
        <v>143</v>
      </c>
      <c r="D8" s="512"/>
      <c r="E8" s="345">
        <f>+IF(SUM('2016 - 2019'!G12:G21)&gt;0,AVERAGE('2016 - 2019'!O12:O21)," -")</f>
        <v>0.8</v>
      </c>
      <c r="F8" s="345">
        <f>+IF(SUM('2016 - 2019'!H12:H21)&gt;0,AVERAGE('2016 - 2019'!P12:P21)," -")</f>
        <v>0.83251633986928109</v>
      </c>
      <c r="G8" s="345">
        <f>+IF(SUM('2016 - 2019'!I12:I21)&gt;0,AVERAGE('2016 - 2019'!Q12:Q21)," -")</f>
        <v>0.83333333333333337</v>
      </c>
      <c r="H8" s="345">
        <f>+IF(SUM('2016 - 2019'!J12:J21)&gt;0,AVERAGE('2016 - 2019'!R12:R21)," -")</f>
        <v>0.83333333333333337</v>
      </c>
      <c r="I8" s="346">
        <f>+AVERAGE('2016 - 2019'!S12:S21)</f>
        <v>0.80042016806722693</v>
      </c>
      <c r="J8" s="347">
        <f t="shared" ref="J8:J25" si="0">+I8</f>
        <v>0.80042016806722693</v>
      </c>
      <c r="K8" s="348">
        <f>+K9+K11+K13+K15</f>
        <v>24591686</v>
      </c>
      <c r="L8" s="348">
        <f t="shared" ref="L8:M8" si="1">+L9+L11+L13+L15</f>
        <v>23704406</v>
      </c>
      <c r="M8" s="348">
        <f t="shared" si="1"/>
        <v>1000000</v>
      </c>
      <c r="N8" s="349">
        <f t="shared" ref="N8:N25" si="2">IF(K8=0,"-",+L8/K8)</f>
        <v>0.96391951328591297</v>
      </c>
      <c r="O8" s="350">
        <f>IF(M8=0," -",IF(L8=0,100%,M8/L8))</f>
        <v>4.2186250100508742E-2</v>
      </c>
    </row>
    <row r="9" spans="2:15" ht="20" customHeight="1">
      <c r="B9" s="351" t="s">
        <v>144</v>
      </c>
      <c r="C9" s="513" t="s">
        <v>90</v>
      </c>
      <c r="D9" s="514"/>
      <c r="E9" s="352">
        <f>+IF('2016 - 2019'!G12&gt;0,'2016 - 2019'!O12," -")</f>
        <v>0</v>
      </c>
      <c r="F9" s="352">
        <f>+IF('2016 - 2019'!H12&gt;0,'2016 - 2019'!P12," -")</f>
        <v>0.41176470588235292</v>
      </c>
      <c r="G9" s="352">
        <f>+IF('2016 - 2019'!I12&gt;0,'2016 - 2019'!Q12," -")</f>
        <v>1</v>
      </c>
      <c r="H9" s="352">
        <f>+IF('2016 - 2019'!J12&gt;0,'2016 - 2019'!R12," -")</f>
        <v>1</v>
      </c>
      <c r="I9" s="353">
        <f>+'2016 - 2019'!S12</f>
        <v>0.6029411764705882</v>
      </c>
      <c r="J9" s="354">
        <f t="shared" si="0"/>
        <v>0.6029411764705882</v>
      </c>
      <c r="K9" s="355">
        <f>+K10</f>
        <v>14163571</v>
      </c>
      <c r="L9" s="355">
        <f t="shared" ref="L9:M9" si="3">+L10</f>
        <v>13601758</v>
      </c>
      <c r="M9" s="355">
        <f t="shared" si="3"/>
        <v>0</v>
      </c>
      <c r="N9" s="356">
        <f t="shared" si="2"/>
        <v>0.96033394403148753</v>
      </c>
      <c r="O9" s="357" t="str">
        <f>IF(M9=0," -",IF(L9=0,100%,M9/L9))</f>
        <v xml:space="preserve"> -</v>
      </c>
    </row>
    <row r="10" spans="2:15" ht="18" customHeight="1">
      <c r="B10" s="358" t="s">
        <v>145</v>
      </c>
      <c r="C10" s="515" t="s">
        <v>146</v>
      </c>
      <c r="D10" s="516"/>
      <c r="E10" s="359">
        <f>+IF('2016 - 2019'!G12&gt;0,'2016 - 2019'!O12," -")</f>
        <v>0</v>
      </c>
      <c r="F10" s="359">
        <f>+IF('2016 - 2019'!H12&gt;0,'2016 - 2019'!P12," -")</f>
        <v>0.41176470588235292</v>
      </c>
      <c r="G10" s="359">
        <f>+IF('2016 - 2019'!I12&gt;0,'2016 - 2019'!Q12," -")</f>
        <v>1</v>
      </c>
      <c r="H10" s="359">
        <f>+IF('2016 - 2019'!J12&gt;0,'2016 - 2019'!R12," -")</f>
        <v>1</v>
      </c>
      <c r="I10" s="360">
        <f>+'2016 - 2019'!S12</f>
        <v>0.6029411764705882</v>
      </c>
      <c r="J10" s="361">
        <f t="shared" si="0"/>
        <v>0.6029411764705882</v>
      </c>
      <c r="K10" s="48">
        <f>+'2016 - 2019'!U12</f>
        <v>14163571</v>
      </c>
      <c r="L10" s="48">
        <f>+'2016 - 2019'!V12</f>
        <v>13601758</v>
      </c>
      <c r="M10" s="48">
        <f>+'2016 - 2019'!W12</f>
        <v>0</v>
      </c>
      <c r="N10" s="362">
        <f t="shared" si="2"/>
        <v>0.96033394403148753</v>
      </c>
      <c r="O10" s="363" t="str">
        <f>IF(M10=0," -",IF(L10=0,100%,M10/L10))</f>
        <v xml:space="preserve"> -</v>
      </c>
    </row>
    <row r="11" spans="2:15" ht="20" customHeight="1">
      <c r="B11" s="351" t="s">
        <v>147</v>
      </c>
      <c r="C11" s="517" t="s">
        <v>91</v>
      </c>
      <c r="D11" s="518"/>
      <c r="E11" s="364">
        <f>+IF('2016 - 2019'!G14&gt;0,'2016 - 2019'!O14," -")</f>
        <v>1</v>
      </c>
      <c r="F11" s="364">
        <f>+IF('2016 - 2019'!H14&gt;0,'2016 - 2019'!P14," -")</f>
        <v>1</v>
      </c>
      <c r="G11" s="364">
        <f>+IF('2016 - 2019'!I14&gt;0,'2016 - 2019'!Q14," -")</f>
        <v>1</v>
      </c>
      <c r="H11" s="364">
        <f>+IF('2016 - 2019'!J14&gt;0,'2016 - 2019'!R14," -")</f>
        <v>1</v>
      </c>
      <c r="I11" s="365">
        <f>+'2016 - 2019'!S14</f>
        <v>1</v>
      </c>
      <c r="J11" s="366">
        <f t="shared" si="0"/>
        <v>1</v>
      </c>
      <c r="K11" s="367">
        <f>+K12</f>
        <v>642612</v>
      </c>
      <c r="L11" s="367">
        <f t="shared" ref="L11:M11" si="4">+L12</f>
        <v>642612</v>
      </c>
      <c r="M11" s="367">
        <f t="shared" si="4"/>
        <v>0</v>
      </c>
      <c r="N11" s="368">
        <f t="shared" si="2"/>
        <v>1</v>
      </c>
      <c r="O11" s="369" t="str">
        <f t="shared" ref="O11:O28" si="5">IF(M11=0," -",IF(L11=0,100%,M11/L11))</f>
        <v xml:space="preserve"> -</v>
      </c>
    </row>
    <row r="12" spans="2:15" ht="18" customHeight="1">
      <c r="B12" s="358" t="s">
        <v>148</v>
      </c>
      <c r="C12" s="515" t="s">
        <v>149</v>
      </c>
      <c r="D12" s="516"/>
      <c r="E12" s="359">
        <f>+IF('2016 - 2019'!G14&gt;0,'2016 - 2019'!O14," -")</f>
        <v>1</v>
      </c>
      <c r="F12" s="359">
        <f>+IF('2016 - 2019'!H14&gt;0,'2016 - 2019'!P14," -")</f>
        <v>1</v>
      </c>
      <c r="G12" s="359">
        <f>+IF('2016 - 2019'!I14&gt;0,'2016 - 2019'!Q14," -")</f>
        <v>1</v>
      </c>
      <c r="H12" s="359">
        <f>+IF('2016 - 2019'!J14&gt;0,'2016 - 2019'!R14," -")</f>
        <v>1</v>
      </c>
      <c r="I12" s="360">
        <f>+'2016 - 2019'!S14</f>
        <v>1</v>
      </c>
      <c r="J12" s="361">
        <f t="shared" si="0"/>
        <v>1</v>
      </c>
      <c r="K12" s="48">
        <f>+'2016 - 2019'!U14</f>
        <v>642612</v>
      </c>
      <c r="L12" s="48">
        <f>+'2016 - 2019'!V14</f>
        <v>642612</v>
      </c>
      <c r="M12" s="48">
        <f>+'2016 - 2019'!W14</f>
        <v>0</v>
      </c>
      <c r="N12" s="362">
        <f t="shared" si="2"/>
        <v>1</v>
      </c>
      <c r="O12" s="363" t="str">
        <f t="shared" si="5"/>
        <v xml:space="preserve"> -</v>
      </c>
    </row>
    <row r="13" spans="2:15" ht="20" customHeight="1">
      <c r="B13" s="351" t="s">
        <v>150</v>
      </c>
      <c r="C13" s="517" t="s">
        <v>92</v>
      </c>
      <c r="D13" s="518"/>
      <c r="E13" s="364" t="str">
        <f>+IF('2016 - 2019'!G16&gt;0,'2016 - 2019'!O16," -")</f>
        <v xml:space="preserve"> -</v>
      </c>
      <c r="F13" s="364" t="str">
        <f>+IF('2016 - 2019'!H16&gt;0,'2016 - 2019'!P16," -")</f>
        <v xml:space="preserve"> -</v>
      </c>
      <c r="G13" s="364">
        <f>+IF('2016 - 2019'!I16&gt;0,'2016 - 2019'!Q16," -")</f>
        <v>0</v>
      </c>
      <c r="H13" s="364">
        <f>+IF('2016 - 2019'!J16&gt;0,'2016 - 2019'!R16," -")</f>
        <v>0</v>
      </c>
      <c r="I13" s="365">
        <f>+'2016 - 2019'!S16</f>
        <v>0</v>
      </c>
      <c r="J13" s="366">
        <f t="shared" si="0"/>
        <v>0</v>
      </c>
      <c r="K13" s="367">
        <f>+K14</f>
        <v>0</v>
      </c>
      <c r="L13" s="367">
        <f t="shared" ref="L13:M13" si="6">+L14</f>
        <v>0</v>
      </c>
      <c r="M13" s="367">
        <f t="shared" si="6"/>
        <v>0</v>
      </c>
      <c r="N13" s="368" t="str">
        <f t="shared" si="2"/>
        <v>-</v>
      </c>
      <c r="O13" s="369" t="str">
        <f t="shared" si="5"/>
        <v xml:space="preserve"> -</v>
      </c>
    </row>
    <row r="14" spans="2:15" ht="18" customHeight="1">
      <c r="B14" s="358" t="s">
        <v>151</v>
      </c>
      <c r="C14" s="515" t="s">
        <v>152</v>
      </c>
      <c r="D14" s="516"/>
      <c r="E14" s="359" t="str">
        <f>+IF('2016 - 2019'!G16&gt;0,'2016 - 2019'!O16," -")</f>
        <v xml:space="preserve"> -</v>
      </c>
      <c r="F14" s="359" t="str">
        <f>+IF('2016 - 2019'!H16&gt;0,'2016 - 2019'!P16," -")</f>
        <v xml:space="preserve"> -</v>
      </c>
      <c r="G14" s="359">
        <f>+IF('2016 - 2019'!I16&gt;0,'2016 - 2019'!Q16," -")</f>
        <v>0</v>
      </c>
      <c r="H14" s="359">
        <f>+IF('2016 - 2019'!J16&gt;0,'2016 - 2019'!R16," -")</f>
        <v>0</v>
      </c>
      <c r="I14" s="360">
        <f>+'2016 - 2019'!S16</f>
        <v>0</v>
      </c>
      <c r="J14" s="361">
        <f t="shared" si="0"/>
        <v>0</v>
      </c>
      <c r="K14" s="48">
        <f>+'2016 - 2019'!U16</f>
        <v>0</v>
      </c>
      <c r="L14" s="48">
        <f>+'2016 - 2019'!V16</f>
        <v>0</v>
      </c>
      <c r="M14" s="48">
        <f>+'2016 - 2019'!W16</f>
        <v>0</v>
      </c>
      <c r="N14" s="362" t="str">
        <f t="shared" si="2"/>
        <v>-</v>
      </c>
      <c r="O14" s="363" t="str">
        <f t="shared" si="5"/>
        <v xml:space="preserve"> -</v>
      </c>
    </row>
    <row r="15" spans="2:15" ht="20" customHeight="1">
      <c r="B15" s="351" t="s">
        <v>153</v>
      </c>
      <c r="C15" s="517" t="s">
        <v>93</v>
      </c>
      <c r="D15" s="518"/>
      <c r="E15" s="364">
        <f>+IF(SUM('2016 - 2019'!G18:G21)&gt;0,AVERAGE('2016 - 2019'!O18:O21)," -")</f>
        <v>1</v>
      </c>
      <c r="F15" s="364">
        <f>+IF(SUM('2016 - 2019'!H18:H21)&gt;0,AVERAGE('2016 - 2019'!P18:P21)," -")</f>
        <v>0.89583333333333337</v>
      </c>
      <c r="G15" s="364">
        <f>+IF(SUM('2016 - 2019'!I18:I21)&gt;0,AVERAGE('2016 - 2019'!Q18:Q21)," -")</f>
        <v>1</v>
      </c>
      <c r="H15" s="364">
        <f>+IF(SUM('2016 - 2019'!J18:J21)&gt;0,AVERAGE('2016 - 2019'!R18:R21)," -")</f>
        <v>1</v>
      </c>
      <c r="I15" s="365">
        <f>+AVERAGE('2016 - 2019'!S18:S21)</f>
        <v>1</v>
      </c>
      <c r="J15" s="366">
        <f t="shared" si="0"/>
        <v>1</v>
      </c>
      <c r="K15" s="367">
        <f>+SUM(K16:K17)</f>
        <v>9785503</v>
      </c>
      <c r="L15" s="367">
        <f t="shared" ref="L15:M15" si="7">+SUM(L16:L17)</f>
        <v>9460036</v>
      </c>
      <c r="M15" s="367">
        <f t="shared" si="7"/>
        <v>1000000</v>
      </c>
      <c r="N15" s="368">
        <f t="shared" si="2"/>
        <v>0.96673988041289238</v>
      </c>
      <c r="O15" s="369">
        <f t="shared" si="5"/>
        <v>0.10570784297226776</v>
      </c>
    </row>
    <row r="16" spans="2:15" ht="18" customHeight="1">
      <c r="B16" s="358" t="s">
        <v>154</v>
      </c>
      <c r="C16" s="515" t="s">
        <v>155</v>
      </c>
      <c r="D16" s="516"/>
      <c r="E16" s="359">
        <f>+IF(SUM('2016 - 2019'!G18:G19)&gt;0,AVERAGE('2016 - 2019'!O18:O19)," -")</f>
        <v>1</v>
      </c>
      <c r="F16" s="359">
        <f>+IF(SUM('2016 - 2019'!H18:H19)&gt;0,AVERAGE('2016 - 2019'!P18:P19)," -")</f>
        <v>0.79166666666666674</v>
      </c>
      <c r="G16" s="359">
        <f>+IF(SUM('2016 - 2019'!I18:I19)&gt;0,AVERAGE('2016 - 2019'!Q18:Q19)," -")</f>
        <v>1</v>
      </c>
      <c r="H16" s="359">
        <f>+IF(SUM('2016 - 2019'!J18:J19)&gt;0,AVERAGE('2016 - 2019'!R18:R19)," -")</f>
        <v>1</v>
      </c>
      <c r="I16" s="360">
        <f>+AVERAGE('2016 - 2019'!S18:S19)</f>
        <v>1</v>
      </c>
      <c r="J16" s="361">
        <f t="shared" si="0"/>
        <v>1</v>
      </c>
      <c r="K16" s="48">
        <f>+SUM('2016 - 2019'!U18:U19)</f>
        <v>1700156</v>
      </c>
      <c r="L16" s="48">
        <f>+SUM('2016 - 2019'!V18:V19)</f>
        <v>1670807</v>
      </c>
      <c r="M16" s="48">
        <f>+SUM('2016 - 2019'!W18:W19)</f>
        <v>1000000</v>
      </c>
      <c r="N16" s="362">
        <f t="shared" si="2"/>
        <v>0.98273746644425575</v>
      </c>
      <c r="O16" s="363">
        <f t="shared" si="5"/>
        <v>0.59851317357420697</v>
      </c>
    </row>
    <row r="17" spans="2:15" ht="18" customHeight="1" thickBot="1">
      <c r="B17" s="358" t="s">
        <v>156</v>
      </c>
      <c r="C17" s="515" t="s">
        <v>157</v>
      </c>
      <c r="D17" s="516"/>
      <c r="E17" s="359">
        <f>+IF(SUM('2016 - 2019'!G20:G21)&gt;0,AVERAGE('2016 - 2019'!O20:O21)," -")</f>
        <v>1</v>
      </c>
      <c r="F17" s="359">
        <f>+IF(SUM('2016 - 2019'!H20:H21)&gt;0,AVERAGE('2016 - 2019'!P20:P21)," -")</f>
        <v>1</v>
      </c>
      <c r="G17" s="359">
        <f>+IF(SUM('2016 - 2019'!I20:I21)&gt;0,AVERAGE('2016 - 2019'!Q20:Q21)," -")</f>
        <v>1</v>
      </c>
      <c r="H17" s="359">
        <f>+IF(SUM('2016 - 2019'!J20:J21)&gt;0,AVERAGE('2016 - 2019'!R20:R21)," -")</f>
        <v>1</v>
      </c>
      <c r="I17" s="360">
        <f>+AVERAGE('2016 - 2019'!S20:S21)</f>
        <v>1</v>
      </c>
      <c r="J17" s="361">
        <f t="shared" si="0"/>
        <v>1</v>
      </c>
      <c r="K17" s="48">
        <f>+SUM('2016 - 2019'!U20:U21)</f>
        <v>8085347</v>
      </c>
      <c r="L17" s="48">
        <f>+SUM('2016 - 2019'!V20:V21)</f>
        <v>7789229</v>
      </c>
      <c r="M17" s="48">
        <f>+SUM('2016 - 2019'!W20:W21)</f>
        <v>0</v>
      </c>
      <c r="N17" s="362">
        <f t="shared" si="2"/>
        <v>0.96337596889780985</v>
      </c>
      <c r="O17" s="363" t="str">
        <f t="shared" si="5"/>
        <v xml:space="preserve"> -</v>
      </c>
    </row>
    <row r="18" spans="2:15" ht="22" customHeight="1" thickBot="1">
      <c r="B18" s="344">
        <v>2</v>
      </c>
      <c r="C18" s="519" t="s">
        <v>158</v>
      </c>
      <c r="D18" s="520"/>
      <c r="E18" s="370" t="str">
        <f>+IF('2016 - 2019'!G23&gt;0,'2016 - 2019'!O23," -")</f>
        <v xml:space="preserve"> -</v>
      </c>
      <c r="F18" s="370">
        <f>+IF('2016 - 2019'!H23&gt;0,'2016 - 2019'!P23," -")</f>
        <v>1</v>
      </c>
      <c r="G18" s="370">
        <f>+IF('2016 - 2019'!I23&gt;0,'2016 - 2019'!Q23," -")</f>
        <v>0</v>
      </c>
      <c r="H18" s="370">
        <f>+IF('2016 - 2019'!J23&gt;0,'2016 - 2019'!R23," -")</f>
        <v>1</v>
      </c>
      <c r="I18" s="371">
        <f>+'2016 - 2019'!S23</f>
        <v>0.66666666666666663</v>
      </c>
      <c r="J18" s="372">
        <f t="shared" si="0"/>
        <v>0.66666666666666663</v>
      </c>
      <c r="K18" s="373">
        <f>+K19</f>
        <v>4938803</v>
      </c>
      <c r="L18" s="373">
        <f t="shared" ref="L18:M19" si="8">+L19</f>
        <v>4806372</v>
      </c>
      <c r="M18" s="373">
        <f t="shared" si="8"/>
        <v>0</v>
      </c>
      <c r="N18" s="374">
        <f t="shared" si="2"/>
        <v>0.97318560792969466</v>
      </c>
      <c r="O18" s="375" t="str">
        <f t="shared" si="5"/>
        <v xml:space="preserve"> -</v>
      </c>
    </row>
    <row r="19" spans="2:15" ht="20" customHeight="1">
      <c r="B19" s="351" t="s">
        <v>159</v>
      </c>
      <c r="C19" s="517" t="s">
        <v>96</v>
      </c>
      <c r="D19" s="518"/>
      <c r="E19" s="364" t="str">
        <f>+IF('2016 - 2019'!G23&gt;0,'2016 - 2019'!O23," -")</f>
        <v xml:space="preserve"> -</v>
      </c>
      <c r="F19" s="364">
        <f>+IF('2016 - 2019'!H23&gt;0,'2016 - 2019'!P23," -")</f>
        <v>1</v>
      </c>
      <c r="G19" s="364">
        <f>+IF('2016 - 2019'!I23&gt;0,'2016 - 2019'!Q23," -")</f>
        <v>0</v>
      </c>
      <c r="H19" s="364">
        <f>+IF('2016 - 2019'!J23&gt;0,'2016 - 2019'!R23," -")</f>
        <v>1</v>
      </c>
      <c r="I19" s="365">
        <f>+'2016 - 2019'!S23</f>
        <v>0.66666666666666663</v>
      </c>
      <c r="J19" s="366">
        <f t="shared" si="0"/>
        <v>0.66666666666666663</v>
      </c>
      <c r="K19" s="367">
        <f>+K20</f>
        <v>4938803</v>
      </c>
      <c r="L19" s="367">
        <f t="shared" si="8"/>
        <v>4806372</v>
      </c>
      <c r="M19" s="367">
        <f t="shared" si="8"/>
        <v>0</v>
      </c>
      <c r="N19" s="368">
        <f t="shared" si="2"/>
        <v>0.97318560792969466</v>
      </c>
      <c r="O19" s="369" t="str">
        <f t="shared" si="5"/>
        <v xml:space="preserve"> -</v>
      </c>
    </row>
    <row r="20" spans="2:15" ht="18" customHeight="1" thickBot="1">
      <c r="B20" s="358" t="s">
        <v>160</v>
      </c>
      <c r="C20" s="515" t="s">
        <v>161</v>
      </c>
      <c r="D20" s="516"/>
      <c r="E20" s="359" t="str">
        <f>+IF('2016 - 2019'!G23&gt;0,'2016 - 2019'!O23," -")</f>
        <v xml:space="preserve"> -</v>
      </c>
      <c r="F20" s="359">
        <f>+IF('2016 - 2019'!H23&gt;0,'2016 - 2019'!P23," -")</f>
        <v>1</v>
      </c>
      <c r="G20" s="359">
        <f>+IF('2016 - 2019'!I23&gt;0,'2016 - 2019'!Q23," -")</f>
        <v>0</v>
      </c>
      <c r="H20" s="359">
        <f>+IF('2016 - 2019'!J23&gt;0,'2016 - 2019'!R23," -")</f>
        <v>1</v>
      </c>
      <c r="I20" s="360">
        <f>+'2016 - 2019'!S23</f>
        <v>0.66666666666666663</v>
      </c>
      <c r="J20" s="361">
        <f t="shared" si="0"/>
        <v>0.66666666666666663</v>
      </c>
      <c r="K20" s="48">
        <f>+'2016 - 2019'!U23</f>
        <v>4938803</v>
      </c>
      <c r="L20" s="48">
        <f>+'2016 - 2019'!V23</f>
        <v>4806372</v>
      </c>
      <c r="M20" s="48">
        <f>+'2016 - 2019'!W23</f>
        <v>0</v>
      </c>
      <c r="N20" s="362">
        <f t="shared" si="2"/>
        <v>0.97318560792969466</v>
      </c>
      <c r="O20" s="363" t="str">
        <f t="shared" si="5"/>
        <v xml:space="preserve"> -</v>
      </c>
    </row>
    <row r="21" spans="2:15" ht="22" customHeight="1" thickBot="1">
      <c r="B21" s="344">
        <v>3</v>
      </c>
      <c r="C21" s="521" t="s">
        <v>162</v>
      </c>
      <c r="D21" s="522"/>
      <c r="E21" s="379">
        <f>+IF(SUM('2016 - 2019'!G25:G30)&gt;0,AVERAGE('2016 - 2019'!O25:O30)," -")</f>
        <v>1</v>
      </c>
      <c r="F21" s="379">
        <f>+IF(SUM('2016 - 2019'!H25:H30)&gt;0,AVERAGE('2016 - 2019'!P25:P30)," -")</f>
        <v>0.5</v>
      </c>
      <c r="G21" s="379">
        <f>+IF(SUM('2016 - 2019'!I25:I30)&gt;0,AVERAGE('2016 - 2019'!Q25:Q30)," -")</f>
        <v>0.14814814814814814</v>
      </c>
      <c r="H21" s="379">
        <f>+IF(SUM('2016 - 2019'!J25:J30)&gt;0,AVERAGE('2016 - 2019'!R25:R30)," -")</f>
        <v>0.61111111111111116</v>
      </c>
      <c r="I21" s="380">
        <f>+AVERAGE('2016 - 2019'!S25:S30)</f>
        <v>0.9</v>
      </c>
      <c r="J21" s="381">
        <f t="shared" si="0"/>
        <v>0.9</v>
      </c>
      <c r="K21" s="382">
        <f>+K22+K24</f>
        <v>13477727</v>
      </c>
      <c r="L21" s="382">
        <f t="shared" ref="L21:M21" si="9">+L22+L24</f>
        <v>12773601</v>
      </c>
      <c r="M21" s="382">
        <f t="shared" si="9"/>
        <v>536462</v>
      </c>
      <c r="N21" s="383">
        <f t="shared" si="2"/>
        <v>0.94775632419324118</v>
      </c>
      <c r="O21" s="384">
        <f t="shared" si="5"/>
        <v>4.1997710747345249E-2</v>
      </c>
    </row>
    <row r="22" spans="2:15" ht="20" customHeight="1">
      <c r="B22" s="351" t="s">
        <v>163</v>
      </c>
      <c r="C22" s="513" t="s">
        <v>127</v>
      </c>
      <c r="D22" s="514"/>
      <c r="E22" s="376" t="str">
        <f>+IF(SUM('2016 - 2019'!G25:G28)&gt;0,AVERAGE('2016 - 2019'!O25:O28)," -")</f>
        <v xml:space="preserve"> -</v>
      </c>
      <c r="F22" s="376">
        <f>+IF(SUM('2016 - 2019'!H25:H28)&gt;0,AVERAGE('2016 - 2019'!P25:P28)," -")</f>
        <v>0.33333333333333331</v>
      </c>
      <c r="G22" s="376">
        <f>+IF(SUM('2016 - 2019'!I25:I28)&gt;0,AVERAGE('2016 - 2019'!Q25:Q28)," -")</f>
        <v>0</v>
      </c>
      <c r="H22" s="376">
        <f>+IF(SUM('2016 - 2019'!J25:J28)&gt;0,AVERAGE('2016 - 2019'!R25:R28)," -")</f>
        <v>1</v>
      </c>
      <c r="I22" s="377">
        <f>+AVERAGE('2016 - 2019'!S25:S28)</f>
        <v>1</v>
      </c>
      <c r="J22" s="378">
        <f t="shared" si="0"/>
        <v>1</v>
      </c>
      <c r="K22" s="355">
        <f>+K23</f>
        <v>7782464</v>
      </c>
      <c r="L22" s="355">
        <f t="shared" ref="L22:M22" si="10">+L23</f>
        <v>7613660</v>
      </c>
      <c r="M22" s="355">
        <f t="shared" si="10"/>
        <v>0</v>
      </c>
      <c r="N22" s="356">
        <f t="shared" si="2"/>
        <v>0.97830969728867356</v>
      </c>
      <c r="O22" s="357" t="str">
        <f t="shared" si="5"/>
        <v xml:space="preserve"> -</v>
      </c>
    </row>
    <row r="23" spans="2:15" ht="18" customHeight="1">
      <c r="B23" s="358" t="s">
        <v>164</v>
      </c>
      <c r="C23" s="515" t="s">
        <v>165</v>
      </c>
      <c r="D23" s="516"/>
      <c r="E23" s="359" t="str">
        <f>+IF(SUM('2016 - 2019'!G25:G28)&gt;0,AVERAGE('2016 - 2019'!O25:O28)," -")</f>
        <v xml:space="preserve"> -</v>
      </c>
      <c r="F23" s="359">
        <f>+IF(SUM('2016 - 2019'!H25:H28)&gt;0,AVERAGE('2016 - 2019'!P25:P28)," -")</f>
        <v>0.33333333333333331</v>
      </c>
      <c r="G23" s="359">
        <f>+IF(SUM('2016 - 2019'!I25:I28)&gt;0,AVERAGE('2016 - 2019'!Q25:Q28)," -")</f>
        <v>0</v>
      </c>
      <c r="H23" s="359">
        <f>+IF(SUM('2016 - 2019'!J25:J28)&gt;0,AVERAGE('2016 - 2019'!R25:R28)," -")</f>
        <v>1</v>
      </c>
      <c r="I23" s="360">
        <f>+AVERAGE('2016 - 2019'!S25:S28)</f>
        <v>1</v>
      </c>
      <c r="J23" s="361">
        <f t="shared" si="0"/>
        <v>1</v>
      </c>
      <c r="K23" s="48">
        <f>+SUM('2016 - 2019'!U25:U28)</f>
        <v>7782464</v>
      </c>
      <c r="L23" s="48">
        <f>+SUM('2016 - 2019'!V25:V28)</f>
        <v>7613660</v>
      </c>
      <c r="M23" s="48">
        <f>+SUM('2016 - 2019'!W25:W28)</f>
        <v>0</v>
      </c>
      <c r="N23" s="362">
        <f t="shared" si="2"/>
        <v>0.97830969728867356</v>
      </c>
      <c r="O23" s="363" t="str">
        <f t="shared" si="5"/>
        <v xml:space="preserve"> -</v>
      </c>
    </row>
    <row r="24" spans="2:15" ht="20" customHeight="1">
      <c r="B24" s="351" t="s">
        <v>166</v>
      </c>
      <c r="C24" s="517" t="s">
        <v>100</v>
      </c>
      <c r="D24" s="518"/>
      <c r="E24" s="364">
        <f>+IF('2016 - 2019'!G30&gt;0,'2016 - 2019'!O30," -")</f>
        <v>1</v>
      </c>
      <c r="F24" s="364">
        <f>+IF('2016 - 2019'!H30&gt;0,'2016 - 2019'!P30," -")</f>
        <v>1</v>
      </c>
      <c r="G24" s="364">
        <f>+IF('2016 - 2019'!I30&gt;0,'2016 - 2019'!Q30," -")</f>
        <v>0.44444444444444442</v>
      </c>
      <c r="H24" s="364">
        <f>+IF('2016 - 2019'!J30&gt;0,'2016 - 2019'!R30," -")</f>
        <v>0.22222222222222221</v>
      </c>
      <c r="I24" s="365">
        <f>+'2016 - 2019'!S30</f>
        <v>0.5</v>
      </c>
      <c r="J24" s="366">
        <f t="shared" si="0"/>
        <v>0.5</v>
      </c>
      <c r="K24" s="367">
        <f>+K25</f>
        <v>5695263</v>
      </c>
      <c r="L24" s="367">
        <f t="shared" ref="L24:M24" si="11">+L25</f>
        <v>5159941</v>
      </c>
      <c r="M24" s="367">
        <f t="shared" si="11"/>
        <v>536462</v>
      </c>
      <c r="N24" s="368">
        <f t="shared" si="2"/>
        <v>0.90600574547654777</v>
      </c>
      <c r="O24" s="369">
        <f t="shared" si="5"/>
        <v>0.10396669264241587</v>
      </c>
    </row>
    <row r="25" spans="2:15" ht="18" customHeight="1" thickBot="1">
      <c r="B25" s="358" t="s">
        <v>167</v>
      </c>
      <c r="C25" s="515" t="s">
        <v>168</v>
      </c>
      <c r="D25" s="516"/>
      <c r="E25" s="359">
        <f>+IF('2016 - 2019'!G30&gt;0,'2016 - 2019'!O30," -")</f>
        <v>1</v>
      </c>
      <c r="F25" s="359">
        <f>+IF('2016 - 2019'!H30&gt;0,'2016 - 2019'!P30," -")</f>
        <v>1</v>
      </c>
      <c r="G25" s="359">
        <f>+IF('2016 - 2019'!I30&gt;0,'2016 - 2019'!Q30," -")</f>
        <v>0.44444444444444442</v>
      </c>
      <c r="H25" s="359">
        <f>+IF('2016 - 2019'!J30&gt;0,'2016 - 2019'!R30," -")</f>
        <v>0.22222222222222221</v>
      </c>
      <c r="I25" s="360">
        <f>+'2016 - 2019'!S30</f>
        <v>0.5</v>
      </c>
      <c r="J25" s="361">
        <f t="shared" si="0"/>
        <v>0.5</v>
      </c>
      <c r="K25" s="48">
        <f>+'2016 - 2019'!U30</f>
        <v>5695263</v>
      </c>
      <c r="L25" s="48">
        <f>+'2016 - 2019'!V30</f>
        <v>5159941</v>
      </c>
      <c r="M25" s="48">
        <f>+'2016 - 2019'!W30</f>
        <v>536462</v>
      </c>
      <c r="N25" s="362">
        <f t="shared" si="2"/>
        <v>0.90600574547654777</v>
      </c>
      <c r="O25" s="363">
        <f t="shared" si="5"/>
        <v>0.10396669264241587</v>
      </c>
    </row>
    <row r="26" spans="2:15" ht="22" customHeight="1" thickBot="1">
      <c r="B26" s="344">
        <v>4</v>
      </c>
      <c r="C26" s="523" t="s">
        <v>169</v>
      </c>
      <c r="D26" s="524"/>
      <c r="E26" s="385">
        <f>+IF(SUM('2016 - 2019'!G32:G53)&gt;0,AVERAGE('2016 - 2019'!O32:O53)," -")</f>
        <v>0.91666666666666663</v>
      </c>
      <c r="F26" s="385">
        <f>+IF(SUM('2016 - 2019'!H32:H53)&gt;0,AVERAGE('2016 - 2019'!P32:P53)," -")</f>
        <v>0.52307692307692311</v>
      </c>
      <c r="G26" s="385">
        <f>+IF(SUM('2016 - 2019'!I32:I53)&gt;0,AVERAGE('2016 - 2019'!Q32:Q53)," -")</f>
        <v>0.48888888888888887</v>
      </c>
      <c r="H26" s="385">
        <f>+IF(SUM('2016 - 2019'!J32:J53)&gt;0,AVERAGE('2016 - 2019'!R32:R53)," -")</f>
        <v>0.47833333333333333</v>
      </c>
      <c r="I26" s="386">
        <f>+AVERAGE('2016 - 2019'!S32:S53)</f>
        <v>0.62894736842105259</v>
      </c>
      <c r="J26" s="387">
        <f t="shared" ref="J26:J35" si="12">+I26</f>
        <v>0.62894736842105259</v>
      </c>
      <c r="K26" s="388">
        <f>+K27+K29+K31+K34</f>
        <v>149086536</v>
      </c>
      <c r="L26" s="388">
        <f t="shared" ref="L26:M26" si="13">+L27+L29+L31+L34</f>
        <v>138761121</v>
      </c>
      <c r="M26" s="388">
        <f t="shared" si="13"/>
        <v>0</v>
      </c>
      <c r="N26" s="389">
        <f t="shared" ref="N26:N35" si="14">IF(K26=0,"-",+L26/K26)</f>
        <v>0.93074213623153734</v>
      </c>
      <c r="O26" s="390" t="str">
        <f t="shared" si="5"/>
        <v xml:space="preserve"> -</v>
      </c>
    </row>
    <row r="27" spans="2:15" ht="20" customHeight="1">
      <c r="B27" s="351" t="s">
        <v>170</v>
      </c>
      <c r="C27" s="517" t="s">
        <v>106</v>
      </c>
      <c r="D27" s="518"/>
      <c r="E27" s="364" t="str">
        <f>+IF(SUM('2016 - 2019'!G32:G33)&gt;0,AVERAGE('2016 - 2019'!O32:O33)," -")</f>
        <v xml:space="preserve"> -</v>
      </c>
      <c r="F27" s="364">
        <f>+IF(SUM('2016 - 2019'!H32:H33)&gt;0,AVERAGE('2016 - 2019'!P32:P33)," -")</f>
        <v>1</v>
      </c>
      <c r="G27" s="364">
        <f>+IF(SUM('2016 - 2019'!I32:I33)&gt;0,AVERAGE('2016 - 2019'!Q32:Q33)," -")</f>
        <v>0</v>
      </c>
      <c r="H27" s="364">
        <f>+IF(SUM('2016 - 2019'!J32:J33)&gt;0,AVERAGE('2016 - 2019'!R32:R33)," -")</f>
        <v>0</v>
      </c>
      <c r="I27" s="365">
        <f>+AVERAGE('2016 - 2019'!S32:S33)</f>
        <v>0.1</v>
      </c>
      <c r="J27" s="366">
        <f t="shared" si="12"/>
        <v>0.1</v>
      </c>
      <c r="K27" s="367">
        <f>+K28</f>
        <v>0</v>
      </c>
      <c r="L27" s="367">
        <f t="shared" ref="L27:M27" si="15">+L28</f>
        <v>0</v>
      </c>
      <c r="M27" s="367">
        <f t="shared" si="15"/>
        <v>0</v>
      </c>
      <c r="N27" s="368" t="str">
        <f t="shared" si="14"/>
        <v>-</v>
      </c>
      <c r="O27" s="369" t="str">
        <f t="shared" si="5"/>
        <v xml:space="preserve"> -</v>
      </c>
    </row>
    <row r="28" spans="2:15" ht="18" customHeight="1">
      <c r="B28" s="358" t="s">
        <v>171</v>
      </c>
      <c r="C28" s="515" t="s">
        <v>202</v>
      </c>
      <c r="D28" s="516"/>
      <c r="E28" s="359" t="str">
        <f>+IF(SUM('2016 - 2019'!G32:G33)&gt;0,AVERAGE('2016 - 2019'!O32:O33)," -")</f>
        <v xml:space="preserve"> -</v>
      </c>
      <c r="F28" s="359">
        <f>+IF(SUM('2016 - 2019'!H32:H33)&gt;0,AVERAGE('2016 - 2019'!P32:P33)," -")</f>
        <v>1</v>
      </c>
      <c r="G28" s="359">
        <f>+IF(SUM('2016 - 2019'!I32:I33)&gt;0,AVERAGE('2016 - 2019'!Q32:Q33)," -")</f>
        <v>0</v>
      </c>
      <c r="H28" s="359">
        <f>+IF(SUM('2016 - 2019'!J32:J33)&gt;0,AVERAGE('2016 - 2019'!R32:R33)," -")</f>
        <v>0</v>
      </c>
      <c r="I28" s="360">
        <f>+AVERAGE('2016 - 2019'!S32:S33)</f>
        <v>0.1</v>
      </c>
      <c r="J28" s="361">
        <f t="shared" si="12"/>
        <v>0.1</v>
      </c>
      <c r="K28" s="48">
        <f>+SUM('2016 - 2019'!U32:U33)</f>
        <v>0</v>
      </c>
      <c r="L28" s="48">
        <f>+SUM('2016 - 2019'!V32:V33)</f>
        <v>0</v>
      </c>
      <c r="M28" s="48">
        <f>+SUM('2016 - 2019'!W32:W33)</f>
        <v>0</v>
      </c>
      <c r="N28" s="362" t="str">
        <f t="shared" si="14"/>
        <v>-</v>
      </c>
      <c r="O28" s="363" t="str">
        <f t="shared" si="5"/>
        <v xml:space="preserve"> -</v>
      </c>
    </row>
    <row r="29" spans="2:15" ht="20" customHeight="1">
      <c r="B29" s="351" t="s">
        <v>172</v>
      </c>
      <c r="C29" s="517" t="s">
        <v>107</v>
      </c>
      <c r="D29" s="518"/>
      <c r="E29" s="364" t="str">
        <f>+IF(SUM('2016 - 2019'!G35:G36)&gt;0,AVERAGE('2016 - 2019'!O35:O36)," -")</f>
        <v xml:space="preserve"> -</v>
      </c>
      <c r="F29" s="364">
        <f>+IF(SUM('2016 - 2019'!H35:H36)&gt;0,AVERAGE('2016 - 2019'!P35:P36)," -")</f>
        <v>0</v>
      </c>
      <c r="G29" s="364">
        <f>+IF(SUM('2016 - 2019'!I35:I36)&gt;0,AVERAGE('2016 - 2019'!Q35:Q36)," -")</f>
        <v>1</v>
      </c>
      <c r="H29" s="364">
        <f>+IF(SUM('2016 - 2019'!J35:J36)&gt;0,AVERAGE('2016 - 2019'!R35:R36)," -")</f>
        <v>1</v>
      </c>
      <c r="I29" s="365">
        <f>+AVERAGE('2016 - 2019'!S35:S36)</f>
        <v>1</v>
      </c>
      <c r="J29" s="366">
        <f t="shared" si="12"/>
        <v>1</v>
      </c>
      <c r="K29" s="367">
        <f>+K30</f>
        <v>9010175</v>
      </c>
      <c r="L29" s="367">
        <f t="shared" ref="L29:M29" si="16">+L30</f>
        <v>8849440</v>
      </c>
      <c r="M29" s="367">
        <f t="shared" si="16"/>
        <v>0</v>
      </c>
      <c r="N29" s="368">
        <f t="shared" si="14"/>
        <v>0.98216072384831599</v>
      </c>
      <c r="O29" s="369" t="str">
        <f t="shared" ref="O29:O46" si="17">IF(M29=0," -",IF(L29=0,100%,M29/L29))</f>
        <v xml:space="preserve"> -</v>
      </c>
    </row>
    <row r="30" spans="2:15" ht="18" customHeight="1">
      <c r="B30" s="358" t="s">
        <v>173</v>
      </c>
      <c r="C30" s="515" t="s">
        <v>174</v>
      </c>
      <c r="D30" s="516"/>
      <c r="E30" s="359" t="str">
        <f>+IF(SUM('2016 - 2019'!G35:G36)&gt;0,AVERAGE('2016 - 2019'!O35:O36)," -")</f>
        <v xml:space="preserve"> -</v>
      </c>
      <c r="F30" s="359">
        <f>+IF(SUM('2016 - 2019'!H35:H36)&gt;0,AVERAGE('2016 - 2019'!P35:P36)," -")</f>
        <v>0</v>
      </c>
      <c r="G30" s="359">
        <f>+IF(SUM('2016 - 2019'!I35:I36)&gt;0,AVERAGE('2016 - 2019'!Q35:Q36)," -")</f>
        <v>1</v>
      </c>
      <c r="H30" s="359">
        <f>+IF(SUM('2016 - 2019'!J35:J36)&gt;0,AVERAGE('2016 - 2019'!R35:R36)," -")</f>
        <v>1</v>
      </c>
      <c r="I30" s="360">
        <f>+AVERAGE('2016 - 2019'!S35:S36)</f>
        <v>1</v>
      </c>
      <c r="J30" s="361">
        <f t="shared" si="12"/>
        <v>1</v>
      </c>
      <c r="K30" s="48">
        <f>+SUM('2016 - 2019'!U35:U36)</f>
        <v>9010175</v>
      </c>
      <c r="L30" s="48">
        <f>+SUM('2016 - 2019'!V35:V36)</f>
        <v>8849440</v>
      </c>
      <c r="M30" s="48">
        <f>+SUM('2016 - 2019'!W35:W36)</f>
        <v>0</v>
      </c>
      <c r="N30" s="362">
        <f t="shared" si="14"/>
        <v>0.98216072384831599</v>
      </c>
      <c r="O30" s="363" t="str">
        <f t="shared" si="17"/>
        <v xml:space="preserve"> -</v>
      </c>
    </row>
    <row r="31" spans="2:15" ht="20" customHeight="1">
      <c r="B31" s="351" t="s">
        <v>175</v>
      </c>
      <c r="C31" s="517" t="s">
        <v>108</v>
      </c>
      <c r="D31" s="518"/>
      <c r="E31" s="364">
        <f>+IF(SUM('2016 - 2019'!G38:G40)&gt;0,AVERAGE('2016 - 2019'!O38:O40)," -")</f>
        <v>0.75</v>
      </c>
      <c r="F31" s="364" t="str">
        <f>+IF(SUM('2016 - 2019'!H38:H40)&gt;0,AVERAGE('2016 - 2019'!P38:P40)," -")</f>
        <v xml:space="preserve"> -</v>
      </c>
      <c r="G31" s="364" t="str">
        <f>+IF(SUM('2016 - 2019'!I38:I40)&gt;0,AVERAGE('2016 - 2019'!Q38:Q40)," -")</f>
        <v xml:space="preserve"> -</v>
      </c>
      <c r="H31" s="364">
        <f>+IF(SUM('2016 - 2019'!J38:J40)&gt;0,AVERAGE('2016 - 2019'!R38:R40)," -")</f>
        <v>1</v>
      </c>
      <c r="I31" s="365">
        <f>+AVERAGE('2016 - 2019'!S38:S40)</f>
        <v>0.83333333333333337</v>
      </c>
      <c r="J31" s="366">
        <f t="shared" si="12"/>
        <v>0.83333333333333337</v>
      </c>
      <c r="K31" s="367">
        <f>+SUM(K32:K33)</f>
        <v>6102033</v>
      </c>
      <c r="L31" s="367">
        <f t="shared" ref="L31:M31" si="18">+SUM(L32:L33)</f>
        <v>5787402</v>
      </c>
      <c r="M31" s="367">
        <f t="shared" si="18"/>
        <v>0</v>
      </c>
      <c r="N31" s="368">
        <f t="shared" si="14"/>
        <v>0.94843833194609073</v>
      </c>
      <c r="O31" s="369" t="str">
        <f t="shared" si="17"/>
        <v xml:space="preserve"> -</v>
      </c>
    </row>
    <row r="32" spans="2:15" ht="18" customHeight="1">
      <c r="B32" s="358" t="s">
        <v>176</v>
      </c>
      <c r="C32" s="515" t="s">
        <v>177</v>
      </c>
      <c r="D32" s="516"/>
      <c r="E32" s="359">
        <f>+IF('2016 - 2019'!G38&gt;0,'2016 - 2019'!O38," -")</f>
        <v>1</v>
      </c>
      <c r="F32" s="359" t="str">
        <f>+IF('2016 - 2019'!H38&gt;0,'2016 - 2019'!P38," -")</f>
        <v xml:space="preserve"> -</v>
      </c>
      <c r="G32" s="359" t="str">
        <f>+IF('2016 - 2019'!I38&gt;0,'2016 - 2019'!Q38," -")</f>
        <v xml:space="preserve"> -</v>
      </c>
      <c r="H32" s="359" t="str">
        <f>+IF('2016 - 2019'!J38&gt;0,'2016 - 2019'!R38," -")</f>
        <v xml:space="preserve"> -</v>
      </c>
      <c r="I32" s="360">
        <f>+'2016 - 2019'!S38</f>
        <v>1</v>
      </c>
      <c r="J32" s="361">
        <f t="shared" si="12"/>
        <v>1</v>
      </c>
      <c r="K32" s="48">
        <f>+'2016 - 2019'!U38</f>
        <v>2814631</v>
      </c>
      <c r="L32" s="48">
        <f>+'2016 - 2019'!V38</f>
        <v>2500000</v>
      </c>
      <c r="M32" s="48">
        <f>+'2016 - 2019'!W38</f>
        <v>0</v>
      </c>
      <c r="N32" s="362">
        <f t="shared" si="14"/>
        <v>0.88821589757236385</v>
      </c>
      <c r="O32" s="363" t="str">
        <f t="shared" si="17"/>
        <v xml:space="preserve"> -</v>
      </c>
    </row>
    <row r="33" spans="2:15" ht="18" customHeight="1">
      <c r="B33" s="358" t="s">
        <v>178</v>
      </c>
      <c r="C33" s="515" t="s">
        <v>179</v>
      </c>
      <c r="D33" s="516"/>
      <c r="E33" s="359">
        <f>+IF(SUM('2016 - 2019'!G39:G40)&gt;0,AVERAGE('2016 - 2019'!O39:O40)," -")</f>
        <v>0.5</v>
      </c>
      <c r="F33" s="359" t="str">
        <f>+IF(SUM('2016 - 2019'!H39:H40)&gt;0,AVERAGE('2016 - 2019'!P39:P40)," -")</f>
        <v xml:space="preserve"> -</v>
      </c>
      <c r="G33" s="359" t="str">
        <f>+IF(SUM('2016 - 2019'!I39:I40)&gt;0,AVERAGE('2016 - 2019'!Q39:Q40)," -")</f>
        <v xml:space="preserve"> -</v>
      </c>
      <c r="H33" s="359">
        <f>+IF(SUM('2016 - 2019'!J39:J40)&gt;0,AVERAGE('2016 - 2019'!R39:R40)," -")</f>
        <v>1</v>
      </c>
      <c r="I33" s="360">
        <f>+AVERAGE('2016 - 2019'!S39:S40)</f>
        <v>0.75</v>
      </c>
      <c r="J33" s="361">
        <f t="shared" si="12"/>
        <v>0.75</v>
      </c>
      <c r="K33" s="48">
        <f>+SUM('2016 - 2019'!U39:U40)</f>
        <v>3287402</v>
      </c>
      <c r="L33" s="48">
        <f>+SUM('2016 - 2019'!V39:V40)</f>
        <v>3287402</v>
      </c>
      <c r="M33" s="48">
        <f>+SUM('2016 - 2019'!W39:W40)</f>
        <v>0</v>
      </c>
      <c r="N33" s="362">
        <f t="shared" si="14"/>
        <v>1</v>
      </c>
      <c r="O33" s="363" t="str">
        <f t="shared" si="17"/>
        <v xml:space="preserve"> -</v>
      </c>
    </row>
    <row r="34" spans="2:15" ht="20" customHeight="1">
      <c r="B34" s="351" t="s">
        <v>180</v>
      </c>
      <c r="C34" s="517" t="s">
        <v>109</v>
      </c>
      <c r="D34" s="518"/>
      <c r="E34" s="364">
        <f>+IF(SUM('2016 - 2019'!G42:G53)&gt;0,AVERAGE('2016 - 2019'!O42:O53)," -")</f>
        <v>1</v>
      </c>
      <c r="F34" s="364">
        <f>+IF(SUM('2016 - 2019'!H42:H53)&gt;0,AVERAGE('2016 - 2019'!P42:P53)," -")</f>
        <v>0.48</v>
      </c>
      <c r="G34" s="364">
        <f>+IF(SUM('2016 - 2019'!I42:I53)&gt;0,AVERAGE('2016 - 2019'!Q42:Q53)," -")</f>
        <v>0.48484848484848492</v>
      </c>
      <c r="H34" s="364">
        <f>+IF(SUM('2016 - 2019'!J42:J53)&gt;0,AVERAGE('2016 - 2019'!R42:R53)," -")</f>
        <v>0.47045454545454546</v>
      </c>
      <c r="I34" s="365">
        <f>+AVERAGE('2016 - 2019'!S42:S53)</f>
        <v>0.60416666666666663</v>
      </c>
      <c r="J34" s="366">
        <f t="shared" si="12"/>
        <v>0.60416666666666663</v>
      </c>
      <c r="K34" s="367">
        <f>+K35</f>
        <v>133974328</v>
      </c>
      <c r="L34" s="367">
        <f t="shared" ref="L34:M34" si="19">+L35</f>
        <v>124124279</v>
      </c>
      <c r="M34" s="367">
        <f t="shared" si="19"/>
        <v>0</v>
      </c>
      <c r="N34" s="368">
        <f t="shared" si="14"/>
        <v>0.92647808615990968</v>
      </c>
      <c r="O34" s="369" t="str">
        <f t="shared" si="17"/>
        <v xml:space="preserve"> -</v>
      </c>
    </row>
    <row r="35" spans="2:15" ht="18" customHeight="1" thickBot="1">
      <c r="B35" s="358" t="s">
        <v>181</v>
      </c>
      <c r="C35" s="515" t="s">
        <v>182</v>
      </c>
      <c r="D35" s="516"/>
      <c r="E35" s="359">
        <f>+IF(SUM('2016 - 2019'!G42:G53)&gt;0,AVERAGE('2016 - 2019'!O42:O53)," -")</f>
        <v>1</v>
      </c>
      <c r="F35" s="359">
        <f>+IF(SUM('2016 - 2019'!H42:H53)&gt;0,AVERAGE('2016 - 2019'!P42:P53)," -")</f>
        <v>0.48</v>
      </c>
      <c r="G35" s="359">
        <f>+IF(SUM('2016 - 2019'!I42:I53)&gt;0,AVERAGE('2016 - 2019'!Q42:Q53)," -")</f>
        <v>0.48484848484848492</v>
      </c>
      <c r="H35" s="359">
        <f>+IF(SUM('2016 - 2019'!J42:J53)&gt;0,AVERAGE('2016 - 2019'!R42:R53)," -")</f>
        <v>0.47045454545454546</v>
      </c>
      <c r="I35" s="360">
        <f>+AVERAGE('2016 - 2019'!S42:S53)</f>
        <v>0.60416666666666663</v>
      </c>
      <c r="J35" s="361">
        <f t="shared" si="12"/>
        <v>0.60416666666666663</v>
      </c>
      <c r="K35" s="48">
        <f>+SUM('2016 - 2019'!U42:U53)</f>
        <v>133974328</v>
      </c>
      <c r="L35" s="48">
        <f>+SUM('2016 - 2019'!V42:V53)</f>
        <v>124124279</v>
      </c>
      <c r="M35" s="48">
        <f>+SUM('2016 - 2019'!W42:W53)</f>
        <v>0</v>
      </c>
      <c r="N35" s="362">
        <f t="shared" si="14"/>
        <v>0.92647808615990968</v>
      </c>
      <c r="O35" s="363" t="str">
        <f t="shared" si="17"/>
        <v xml:space="preserve"> -</v>
      </c>
    </row>
    <row r="36" spans="2:15" ht="22" customHeight="1" thickBot="1">
      <c r="B36" s="344">
        <v>6</v>
      </c>
      <c r="C36" s="525" t="s">
        <v>183</v>
      </c>
      <c r="D36" s="526"/>
      <c r="E36" s="391">
        <f>+IF(SUM('2016 - 2019'!G55:G86)&gt;0,AVERAGE('2016 - 2019'!O55:O86)," -")</f>
        <v>0.67999999999999994</v>
      </c>
      <c r="F36" s="391">
        <f>+IF(SUM('2016 - 2019'!H55:H86)&gt;0,AVERAGE('2016 - 2019'!P55:P86)," -")</f>
        <v>0.76231980519480513</v>
      </c>
      <c r="G36" s="391">
        <f>+IF(SUM('2016 - 2019'!I55:I86)&gt;0,AVERAGE('2016 - 2019'!Q55:Q86)," -")</f>
        <v>0.44960768398268408</v>
      </c>
      <c r="H36" s="391">
        <f>+IF(SUM('2016 - 2019'!J55:J86)&gt;0,AVERAGE('2016 - 2019'!R55:R86)," -")</f>
        <v>0.66522569444444446</v>
      </c>
      <c r="I36" s="392">
        <f>+AVERAGE('2016 - 2019'!S55:S86)</f>
        <v>0.65374316210529815</v>
      </c>
      <c r="J36" s="393">
        <f t="shared" ref="J36:J46" si="20">+I36</f>
        <v>0.65374316210529815</v>
      </c>
      <c r="K36" s="394">
        <f>+K37+K43</f>
        <v>320544644</v>
      </c>
      <c r="L36" s="394">
        <f t="shared" ref="L36:M36" si="21">+L37+L43</f>
        <v>209882830</v>
      </c>
      <c r="M36" s="394">
        <f t="shared" si="21"/>
        <v>35772968</v>
      </c>
      <c r="N36" s="395">
        <f t="shared" ref="N36:N46" si="22">IF(K36=0,"-",+L36/K36)</f>
        <v>0.65476941801591915</v>
      </c>
      <c r="O36" s="396">
        <f t="shared" si="17"/>
        <v>0.17044256550190409</v>
      </c>
    </row>
    <row r="37" spans="2:15" ht="20" customHeight="1">
      <c r="B37" s="351" t="s">
        <v>184</v>
      </c>
      <c r="C37" s="513" t="s">
        <v>117</v>
      </c>
      <c r="D37" s="514"/>
      <c r="E37" s="376">
        <f>+IF(SUM('2016 - 2019'!G55:G68)&gt;0,AVERAGE('2016 - 2019'!O55:O68)," -")</f>
        <v>0.76</v>
      </c>
      <c r="F37" s="376">
        <f>+IF(SUM('2016 - 2019'!H55:H68)&gt;0,AVERAGE('2016 - 2019'!P55:P68)," -")</f>
        <v>0.70121212121212118</v>
      </c>
      <c r="G37" s="376">
        <f>+IF(SUM('2016 - 2019'!I55:I68)&gt;0,AVERAGE('2016 - 2019'!Q55:Q68)," -")</f>
        <v>0.27402597402597401</v>
      </c>
      <c r="H37" s="376">
        <f>+IF(SUM('2016 - 2019'!J55:J68)&gt;0,AVERAGE('2016 - 2019'!R55:R68)," -")</f>
        <v>0.55027777777777775</v>
      </c>
      <c r="I37" s="377">
        <f>+AVERAGE('2016 - 2019'!S55:S68)</f>
        <v>0.55952380952380953</v>
      </c>
      <c r="J37" s="378">
        <f t="shared" si="20"/>
        <v>0.55952380952380953</v>
      </c>
      <c r="K37" s="355">
        <f>+SUM(K38:K42)</f>
        <v>41190958</v>
      </c>
      <c r="L37" s="355">
        <f t="shared" ref="L37:M37" si="23">+SUM(L38:L42)</f>
        <v>35347062</v>
      </c>
      <c r="M37" s="355">
        <f t="shared" si="23"/>
        <v>20000000</v>
      </c>
      <c r="N37" s="356">
        <f t="shared" si="22"/>
        <v>0.85812672771533982</v>
      </c>
      <c r="O37" s="357">
        <f t="shared" si="17"/>
        <v>0.56581788890969209</v>
      </c>
    </row>
    <row r="38" spans="2:15" ht="18" customHeight="1">
      <c r="B38" s="358" t="s">
        <v>185</v>
      </c>
      <c r="C38" s="515" t="s">
        <v>186</v>
      </c>
      <c r="D38" s="516"/>
      <c r="E38" s="359" t="str">
        <f>+IF('2016 - 2019'!G55&gt;0,'2016 - 2019'!O55," -")</f>
        <v xml:space="preserve"> -</v>
      </c>
      <c r="F38" s="359" t="str">
        <f>+IF('2016 - 2019'!H55&gt;0,'2016 - 2019'!P55," -")</f>
        <v xml:space="preserve"> -</v>
      </c>
      <c r="G38" s="359">
        <f>+IF('2016 - 2019'!I55&gt;0,'2016 - 2019'!Q55," -")</f>
        <v>0</v>
      </c>
      <c r="H38" s="359">
        <f>+IF('2016 - 2019'!J55&gt;0,'2016 - 2019'!R55," -")</f>
        <v>0</v>
      </c>
      <c r="I38" s="360">
        <f>+'2016 - 2019'!S55</f>
        <v>0</v>
      </c>
      <c r="J38" s="361">
        <f t="shared" si="20"/>
        <v>0</v>
      </c>
      <c r="K38" s="48">
        <f>+'2016 - 2019'!U55</f>
        <v>0</v>
      </c>
      <c r="L38" s="48">
        <f>+'2016 - 2019'!V55</f>
        <v>0</v>
      </c>
      <c r="M38" s="48">
        <f>+'2016 - 2019'!W55</f>
        <v>0</v>
      </c>
      <c r="N38" s="362" t="str">
        <f t="shared" si="22"/>
        <v>-</v>
      </c>
      <c r="O38" s="363" t="str">
        <f t="shared" si="17"/>
        <v xml:space="preserve"> -</v>
      </c>
    </row>
    <row r="39" spans="2:15" ht="18" customHeight="1">
      <c r="B39" s="358" t="s">
        <v>187</v>
      </c>
      <c r="C39" s="515" t="s">
        <v>188</v>
      </c>
      <c r="D39" s="516"/>
      <c r="E39" s="359" t="str">
        <f>+IF(SUM('2016 - 2019'!G56:G58)&gt;0,AVERAGE('2016 - 2019'!O56:O58)," -")</f>
        <v xml:space="preserve"> -</v>
      </c>
      <c r="F39" s="359">
        <f>+IF(SUM('2016 - 2019'!H56:H58)&gt;0,AVERAGE('2016 - 2019'!P56:P58)," -")</f>
        <v>0.9</v>
      </c>
      <c r="G39" s="359">
        <f>+IF(SUM('2016 - 2019'!I56:I58)&gt;0,AVERAGE('2016 - 2019'!Q56:Q58)," -")</f>
        <v>4.7619047619047623E-3</v>
      </c>
      <c r="H39" s="359">
        <f>+IF(SUM('2016 - 2019'!J56:J58)&gt;0,AVERAGE('2016 - 2019'!R56:R58)," -")</f>
        <v>0.5</v>
      </c>
      <c r="I39" s="360">
        <f>+AVERAGE('2016 - 2019'!S56:S58)</f>
        <v>0.66666666666666663</v>
      </c>
      <c r="J39" s="361">
        <f t="shared" si="20"/>
        <v>0.66666666666666663</v>
      </c>
      <c r="K39" s="48">
        <f>+SUM('2016 - 2019'!U56:U58)</f>
        <v>3311961</v>
      </c>
      <c r="L39" s="48">
        <f>+SUM('2016 - 2019'!V56:V58)</f>
        <v>2885913</v>
      </c>
      <c r="M39" s="48">
        <f>+SUM('2016 - 2019'!W56:W58)</f>
        <v>0</v>
      </c>
      <c r="N39" s="362">
        <f t="shared" si="22"/>
        <v>0.87136080406743921</v>
      </c>
      <c r="O39" s="363" t="str">
        <f t="shared" si="17"/>
        <v xml:space="preserve"> -</v>
      </c>
    </row>
    <row r="40" spans="2:15" ht="18" customHeight="1">
      <c r="B40" s="358" t="s">
        <v>189</v>
      </c>
      <c r="C40" s="515" t="s">
        <v>190</v>
      </c>
      <c r="D40" s="516"/>
      <c r="E40" s="359" t="str">
        <f>+IF('2016 - 2019'!G59&gt;0,'2016 - 2019'!O59," -")</f>
        <v xml:space="preserve"> -</v>
      </c>
      <c r="F40" s="359" t="str">
        <f>+IF('2016 - 2019'!H59&gt;0,'2016 - 2019'!P59," -")</f>
        <v xml:space="preserve"> -</v>
      </c>
      <c r="G40" s="359">
        <f>+IF('2016 - 2019'!I59&gt;0,'2016 - 2019'!Q59," -")</f>
        <v>0</v>
      </c>
      <c r="H40" s="359">
        <f>+IF('2016 - 2019'!J59&gt;0,'2016 - 2019'!R59," -")</f>
        <v>1</v>
      </c>
      <c r="I40" s="360">
        <f>+'2016 - 2019'!S59</f>
        <v>0.5</v>
      </c>
      <c r="J40" s="361">
        <f t="shared" si="20"/>
        <v>0.5</v>
      </c>
      <c r="K40" s="48">
        <f>+'2016 - 2019'!U59</f>
        <v>0</v>
      </c>
      <c r="L40" s="48">
        <f>+'2016 - 2019'!V59</f>
        <v>0</v>
      </c>
      <c r="M40" s="48">
        <f>+'2016 - 2019'!W59</f>
        <v>0</v>
      </c>
      <c r="N40" s="362" t="str">
        <f t="shared" si="22"/>
        <v>-</v>
      </c>
      <c r="O40" s="363" t="str">
        <f t="shared" si="17"/>
        <v xml:space="preserve"> -</v>
      </c>
    </row>
    <row r="41" spans="2:15" ht="18" customHeight="1">
      <c r="B41" s="358" t="s">
        <v>191</v>
      </c>
      <c r="C41" s="515" t="s">
        <v>192</v>
      </c>
      <c r="D41" s="516"/>
      <c r="E41" s="359">
        <f>+IF(SUM('2016 - 2019'!G60:G66)&gt;0,AVERAGE('2016 - 2019'!O60:O66)," -")</f>
        <v>0.7</v>
      </c>
      <c r="F41" s="359">
        <f>+IF(SUM('2016 - 2019'!H60:H66)&gt;0,AVERAGE('2016 - 2019'!P60:P66)," -")</f>
        <v>0.30303030303030304</v>
      </c>
      <c r="G41" s="359">
        <f>+IF(SUM('2016 - 2019'!I60:I66)&gt;0,AVERAGE('2016 - 2019'!Q60:Q66)," -")</f>
        <v>0.25</v>
      </c>
      <c r="H41" s="359">
        <f>+IF(SUM('2016 - 2019'!J60:J66)&gt;0,AVERAGE('2016 - 2019'!R60:R66)," -")</f>
        <v>0.33333333333333331</v>
      </c>
      <c r="I41" s="360">
        <f>+AVERAGE('2016 - 2019'!S60:S66)</f>
        <v>0.47619047619047616</v>
      </c>
      <c r="J41" s="361">
        <f t="shared" si="20"/>
        <v>0.47619047619047616</v>
      </c>
      <c r="K41" s="48">
        <f>+SUM('2016 - 2019'!U60:U66)</f>
        <v>32390120</v>
      </c>
      <c r="L41" s="48">
        <f>+SUM('2016 - 2019'!V60:V66)</f>
        <v>27217437</v>
      </c>
      <c r="M41" s="48">
        <f>+SUM('2016 - 2019'!W60:W66)</f>
        <v>20000000</v>
      </c>
      <c r="N41" s="362">
        <f t="shared" si="22"/>
        <v>0.84030059166190185</v>
      </c>
      <c r="O41" s="363">
        <f t="shared" si="17"/>
        <v>0.73482304744565041</v>
      </c>
    </row>
    <row r="42" spans="2:15" ht="18" customHeight="1">
      <c r="B42" s="358" t="s">
        <v>193</v>
      </c>
      <c r="C42" s="515" t="s">
        <v>194</v>
      </c>
      <c r="D42" s="516"/>
      <c r="E42" s="359">
        <f>+IF(SUM('2016 - 2019'!G67:G68)&gt;0,AVERAGE('2016 - 2019'!O67:O68)," -")</f>
        <v>1</v>
      </c>
      <c r="F42" s="359">
        <f>+IF(SUM('2016 - 2019'!H67:H68)&gt;0,AVERAGE('2016 - 2019'!P67:P68)," -")</f>
        <v>1</v>
      </c>
      <c r="G42" s="359">
        <f>+IF(SUM('2016 - 2019'!I67:I68)&gt;0,AVERAGE('2016 - 2019'!Q67:Q68)," -")</f>
        <v>1</v>
      </c>
      <c r="H42" s="359">
        <f>+IF(SUM('2016 - 2019'!J67:J68)&gt;0,AVERAGE('2016 - 2019'!R67:R68)," -")</f>
        <v>0.97625000000000006</v>
      </c>
      <c r="I42" s="360">
        <f>+AVERAGE('2016 - 2019'!S67:S68)</f>
        <v>1</v>
      </c>
      <c r="J42" s="361">
        <f t="shared" si="20"/>
        <v>1</v>
      </c>
      <c r="K42" s="48">
        <f>+SUM('2016 - 2019'!U67:U68)</f>
        <v>5488877</v>
      </c>
      <c r="L42" s="48">
        <f>+SUM('2016 - 2019'!V67:V68)</f>
        <v>5243712</v>
      </c>
      <c r="M42" s="48">
        <f>+SUM('2016 - 2019'!W67:W68)</f>
        <v>0</v>
      </c>
      <c r="N42" s="362">
        <f t="shared" si="22"/>
        <v>0.95533421499516202</v>
      </c>
      <c r="O42" s="363" t="str">
        <f t="shared" si="17"/>
        <v xml:space="preserve"> -</v>
      </c>
    </row>
    <row r="43" spans="2:15" ht="20" customHeight="1">
      <c r="B43" s="351" t="s">
        <v>195</v>
      </c>
      <c r="C43" s="517" t="s">
        <v>118</v>
      </c>
      <c r="D43" s="518"/>
      <c r="E43" s="364">
        <f>+IF(SUM('2016 - 2019'!G70:G86)&gt;0,AVERAGE('2016 - 2019'!O70:O86)," -")</f>
        <v>0.6</v>
      </c>
      <c r="F43" s="364">
        <f>+IF(SUM('2016 - 2019'!H70:H86)&gt;0,AVERAGE('2016 - 2019'!P70:P86)," -")</f>
        <v>0.79626851851851854</v>
      </c>
      <c r="G43" s="364">
        <f>+IF(SUM('2016 - 2019'!I70:I86)&gt;0,AVERAGE('2016 - 2019'!Q70:Q86)," -")</f>
        <v>0.62518939393939388</v>
      </c>
      <c r="H43" s="364">
        <f>+IF(SUM('2016 - 2019'!J70:J86)&gt;0,AVERAGE('2016 - 2019'!R70:R86)," -")</f>
        <v>0.73419444444444448</v>
      </c>
      <c r="I43" s="365">
        <f>+AVERAGE('2016 - 2019'!S70:S86)</f>
        <v>0.73133557011358297</v>
      </c>
      <c r="J43" s="366">
        <f t="shared" si="20"/>
        <v>0.73133557011358297</v>
      </c>
      <c r="K43" s="367">
        <f>+SUM(K44:K45)</f>
        <v>279353686</v>
      </c>
      <c r="L43" s="367">
        <f t="shared" ref="L43:M43" si="24">+SUM(L44:L45)</f>
        <v>174535768</v>
      </c>
      <c r="M43" s="367">
        <f t="shared" si="24"/>
        <v>15772968</v>
      </c>
      <c r="N43" s="368">
        <f t="shared" si="22"/>
        <v>0.62478419561644871</v>
      </c>
      <c r="O43" s="369">
        <f t="shared" si="17"/>
        <v>9.0370977712717321E-2</v>
      </c>
    </row>
    <row r="44" spans="2:15" ht="18" customHeight="1">
      <c r="B44" s="358" t="s">
        <v>196</v>
      </c>
      <c r="C44" s="515" t="s">
        <v>197</v>
      </c>
      <c r="D44" s="516"/>
      <c r="E44" s="359">
        <f>+IF(SUM('2016 - 2019'!G70:G79)&gt;0,AVERAGE('2016 - 2019'!O70:O79)," -")</f>
        <v>1</v>
      </c>
      <c r="F44" s="359">
        <f>+IF(SUM('2016 - 2019'!H70:H79)&gt;0,AVERAGE('2016 - 2019'!P70:P79)," -")</f>
        <v>0.99666666666666659</v>
      </c>
      <c r="G44" s="359">
        <f>+IF(SUM('2016 - 2019'!I70:I79)&gt;0,AVERAGE('2016 - 2019'!Q70:Q79)," -")</f>
        <v>0.27999999999999997</v>
      </c>
      <c r="H44" s="359">
        <f>+IF(SUM('2016 - 2019'!J70:J79)&gt;0,AVERAGE('2016 - 2019'!R70:R79)," -")</f>
        <v>0.66666666666666663</v>
      </c>
      <c r="I44" s="360">
        <f>+AVERAGE('2016 - 2019'!S70:S79)</f>
        <v>0.60864269141531324</v>
      </c>
      <c r="J44" s="361">
        <f t="shared" si="20"/>
        <v>0.60864269141531324</v>
      </c>
      <c r="K44" s="48">
        <f>+SUM('2016 - 2019'!U70:U79)</f>
        <v>13996561</v>
      </c>
      <c r="L44" s="48">
        <f>+SUM('2016 - 2019'!V70:V79)</f>
        <v>10427515</v>
      </c>
      <c r="M44" s="48">
        <f>+SUM('2016 - 2019'!W70:W79)</f>
        <v>15772968</v>
      </c>
      <c r="N44" s="362">
        <f t="shared" si="22"/>
        <v>0.74500550528090437</v>
      </c>
      <c r="O44" s="363">
        <f t="shared" si="17"/>
        <v>1.5126296150137402</v>
      </c>
    </row>
    <row r="45" spans="2:15" ht="18" customHeight="1" thickBot="1">
      <c r="B45" s="358" t="s">
        <v>198</v>
      </c>
      <c r="C45" s="515" t="s">
        <v>199</v>
      </c>
      <c r="D45" s="516"/>
      <c r="E45" s="359">
        <f>+IF(SUM('2016 - 2019'!G80:G86)&gt;0,AVERAGE('2016 - 2019'!O80:O86)," -")</f>
        <v>0.33333333333333331</v>
      </c>
      <c r="F45" s="359">
        <f>+IF(SUM('2016 - 2019'!H80:H86)&gt;0,AVERAGE('2016 - 2019'!P80:P86)," -")</f>
        <v>0.73901190476190481</v>
      </c>
      <c r="G45" s="359">
        <f>+IF(SUM('2016 - 2019'!I80:I86)&gt;0,AVERAGE('2016 - 2019'!Q80:Q86)," -")</f>
        <v>0.91284722222222214</v>
      </c>
      <c r="H45" s="359">
        <f>+IF(SUM('2016 - 2019'!J80:J86)&gt;0,AVERAGE('2016 - 2019'!R80:R86)," -")</f>
        <v>0.83548611111111104</v>
      </c>
      <c r="I45" s="360">
        <f>+AVERAGE('2016 - 2019'!S80:S86)</f>
        <v>0.90661111111111115</v>
      </c>
      <c r="J45" s="361">
        <f t="shared" si="20"/>
        <v>0.90661111111111115</v>
      </c>
      <c r="K45" s="52">
        <f>+SUM('2016 - 2019'!U80:U86)</f>
        <v>265357125</v>
      </c>
      <c r="L45" s="52">
        <f>+SUM('2016 - 2019'!V80:V86)</f>
        <v>164108253</v>
      </c>
      <c r="M45" s="52">
        <f>+SUM('2016 - 2019'!W80:W86)</f>
        <v>0</v>
      </c>
      <c r="N45" s="362">
        <f t="shared" si="22"/>
        <v>0.61844298697462896</v>
      </c>
      <c r="O45" s="363" t="str">
        <f t="shared" si="17"/>
        <v xml:space="preserve"> -</v>
      </c>
    </row>
    <row r="46" spans="2:15" ht="24" customHeight="1" thickBot="1">
      <c r="C46" s="527" t="s">
        <v>200</v>
      </c>
      <c r="D46" s="528"/>
      <c r="E46" s="397">
        <f>+'2016 - 2019'!O87</f>
        <v>0.77619047619047621</v>
      </c>
      <c r="F46" s="397">
        <f>+'2016 - 2019'!P87</f>
        <v>0.67019935031428834</v>
      </c>
      <c r="G46" s="397">
        <f>+'2016 - 2019'!Q87</f>
        <v>0.48232227288078355</v>
      </c>
      <c r="H46" s="397">
        <f>+'2016 - 2019'!R87</f>
        <v>0.63255497685185191</v>
      </c>
      <c r="I46" s="398">
        <f>+'2016 - 2019'!S87</f>
        <v>0.67718783658712078</v>
      </c>
      <c r="J46" s="399">
        <f t="shared" si="20"/>
        <v>0.67718783658712078</v>
      </c>
      <c r="K46" s="140">
        <f>+K8+K18+K21+K26+K36</f>
        <v>512639396</v>
      </c>
      <c r="L46" s="139">
        <f>+L8+L18+L21+L26+L36</f>
        <v>389928330</v>
      </c>
      <c r="M46" s="139">
        <f>+M8+M18+M21+M26+M36</f>
        <v>37309430</v>
      </c>
      <c r="N46" s="400">
        <f t="shared" si="22"/>
        <v>0.76062888073471435</v>
      </c>
      <c r="O46" s="401">
        <f t="shared" si="17"/>
        <v>9.5682788680678837E-2</v>
      </c>
    </row>
    <row r="48" spans="2:15" ht="17">
      <c r="C48" s="402" t="str">
        <f>+'2016 - 2019'!C7</f>
        <v>FECHA CORTE</v>
      </c>
      <c r="D48" s="403"/>
      <c r="E48" s="404"/>
      <c r="F48" s="404"/>
      <c r="I48" s="408" t="s">
        <v>207</v>
      </c>
    </row>
    <row r="49" spans="3:3" ht="17">
      <c r="C49" s="405">
        <f>+'2016 - 2019'!C8</f>
        <v>43830</v>
      </c>
    </row>
  </sheetData>
  <mergeCells count="46">
    <mergeCell ref="C46:D46"/>
    <mergeCell ref="C38:D38"/>
    <mergeCell ref="C39:D39"/>
    <mergeCell ref="C40:D40"/>
    <mergeCell ref="C41:D41"/>
    <mergeCell ref="C42:D42"/>
    <mergeCell ref="C43:D43"/>
    <mergeCell ref="C35:D35"/>
    <mergeCell ref="C36:D36"/>
    <mergeCell ref="C37:D37"/>
    <mergeCell ref="C44:D44"/>
    <mergeCell ref="C45:D45"/>
    <mergeCell ref="C29:D29"/>
    <mergeCell ref="C30:D30"/>
    <mergeCell ref="C32:D32"/>
    <mergeCell ref="C33:D33"/>
    <mergeCell ref="C34:D34"/>
    <mergeCell ref="C31:D31"/>
    <mergeCell ref="C24:D24"/>
    <mergeCell ref="C25:D25"/>
    <mergeCell ref="C27:D27"/>
    <mergeCell ref="C28:D28"/>
    <mergeCell ref="C26:D26"/>
    <mergeCell ref="C19:D19"/>
    <mergeCell ref="C21:D21"/>
    <mergeCell ref="C20:D20"/>
    <mergeCell ref="C22:D22"/>
    <mergeCell ref="C23:D23"/>
    <mergeCell ref="C12:D12"/>
    <mergeCell ref="C13:D13"/>
    <mergeCell ref="C14:D14"/>
    <mergeCell ref="C11:D11"/>
    <mergeCell ref="C18:D18"/>
    <mergeCell ref="C15:D15"/>
    <mergeCell ref="C16:D16"/>
    <mergeCell ref="C17:D17"/>
    <mergeCell ref="C7:D7"/>
    <mergeCell ref="I7:J7"/>
    <mergeCell ref="C8:D8"/>
    <mergeCell ref="C9:D9"/>
    <mergeCell ref="C10:D10"/>
    <mergeCell ref="C3:O3"/>
    <mergeCell ref="E5:H6"/>
    <mergeCell ref="I5:J6"/>
    <mergeCell ref="K5:O5"/>
    <mergeCell ref="K6:O6"/>
  </mergeCells>
  <conditionalFormatting sqref="J1:J1048576">
    <cfRule type="iconSet" priority="2">
      <iconSet iconSet="4Arrows" showValue="0">
        <cfvo type="percent" val="0"/>
        <cfvo type="num" val="0.7"/>
        <cfvo type="num" val="0.75"/>
        <cfvo type="num" val="0.83" gte="0"/>
      </iconSet>
    </cfRule>
  </conditionalFormatting>
  <conditionalFormatting sqref="E8:H46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{1BAEC699-3069-6847-BD63-A17280912C82}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BAEC699-3069-6847-BD63-A17280912C82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E8:H46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2019-12-17T14:39:42Z</dcterms:modified>
</cp:coreProperties>
</file>