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31 OCT" sheetId="8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5" i="8" l="1"/>
  <c r="Q36" i="8"/>
  <c r="S36" i="8" s="1"/>
  <c r="O25" i="8"/>
  <c r="O29" i="8"/>
  <c r="O36" i="8" s="1"/>
  <c r="O35" i="8"/>
  <c r="P25" i="8"/>
  <c r="P36" i="8"/>
  <c r="M12" i="8"/>
  <c r="M13" i="8"/>
  <c r="M15" i="8"/>
  <c r="M17" i="8"/>
  <c r="M18" i="8"/>
  <c r="M19" i="8"/>
  <c r="K21" i="8"/>
  <c r="M21" i="8"/>
  <c r="K22" i="8"/>
  <c r="M22" i="8"/>
  <c r="M23" i="8"/>
  <c r="M24" i="8"/>
  <c r="K25" i="8"/>
  <c r="M25" i="8"/>
  <c r="M26" i="8"/>
  <c r="K27" i="8"/>
  <c r="M27" i="8" s="1"/>
  <c r="K28" i="8"/>
  <c r="M28" i="8" s="1"/>
  <c r="K29" i="8"/>
  <c r="M29" i="8" s="1"/>
  <c r="K30" i="8"/>
  <c r="M30" i="8" s="1"/>
  <c r="K31" i="8"/>
  <c r="M31" i="8" s="1"/>
  <c r="M32" i="8"/>
  <c r="M33" i="8"/>
  <c r="K35" i="8"/>
  <c r="M35" i="8" s="1"/>
  <c r="L12" i="8"/>
  <c r="L13" i="8"/>
  <c r="L36" i="8" s="1"/>
  <c r="L15" i="8"/>
  <c r="L17" i="8"/>
  <c r="L18" i="8"/>
  <c r="L19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5" i="8"/>
  <c r="S35" i="8"/>
  <c r="R35" i="8"/>
  <c r="S33" i="8"/>
  <c r="R33" i="8"/>
  <c r="K33" i="8"/>
  <c r="S32" i="8"/>
  <c r="R32" i="8"/>
  <c r="K32" i="8"/>
  <c r="S31" i="8"/>
  <c r="R31" i="8"/>
  <c r="S30" i="8"/>
  <c r="R30" i="8"/>
  <c r="S29" i="8"/>
  <c r="R29" i="8"/>
  <c r="S28" i="8"/>
  <c r="R28" i="8"/>
  <c r="S27" i="8"/>
  <c r="R27" i="8"/>
  <c r="S26" i="8"/>
  <c r="R26" i="8"/>
  <c r="K26" i="8"/>
  <c r="S25" i="8"/>
  <c r="R25" i="8"/>
  <c r="S24" i="8"/>
  <c r="R24" i="8"/>
  <c r="K24" i="8"/>
  <c r="S23" i="8"/>
  <c r="R23" i="8"/>
  <c r="K23" i="8"/>
  <c r="S22" i="8"/>
  <c r="R22" i="8"/>
  <c r="S21" i="8"/>
  <c r="R21" i="8"/>
  <c r="S19" i="8"/>
  <c r="R19" i="8"/>
  <c r="K19" i="8"/>
  <c r="S18" i="8"/>
  <c r="R18" i="8"/>
  <c r="K18" i="8"/>
  <c r="S17" i="8"/>
  <c r="R17" i="8"/>
  <c r="K17" i="8"/>
  <c r="S15" i="8"/>
  <c r="R15" i="8"/>
  <c r="K15" i="8"/>
  <c r="S13" i="8"/>
  <c r="R13" i="8"/>
  <c r="K13" i="8"/>
  <c r="S12" i="8"/>
  <c r="R12" i="8"/>
  <c r="K12" i="8"/>
  <c r="M36" i="8" l="1"/>
  <c r="R36" i="8"/>
</calcChain>
</file>

<file path=xl/sharedStrings.xml><?xml version="1.0" encoding="utf-8"?>
<sst xmlns="http://schemas.openxmlformats.org/spreadsheetml/2006/main" count="65" uniqueCount="65">
  <si>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</si>
  <si>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</si>
  <si>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</si>
  <si>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</si>
  <si>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</si>
  <si>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</si>
  <si>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</si>
  <si>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</si>
  <si>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</si>
  <si>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</si>
  <si>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</si>
  <si>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</si>
  <si>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</si>
  <si>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</si>
  <si>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</si>
  <si>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</si>
  <si>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</si>
  <si>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</si>
  <si>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</si>
  <si>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</si>
  <si>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</si>
  <si>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</si>
  <si>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</si>
  <si>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</si>
  <si>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</si>
  <si>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</si>
  <si>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INFRAESTRUCTURA</t>
  </si>
  <si>
    <t>Porcentaje de avance en la repotenciación del alcantarillado sanitario y pluvial.</t>
  </si>
  <si>
    <t>Porcentaje de avance en la realización de los estudios y diseños del Sistema de Tratamiento de Aguas Residuales Bucaramanga metropolitana.</t>
  </si>
  <si>
    <t>Porcentaje de estudios y/o diseños requeridos realizados para el desarrollo de proyectos de infraestructura.</t>
  </si>
  <si>
    <t>Número de acueductos veredales repotenciados.</t>
  </si>
  <si>
    <t>Porcentaje de avance en la construcción del acueducto veredal.</t>
  </si>
  <si>
    <t>Número de pozos sépticos construidos para el sector rural.</t>
  </si>
  <si>
    <t>Porcentaje de parques, zonas verdes y su mobiliario mantenido.</t>
  </si>
  <si>
    <t>Número de m2 de espacio público y equipamiento urbano de la ciudad consrtuido y/o mejorado.</t>
  </si>
  <si>
    <t>Número de plaza de mercados a cargo del municipio con acciones de mejoramiento y mantenimiento a la infraestructura.</t>
  </si>
  <si>
    <t>Número de kilómetros de cicloruta construídos en el municipio diseñados bajo la implementación de la estrategia de la bicicleta.</t>
  </si>
  <si>
    <t xml:space="preserve">Número de m2 de malla vial urbana mantenidos o mejorados. </t>
  </si>
  <si>
    <t>Número de metros lineales de placa huella construídos en la zona rural.</t>
  </si>
  <si>
    <t>Número de puentes peatonales con mantenimiento realizado.</t>
  </si>
  <si>
    <t>Número de programas de expansión y modernización del alumbrado público de la ciudad formulados e implementados.</t>
  </si>
  <si>
    <t xml:space="preserve">Porcentaje de luminarias operativas en funcionamiento. </t>
  </si>
  <si>
    <t>Porcentaje de avance en la implementación de la herramienta que permita integrar la gestión y el control de la infraestructura del alumbrado público mediante las TIC.</t>
  </si>
  <si>
    <t>Número de puntos de luminarias telegestionadas instaladas para construir una red de alumbrado público inteligente basado en sensórica y dispositivos interconectados para la telegestión.</t>
  </si>
  <si>
    <t>Número de sistemas implementados y mantenidos para adquisición, análisis, procesamiento y visualización de información de la red de alumbrado público inteligente e interoperable con otros sistemas.</t>
  </si>
  <si>
    <t>Porcentaje de avance en la implementación del centro de control y gestión que asegure la interoperabilidad, integración y el análisis de la información proveniente de la red de alumbrado público inteligente y otras.</t>
  </si>
  <si>
    <t>Porcentaje de programas que desarrolla la Administración Central mantenidos.</t>
  </si>
  <si>
    <t>GOBERNANZA DEL AGUA, NUESTRA AGUA, NUESTRA VIDA</t>
  </si>
  <si>
    <t>BUCARAMANGA UNA ECO-CIUDAD</t>
  </si>
  <si>
    <t>2. BUCARAMANGA SOSTENIBLE: UNA REGIÓN CON FUTURO</t>
  </si>
  <si>
    <t>ESTUDIOS Y DISEÑOS DE LA INFRAESTRUCTURA</t>
  </si>
  <si>
    <t>CONECTIVIDAD PARA COMPETITIVIDAD Y LA INTERNACIONALIZACIÓN</t>
  </si>
  <si>
    <t>UNA ZONA RURAL COMPETITIVA E INCLUYENTE</t>
  </si>
  <si>
    <t>DESARROLLO DEL CAMPO</t>
  </si>
  <si>
    <t>3. BUCARAMANGA PRODUCTIVA Y COMPETITIVA: EMPRESAS INNOVADORAS, RESPONSABLES Y CONSCIENTES</t>
  </si>
  <si>
    <t>MEJORAMIENTO Y MANTENIMIENTO DE PARQUES Y ZONAS VERDES</t>
  </si>
  <si>
    <t>EQUIPAMIENTO COMUNITARIO</t>
  </si>
  <si>
    <t>INFRAESTRUCTURA DE TRANSPORTE</t>
  </si>
  <si>
    <t>ALUMBRADO PÚBLICO URBANO Y RURAL</t>
  </si>
  <si>
    <t>ESPACIO PÚBLICO VITAL</t>
  </si>
  <si>
    <t>4. BUCARAMANGA CIUDAD VITAL: LA VIDA ES SAGRADA</t>
  </si>
  <si>
    <t>GOBIERNO FORTALECIDO PARA SER Y HACER</t>
  </si>
  <si>
    <t>ADMINISTRACIÓN PÚBLICA MODERNA E INNOVADORA</t>
  </si>
  <si>
    <t>5. BUCARAMANGA TERRITORIO LIBRE DE CORRUPCIÓN: INSTITUCIONES SÓLIDAS Y CONFIABLES</t>
  </si>
  <si>
    <t>22106621 22106625 22106611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</si>
</sst>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164" fontId="3" fillId="0" borderId="19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7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64" fontId="5" fillId="2" borderId="42" xfId="0" applyNumberFormat="1" applyFont="1" applyFill="1" applyBorder="1" applyAlignment="1">
      <alignment horizontal="center" vertical="center"/>
    </xf>
    <xf numFmtId="0" fontId="5" fillId="2" borderId="42" xfId="0" applyFont="1" applyFill="1" applyBorder="1"/>
    <xf numFmtId="3" fontId="5" fillId="2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9" fontId="5" fillId="2" borderId="43" xfId="0" applyNumberFormat="1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164" fontId="5" fillId="3" borderId="42" xfId="0" applyNumberFormat="1" applyFont="1" applyFill="1" applyBorder="1" applyAlignment="1">
      <alignment horizontal="center" vertical="center"/>
    </xf>
    <xf numFmtId="0" fontId="5" fillId="3" borderId="42" xfId="0" applyFont="1" applyFill="1" applyBorder="1"/>
    <xf numFmtId="3" fontId="5" fillId="3" borderId="42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3" fontId="5" fillId="0" borderId="53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0" fontId="5" fillId="0" borderId="36" xfId="0" quotePrefix="1" applyFont="1" applyFill="1" applyBorder="1"/>
    <xf numFmtId="3" fontId="6" fillId="4" borderId="45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9" fontId="6" fillId="4" borderId="47" xfId="0" applyNumberFormat="1" applyFont="1" applyFill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3" borderId="42" xfId="0" applyNumberFormat="1" applyFont="1" applyFill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8" fillId="0" borderId="59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center" vertical="center"/>
    </xf>
    <xf numFmtId="0" fontId="7" fillId="0" borderId="49" xfId="0" applyFont="1" applyFill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9" fontId="5" fillId="0" borderId="6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/>
    <xf numFmtId="3" fontId="5" fillId="2" borderId="17" xfId="0" applyNumberFormat="1" applyFont="1" applyFill="1" applyBorder="1" applyAlignment="1">
      <alignment horizontal="center" vertical="center"/>
    </xf>
    <xf numFmtId="9" fontId="8" fillId="2" borderId="17" xfId="0" applyNumberFormat="1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12" fillId="0" borderId="20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3" fillId="0" borderId="54" xfId="0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9" fontId="5" fillId="5" borderId="22" xfId="0" applyNumberFormat="1" applyFont="1" applyFill="1" applyBorder="1" applyAlignment="1">
      <alignment horizontal="center" vertical="center"/>
    </xf>
    <xf numFmtId="3" fontId="5" fillId="5" borderId="37" xfId="0" applyNumberFormat="1" applyFont="1" applyFill="1" applyBorder="1" applyAlignment="1">
      <alignment horizontal="center" vertical="center"/>
    </xf>
    <xf numFmtId="3" fontId="5" fillId="5" borderId="53" xfId="0" applyNumberFormat="1" applyFont="1" applyFill="1" applyBorder="1" applyAlignment="1">
      <alignment horizontal="center" vertical="center"/>
    </xf>
    <xf numFmtId="3" fontId="5" fillId="5" borderId="3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47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</cellXfs>
  <cellStyles count="1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625" y="114300"/>
          <a:ext cx="1238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22.75" style="1" customWidth="1"/>
    <col min="4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154" t="s">
        <v>16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2:20" ht="20.100000000000001" customHeight="1" x14ac:dyDescent="0.2">
      <c r="B3" s="154" t="s">
        <v>25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9"/>
    </row>
    <row r="4" spans="2:20" ht="20.100000000000001" customHeight="1" x14ac:dyDescent="0.2">
      <c r="B4" s="154" t="s">
        <v>26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155" t="s">
        <v>3</v>
      </c>
      <c r="E8" s="156"/>
      <c r="F8" s="156"/>
      <c r="G8" s="156"/>
      <c r="H8" s="156"/>
      <c r="I8" s="156"/>
      <c r="J8" s="157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58" t="s">
        <v>17</v>
      </c>
      <c r="C9" s="161" t="s">
        <v>18</v>
      </c>
      <c r="D9" s="163" t="s">
        <v>0</v>
      </c>
      <c r="E9" s="166" t="s">
        <v>4</v>
      </c>
      <c r="F9" s="166"/>
      <c r="G9" s="166" t="s">
        <v>5</v>
      </c>
      <c r="H9" s="166"/>
      <c r="I9" s="166"/>
      <c r="J9" s="168"/>
      <c r="K9" s="5"/>
      <c r="L9" s="163" t="s">
        <v>6</v>
      </c>
      <c r="M9" s="168"/>
      <c r="N9" s="169" t="s">
        <v>23</v>
      </c>
      <c r="O9" s="170"/>
      <c r="P9" s="170"/>
      <c r="Q9" s="170"/>
      <c r="R9" s="170"/>
      <c r="S9" s="171"/>
    </row>
    <row r="10" spans="2:20" ht="17.100000000000001" customHeight="1" x14ac:dyDescent="0.2">
      <c r="B10" s="159"/>
      <c r="C10" s="162"/>
      <c r="D10" s="164"/>
      <c r="E10" s="167"/>
      <c r="F10" s="167"/>
      <c r="G10" s="167" t="s">
        <v>7</v>
      </c>
      <c r="H10" s="175" t="s">
        <v>24</v>
      </c>
      <c r="I10" s="177" t="s">
        <v>1</v>
      </c>
      <c r="J10" s="179" t="s">
        <v>8</v>
      </c>
      <c r="K10" s="6"/>
      <c r="L10" s="181" t="s">
        <v>9</v>
      </c>
      <c r="M10" s="147" t="s">
        <v>10</v>
      </c>
      <c r="N10" s="172"/>
      <c r="O10" s="173"/>
      <c r="P10" s="173"/>
      <c r="Q10" s="173"/>
      <c r="R10" s="173"/>
      <c r="S10" s="174"/>
    </row>
    <row r="11" spans="2:20" ht="37.5" customHeight="1" thickBot="1" x14ac:dyDescent="0.25">
      <c r="B11" s="160"/>
      <c r="C11" s="162"/>
      <c r="D11" s="165"/>
      <c r="E11" s="18" t="s">
        <v>11</v>
      </c>
      <c r="F11" s="18" t="s">
        <v>12</v>
      </c>
      <c r="G11" s="175"/>
      <c r="H11" s="176"/>
      <c r="I11" s="178"/>
      <c r="J11" s="180"/>
      <c r="K11" s="19"/>
      <c r="L11" s="182"/>
      <c r="M11" s="148"/>
      <c r="N11" s="124" t="s">
        <v>22</v>
      </c>
      <c r="O11" s="125" t="s">
        <v>19</v>
      </c>
      <c r="P11" s="20" t="s">
        <v>20</v>
      </c>
      <c r="Q11" s="21" t="s">
        <v>21</v>
      </c>
      <c r="R11" s="21" t="s">
        <v>14</v>
      </c>
      <c r="S11" s="22" t="s">
        <v>15</v>
      </c>
    </row>
    <row r="12" spans="2:20" ht="45" x14ac:dyDescent="0.2">
      <c r="B12" s="135" t="s">
        <v>49</v>
      </c>
      <c r="C12" s="138" t="s">
        <v>48</v>
      </c>
      <c r="D12" s="149" t="s">
        <v>47</v>
      </c>
      <c r="E12" s="26">
        <v>43831</v>
      </c>
      <c r="F12" s="26">
        <v>44196</v>
      </c>
      <c r="G12" s="17" t="s">
        <v>27</v>
      </c>
      <c r="H12" s="27">
        <v>1</v>
      </c>
      <c r="I12" s="27">
        <v>0</v>
      </c>
      <c r="J12" s="58">
        <v>0</v>
      </c>
      <c r="K12" s="78" t="e">
        <f>+J12/I12</f>
        <v>#DIV/0!</v>
      </c>
      <c r="L12" s="68">
        <f>DAYS360(E12,$C$8)/DAYS360(E12,F12)</f>
        <v>0.83333333333333337</v>
      </c>
      <c r="M12" s="29" t="str">
        <f>IF(I12=0," -",IF(K12&gt;100%,100%,K12))</f>
        <v xml:space="preserve"> -</v>
      </c>
      <c r="N12" s="64">
        <v>0</v>
      </c>
      <c r="O12" s="27">
        <v>0</v>
      </c>
      <c r="P12" s="27">
        <v>0</v>
      </c>
      <c r="Q12" s="27">
        <v>0</v>
      </c>
      <c r="R12" s="28" t="str">
        <f>IF(O12=0," -",P12/O12)</f>
        <v xml:space="preserve"> -</v>
      </c>
      <c r="S12" s="29" t="str">
        <f>IF(Q12=0," -",IF(P12=0,100%,Q12/P12))</f>
        <v xml:space="preserve"> -</v>
      </c>
    </row>
    <row r="13" spans="2:20" ht="60.75" thickBot="1" x14ac:dyDescent="0.25">
      <c r="B13" s="137"/>
      <c r="C13" s="140"/>
      <c r="D13" s="150"/>
      <c r="E13" s="30">
        <v>43831</v>
      </c>
      <c r="F13" s="30">
        <v>44196</v>
      </c>
      <c r="G13" s="119" t="s">
        <v>28</v>
      </c>
      <c r="H13" s="32">
        <v>1</v>
      </c>
      <c r="I13" s="32">
        <v>0</v>
      </c>
      <c r="J13" s="60">
        <v>0</v>
      </c>
      <c r="K13" s="79" t="e">
        <f>+J13/I13</f>
        <v>#DIV/0!</v>
      </c>
      <c r="L13" s="69">
        <f>DAYS360(E13,$C$8)/DAYS360(E13,F13)</f>
        <v>0.83333333333333337</v>
      </c>
      <c r="M13" s="33" t="str">
        <f>IF(I13=0," -",IF(K13&gt;100%,100%,K13))</f>
        <v xml:space="preserve"> -</v>
      </c>
      <c r="N13" s="65">
        <v>0</v>
      </c>
      <c r="O13" s="31">
        <v>0</v>
      </c>
      <c r="P13" s="31">
        <v>0</v>
      </c>
      <c r="Q13" s="31">
        <v>0</v>
      </c>
      <c r="R13" s="32" t="str">
        <f>IF(O13=0," -",P13/O13)</f>
        <v xml:space="preserve"> -</v>
      </c>
      <c r="S13" s="33" t="str">
        <f>IF(Q13=0," -",IF(P13=0,100%,Q13/P13))</f>
        <v xml:space="preserve"> -</v>
      </c>
    </row>
    <row r="14" spans="2:20" ht="12.95" customHeight="1" thickBot="1" x14ac:dyDescent="0.25">
      <c r="B14" s="42"/>
      <c r="C14" s="43"/>
      <c r="D14" s="43"/>
      <c r="E14" s="44"/>
      <c r="F14" s="44"/>
      <c r="G14" s="45"/>
      <c r="H14" s="46"/>
      <c r="I14" s="46"/>
      <c r="J14" s="46"/>
      <c r="K14" s="80"/>
      <c r="L14" s="47"/>
      <c r="M14" s="47"/>
      <c r="N14" s="48"/>
      <c r="O14" s="46"/>
      <c r="P14" s="46"/>
      <c r="Q14" s="46"/>
      <c r="R14" s="47"/>
      <c r="S14" s="49"/>
    </row>
    <row r="15" spans="2:20" ht="60.75" thickBot="1" x14ac:dyDescent="0.25">
      <c r="B15" s="151" t="s">
        <v>54</v>
      </c>
      <c r="C15" s="41" t="s">
        <v>51</v>
      </c>
      <c r="D15" s="40" t="s">
        <v>50</v>
      </c>
      <c r="E15" s="34">
        <v>43831</v>
      </c>
      <c r="F15" s="34">
        <v>44196</v>
      </c>
      <c r="G15" s="16" t="s">
        <v>29</v>
      </c>
      <c r="H15" s="36">
        <v>1</v>
      </c>
      <c r="I15" s="36">
        <v>0</v>
      </c>
      <c r="J15" s="61">
        <v>0</v>
      </c>
      <c r="K15" s="81" t="e">
        <f t="shared" ref="K15:K35" si="0">+J15/I15</f>
        <v>#DIV/0!</v>
      </c>
      <c r="L15" s="70">
        <f t="shared" ref="L15:L35" si="1">DAYS360(E15,$C$8)/DAYS360(E15,F15)</f>
        <v>0.83333333333333337</v>
      </c>
      <c r="M15" s="37" t="str">
        <f t="shared" ref="M15:M35" si="2">IF(I15=0," -",IF(K15&gt;100%,100%,K15))</f>
        <v xml:space="preserve"> -</v>
      </c>
      <c r="N15" s="66">
        <v>0</v>
      </c>
      <c r="O15" s="35">
        <v>0</v>
      </c>
      <c r="P15" s="35">
        <v>0</v>
      </c>
      <c r="Q15" s="35">
        <v>0</v>
      </c>
      <c r="R15" s="36" t="str">
        <f t="shared" ref="R15:R36" si="3">IF(O15=0," -",P15/O15)</f>
        <v xml:space="preserve"> -</v>
      </c>
      <c r="S15" s="37" t="str">
        <f t="shared" ref="S15:S36" si="4">IF(Q15=0," -",IF(P15=0,100%,Q15/P15))</f>
        <v xml:space="preserve"> -</v>
      </c>
    </row>
    <row r="16" spans="2:20" ht="12.95" customHeight="1" thickBot="1" x14ac:dyDescent="0.25">
      <c r="B16" s="152"/>
      <c r="C16" s="50"/>
      <c r="D16" s="51"/>
      <c r="E16" s="52"/>
      <c r="F16" s="52"/>
      <c r="G16" s="53"/>
      <c r="H16" s="54"/>
      <c r="I16" s="54"/>
      <c r="J16" s="54"/>
      <c r="K16" s="82"/>
      <c r="L16" s="55"/>
      <c r="M16" s="55"/>
      <c r="N16" s="56"/>
      <c r="O16" s="54"/>
      <c r="P16" s="54"/>
      <c r="Q16" s="54"/>
      <c r="R16" s="55"/>
      <c r="S16" s="57"/>
    </row>
    <row r="17" spans="2:19" ht="30" x14ac:dyDescent="0.2">
      <c r="B17" s="152"/>
      <c r="C17" s="138" t="s">
        <v>52</v>
      </c>
      <c r="D17" s="149" t="s">
        <v>53</v>
      </c>
      <c r="E17" s="26">
        <v>43831</v>
      </c>
      <c r="F17" s="26">
        <v>44196</v>
      </c>
      <c r="G17" s="17" t="s">
        <v>30</v>
      </c>
      <c r="H17" s="27">
        <v>2</v>
      </c>
      <c r="I17" s="27">
        <v>0</v>
      </c>
      <c r="J17" s="58">
        <v>0</v>
      </c>
      <c r="K17" s="78" t="e">
        <f t="shared" si="0"/>
        <v>#DIV/0!</v>
      </c>
      <c r="L17" s="68">
        <f t="shared" si="1"/>
        <v>0.83333333333333337</v>
      </c>
      <c r="M17" s="29" t="str">
        <f t="shared" si="2"/>
        <v xml:space="preserve"> -</v>
      </c>
      <c r="N17" s="64">
        <v>0</v>
      </c>
      <c r="O17" s="27">
        <v>0</v>
      </c>
      <c r="P17" s="27">
        <v>0</v>
      </c>
      <c r="Q17" s="27">
        <v>0</v>
      </c>
      <c r="R17" s="28" t="str">
        <f t="shared" si="3"/>
        <v xml:space="preserve"> -</v>
      </c>
      <c r="S17" s="29" t="str">
        <f t="shared" si="4"/>
        <v xml:space="preserve"> -</v>
      </c>
    </row>
    <row r="18" spans="2:19" ht="30" x14ac:dyDescent="0.2">
      <c r="B18" s="152"/>
      <c r="C18" s="139"/>
      <c r="D18" s="144"/>
      <c r="E18" s="23">
        <v>43831</v>
      </c>
      <c r="F18" s="23">
        <v>44196</v>
      </c>
      <c r="G18" s="14" t="s">
        <v>31</v>
      </c>
      <c r="H18" s="25">
        <v>1</v>
      </c>
      <c r="I18" s="25">
        <v>0</v>
      </c>
      <c r="J18" s="63">
        <v>0</v>
      </c>
      <c r="K18" s="83" t="e">
        <f t="shared" si="0"/>
        <v>#DIV/0!</v>
      </c>
      <c r="L18" s="71">
        <f t="shared" si="1"/>
        <v>0.83333333333333337</v>
      </c>
      <c r="M18" s="38" t="str">
        <f t="shared" si="2"/>
        <v xml:space="preserve"> -</v>
      </c>
      <c r="N18" s="67">
        <v>0</v>
      </c>
      <c r="O18" s="24">
        <v>0</v>
      </c>
      <c r="P18" s="24">
        <v>0</v>
      </c>
      <c r="Q18" s="24">
        <v>0</v>
      </c>
      <c r="R18" s="25" t="str">
        <f t="shared" si="3"/>
        <v xml:space="preserve"> -</v>
      </c>
      <c r="S18" s="38" t="str">
        <f t="shared" si="4"/>
        <v xml:space="preserve"> -</v>
      </c>
    </row>
    <row r="19" spans="2:19" ht="30.75" thickBot="1" x14ac:dyDescent="0.25">
      <c r="B19" s="153"/>
      <c r="C19" s="140"/>
      <c r="D19" s="150"/>
      <c r="E19" s="30">
        <v>43831</v>
      </c>
      <c r="F19" s="30">
        <v>44196</v>
      </c>
      <c r="G19" s="15" t="s">
        <v>32</v>
      </c>
      <c r="H19" s="31">
        <v>50</v>
      </c>
      <c r="I19" s="31">
        <v>0</v>
      </c>
      <c r="J19" s="59">
        <v>0</v>
      </c>
      <c r="K19" s="79" t="e">
        <f t="shared" si="0"/>
        <v>#DIV/0!</v>
      </c>
      <c r="L19" s="69">
        <f t="shared" si="1"/>
        <v>0.83333333333333337</v>
      </c>
      <c r="M19" s="33" t="str">
        <f t="shared" si="2"/>
        <v xml:space="preserve"> -</v>
      </c>
      <c r="N19" s="65">
        <v>0</v>
      </c>
      <c r="O19" s="31">
        <v>0</v>
      </c>
      <c r="P19" s="31">
        <v>0</v>
      </c>
      <c r="Q19" s="31">
        <v>0</v>
      </c>
      <c r="R19" s="32" t="str">
        <f t="shared" si="3"/>
        <v xml:space="preserve"> -</v>
      </c>
      <c r="S19" s="33" t="str">
        <f t="shared" si="4"/>
        <v xml:space="preserve"> -</v>
      </c>
    </row>
    <row r="20" spans="2:19" ht="12.95" customHeight="1" thickBot="1" x14ac:dyDescent="0.25">
      <c r="B20" s="42"/>
      <c r="C20" s="43"/>
      <c r="D20" s="43"/>
      <c r="E20" s="44"/>
      <c r="F20" s="44"/>
      <c r="G20" s="45"/>
      <c r="H20" s="46"/>
      <c r="I20" s="46"/>
      <c r="J20" s="46"/>
      <c r="K20" s="80"/>
      <c r="L20" s="47"/>
      <c r="M20" s="47"/>
      <c r="N20" s="48"/>
      <c r="O20" s="46"/>
      <c r="P20" s="46"/>
      <c r="Q20" s="46"/>
      <c r="R20" s="47"/>
      <c r="S20" s="49"/>
    </row>
    <row r="21" spans="2:19" ht="63" customHeight="1" thickBot="1" x14ac:dyDescent="0.25">
      <c r="B21" s="135" t="s">
        <v>60</v>
      </c>
      <c r="C21" s="138" t="s">
        <v>59</v>
      </c>
      <c r="D21" s="84" t="s">
        <v>55</v>
      </c>
      <c r="E21" s="85">
        <v>43831</v>
      </c>
      <c r="F21" s="85">
        <v>44196</v>
      </c>
      <c r="G21" s="120" t="s">
        <v>33</v>
      </c>
      <c r="H21" s="86">
        <v>1</v>
      </c>
      <c r="I21" s="86">
        <v>1</v>
      </c>
      <c r="J21" s="126">
        <v>1</v>
      </c>
      <c r="K21" s="87">
        <f t="shared" si="0"/>
        <v>1</v>
      </c>
      <c r="L21" s="88">
        <f t="shared" si="1"/>
        <v>0.83333333333333337</v>
      </c>
      <c r="M21" s="89">
        <f t="shared" si="2"/>
        <v>1</v>
      </c>
      <c r="N21" s="90">
        <v>22106061</v>
      </c>
      <c r="O21" s="91">
        <v>4974875</v>
      </c>
      <c r="P21" s="91">
        <v>4974875</v>
      </c>
      <c r="Q21" s="91">
        <v>0</v>
      </c>
      <c r="R21" s="86">
        <f t="shared" si="3"/>
        <v>1</v>
      </c>
      <c r="S21" s="89" t="str">
        <f t="shared" si="4"/>
        <v xml:space="preserve"> -</v>
      </c>
    </row>
    <row r="22" spans="2:19" ht="45" x14ac:dyDescent="0.2">
      <c r="B22" s="136"/>
      <c r="C22" s="139"/>
      <c r="D22" s="141" t="s">
        <v>56</v>
      </c>
      <c r="E22" s="26">
        <v>43831</v>
      </c>
      <c r="F22" s="26">
        <v>44196</v>
      </c>
      <c r="G22" s="117" t="s">
        <v>34</v>
      </c>
      <c r="H22" s="27">
        <v>100000</v>
      </c>
      <c r="I22" s="27">
        <v>6400</v>
      </c>
      <c r="J22" s="127">
        <v>149.19999999999999</v>
      </c>
      <c r="K22" s="78">
        <f t="shared" si="0"/>
        <v>2.33125E-2</v>
      </c>
      <c r="L22" s="68">
        <f t="shared" si="1"/>
        <v>0.83333333333333337</v>
      </c>
      <c r="M22" s="29">
        <f t="shared" si="2"/>
        <v>2.33125E-2</v>
      </c>
      <c r="N22" s="64">
        <v>22101961</v>
      </c>
      <c r="O22" s="27">
        <v>27331346</v>
      </c>
      <c r="P22" s="27">
        <v>13254947</v>
      </c>
      <c r="Q22" s="27">
        <v>0</v>
      </c>
      <c r="R22" s="28">
        <f t="shared" si="3"/>
        <v>0.48497234640401538</v>
      </c>
      <c r="S22" s="29" t="str">
        <f t="shared" si="4"/>
        <v xml:space="preserve"> -</v>
      </c>
    </row>
    <row r="23" spans="2:19" ht="60.75" thickBot="1" x14ac:dyDescent="0.25">
      <c r="B23" s="136"/>
      <c r="C23" s="139"/>
      <c r="D23" s="142"/>
      <c r="E23" s="30">
        <v>43831</v>
      </c>
      <c r="F23" s="30">
        <v>44196</v>
      </c>
      <c r="G23" s="15" t="s">
        <v>35</v>
      </c>
      <c r="H23" s="31">
        <v>2</v>
      </c>
      <c r="I23" s="31">
        <v>0</v>
      </c>
      <c r="J23" s="59">
        <v>0</v>
      </c>
      <c r="K23" s="79" t="e">
        <f t="shared" si="0"/>
        <v>#DIV/0!</v>
      </c>
      <c r="L23" s="69">
        <f t="shared" si="1"/>
        <v>0.83333333333333337</v>
      </c>
      <c r="M23" s="33" t="str">
        <f t="shared" si="2"/>
        <v xml:space="preserve"> -</v>
      </c>
      <c r="N23" s="65">
        <v>0</v>
      </c>
      <c r="O23" s="31">
        <v>0</v>
      </c>
      <c r="P23" s="31">
        <v>0</v>
      </c>
      <c r="Q23" s="31">
        <v>0</v>
      </c>
      <c r="R23" s="32" t="str">
        <f t="shared" si="3"/>
        <v xml:space="preserve"> -</v>
      </c>
      <c r="S23" s="33" t="str">
        <f t="shared" si="4"/>
        <v xml:space="preserve"> -</v>
      </c>
    </row>
    <row r="24" spans="2:19" ht="45" customHeight="1" x14ac:dyDescent="0.2">
      <c r="B24" s="136"/>
      <c r="C24" s="139"/>
      <c r="D24" s="143" t="s">
        <v>57</v>
      </c>
      <c r="E24" s="100">
        <v>43831</v>
      </c>
      <c r="F24" s="100">
        <v>44196</v>
      </c>
      <c r="G24" s="101" t="s">
        <v>36</v>
      </c>
      <c r="H24" s="102">
        <v>15</v>
      </c>
      <c r="I24" s="102">
        <v>0</v>
      </c>
      <c r="J24" s="103">
        <v>0</v>
      </c>
      <c r="K24" s="104" t="e">
        <f t="shared" si="0"/>
        <v>#DIV/0!</v>
      </c>
      <c r="L24" s="105">
        <f t="shared" si="1"/>
        <v>0.83333333333333337</v>
      </c>
      <c r="M24" s="106" t="str">
        <f t="shared" si="2"/>
        <v xml:space="preserve"> -</v>
      </c>
      <c r="N24" s="107">
        <v>0</v>
      </c>
      <c r="O24" s="102">
        <v>0</v>
      </c>
      <c r="P24" s="102">
        <v>0</v>
      </c>
      <c r="Q24" s="102">
        <v>0</v>
      </c>
      <c r="R24" s="108" t="str">
        <f t="shared" si="3"/>
        <v xml:space="preserve"> -</v>
      </c>
      <c r="S24" s="106" t="str">
        <f t="shared" si="4"/>
        <v xml:space="preserve"> -</v>
      </c>
    </row>
    <row r="25" spans="2:19" ht="45" x14ac:dyDescent="0.2">
      <c r="B25" s="136"/>
      <c r="C25" s="139"/>
      <c r="D25" s="144"/>
      <c r="E25" s="23">
        <v>43831</v>
      </c>
      <c r="F25" s="23">
        <v>44196</v>
      </c>
      <c r="G25" s="121" t="s">
        <v>37</v>
      </c>
      <c r="H25" s="24">
        <v>100000</v>
      </c>
      <c r="I25" s="24">
        <v>41000</v>
      </c>
      <c r="J25" s="128">
        <v>41924</v>
      </c>
      <c r="K25" s="83">
        <f t="shared" si="0"/>
        <v>1.0225365853658537</v>
      </c>
      <c r="L25" s="71">
        <f t="shared" si="1"/>
        <v>0.83333333333333337</v>
      </c>
      <c r="M25" s="38">
        <f t="shared" si="2"/>
        <v>1</v>
      </c>
      <c r="N25" s="122" t="s">
        <v>64</v>
      </c>
      <c r="O25" s="24">
        <f>5976113+1452398</f>
        <v>7428511</v>
      </c>
      <c r="P25" s="24">
        <f>5541748+1321292</f>
        <v>6863040</v>
      </c>
      <c r="Q25" s="24">
        <v>0</v>
      </c>
      <c r="R25" s="25">
        <f t="shared" si="3"/>
        <v>0.92387828462527688</v>
      </c>
      <c r="S25" s="38" t="str">
        <f t="shared" si="4"/>
        <v xml:space="preserve"> -</v>
      </c>
    </row>
    <row r="26" spans="2:19" ht="30" x14ac:dyDescent="0.2">
      <c r="B26" s="136"/>
      <c r="C26" s="139"/>
      <c r="D26" s="144"/>
      <c r="E26" s="23">
        <v>43831</v>
      </c>
      <c r="F26" s="23">
        <v>44196</v>
      </c>
      <c r="G26" s="14" t="s">
        <v>38</v>
      </c>
      <c r="H26" s="24">
        <v>3000</v>
      </c>
      <c r="I26" s="24">
        <v>0</v>
      </c>
      <c r="J26" s="62">
        <v>0</v>
      </c>
      <c r="K26" s="83" t="e">
        <f t="shared" si="0"/>
        <v>#DIV/0!</v>
      </c>
      <c r="L26" s="71">
        <f t="shared" si="1"/>
        <v>0.83333333333333337</v>
      </c>
      <c r="M26" s="38" t="str">
        <f t="shared" si="2"/>
        <v xml:space="preserve"> -</v>
      </c>
      <c r="N26" s="67">
        <v>0</v>
      </c>
      <c r="O26" s="24">
        <v>0</v>
      </c>
      <c r="P26" s="24">
        <v>0</v>
      </c>
      <c r="Q26" s="24">
        <v>0</v>
      </c>
      <c r="R26" s="25" t="str">
        <f t="shared" si="3"/>
        <v xml:space="preserve"> -</v>
      </c>
      <c r="S26" s="38" t="str">
        <f t="shared" si="4"/>
        <v xml:space="preserve"> -</v>
      </c>
    </row>
    <row r="27" spans="2:19" ht="30.75" thickBot="1" x14ac:dyDescent="0.25">
      <c r="B27" s="136"/>
      <c r="C27" s="139"/>
      <c r="D27" s="145"/>
      <c r="E27" s="92">
        <v>43831</v>
      </c>
      <c r="F27" s="92">
        <v>44196</v>
      </c>
      <c r="G27" s="93" t="s">
        <v>39</v>
      </c>
      <c r="H27" s="94">
        <v>2</v>
      </c>
      <c r="I27" s="94">
        <v>1</v>
      </c>
      <c r="J27" s="129">
        <v>1</v>
      </c>
      <c r="K27" s="95">
        <f t="shared" si="0"/>
        <v>1</v>
      </c>
      <c r="L27" s="96">
        <f t="shared" si="1"/>
        <v>0.83333333333333337</v>
      </c>
      <c r="M27" s="97">
        <f t="shared" si="2"/>
        <v>1</v>
      </c>
      <c r="N27" s="98">
        <v>22106621</v>
      </c>
      <c r="O27" s="123">
        <v>45047</v>
      </c>
      <c r="P27" s="94">
        <v>45047</v>
      </c>
      <c r="Q27" s="94">
        <v>0</v>
      </c>
      <c r="R27" s="99">
        <f t="shared" si="3"/>
        <v>1</v>
      </c>
      <c r="S27" s="97" t="str">
        <f t="shared" si="4"/>
        <v xml:space="preserve"> -</v>
      </c>
    </row>
    <row r="28" spans="2:19" ht="60" x14ac:dyDescent="0.2">
      <c r="B28" s="136"/>
      <c r="C28" s="139"/>
      <c r="D28" s="141" t="s">
        <v>58</v>
      </c>
      <c r="E28" s="26">
        <v>43831</v>
      </c>
      <c r="F28" s="26">
        <v>44196</v>
      </c>
      <c r="G28" s="117" t="s">
        <v>40</v>
      </c>
      <c r="H28" s="27">
        <v>1</v>
      </c>
      <c r="I28" s="27">
        <v>1</v>
      </c>
      <c r="J28" s="127">
        <v>1</v>
      </c>
      <c r="K28" s="78">
        <f t="shared" si="0"/>
        <v>1</v>
      </c>
      <c r="L28" s="68">
        <f t="shared" si="1"/>
        <v>0.83333333333333337</v>
      </c>
      <c r="M28" s="29">
        <f t="shared" si="2"/>
        <v>1</v>
      </c>
      <c r="N28" s="64">
        <v>0</v>
      </c>
      <c r="O28" s="27">
        <v>10212382</v>
      </c>
      <c r="P28" s="132">
        <v>1108451</v>
      </c>
      <c r="Q28" s="27">
        <v>0</v>
      </c>
      <c r="R28" s="28">
        <f t="shared" si="3"/>
        <v>0.10853990773161443</v>
      </c>
      <c r="S28" s="29" t="str">
        <f t="shared" si="4"/>
        <v xml:space="preserve"> -</v>
      </c>
    </row>
    <row r="29" spans="2:19" ht="30" x14ac:dyDescent="0.2">
      <c r="B29" s="136"/>
      <c r="C29" s="139"/>
      <c r="D29" s="146"/>
      <c r="E29" s="23">
        <v>43831</v>
      </c>
      <c r="F29" s="23">
        <v>44196</v>
      </c>
      <c r="G29" s="118" t="s">
        <v>41</v>
      </c>
      <c r="H29" s="25">
        <v>1</v>
      </c>
      <c r="I29" s="25">
        <v>1</v>
      </c>
      <c r="J29" s="130">
        <v>0.98</v>
      </c>
      <c r="K29" s="83">
        <f t="shared" si="0"/>
        <v>0.98</v>
      </c>
      <c r="L29" s="71">
        <f t="shared" si="1"/>
        <v>0.83333333333333337</v>
      </c>
      <c r="M29" s="38">
        <f t="shared" si="2"/>
        <v>0.98</v>
      </c>
      <c r="N29" s="67">
        <v>0</v>
      </c>
      <c r="O29" s="24">
        <f>15890842+11086688</f>
        <v>26977530</v>
      </c>
      <c r="P29" s="133">
        <v>16294753</v>
      </c>
      <c r="Q29" s="24">
        <v>0</v>
      </c>
      <c r="R29" s="25">
        <f t="shared" si="3"/>
        <v>0.60401204261472419</v>
      </c>
      <c r="S29" s="38" t="str">
        <f t="shared" si="4"/>
        <v xml:space="preserve"> -</v>
      </c>
    </row>
    <row r="30" spans="2:19" ht="81.75" customHeight="1" x14ac:dyDescent="0.2">
      <c r="B30" s="136"/>
      <c r="C30" s="139"/>
      <c r="D30" s="146"/>
      <c r="E30" s="23">
        <v>43831</v>
      </c>
      <c r="F30" s="23">
        <v>44196</v>
      </c>
      <c r="G30" s="118" t="s">
        <v>42</v>
      </c>
      <c r="H30" s="25">
        <v>1</v>
      </c>
      <c r="I30" s="25">
        <v>0.5</v>
      </c>
      <c r="J30" s="63">
        <v>0</v>
      </c>
      <c r="K30" s="83">
        <f t="shared" si="0"/>
        <v>0</v>
      </c>
      <c r="L30" s="71">
        <f t="shared" si="1"/>
        <v>0.83333333333333337</v>
      </c>
      <c r="M30" s="38">
        <f t="shared" si="2"/>
        <v>0</v>
      </c>
      <c r="N30" s="67">
        <v>0</v>
      </c>
      <c r="O30" s="24">
        <v>2970021</v>
      </c>
      <c r="P30" s="24">
        <v>0</v>
      </c>
      <c r="Q30" s="24">
        <v>0</v>
      </c>
      <c r="R30" s="25">
        <f t="shared" si="3"/>
        <v>0</v>
      </c>
      <c r="S30" s="38" t="str">
        <f t="shared" si="4"/>
        <v xml:space="preserve"> -</v>
      </c>
    </row>
    <row r="31" spans="2:19" ht="90" x14ac:dyDescent="0.2">
      <c r="B31" s="136"/>
      <c r="C31" s="139"/>
      <c r="D31" s="146"/>
      <c r="E31" s="23">
        <v>43831</v>
      </c>
      <c r="F31" s="23">
        <v>44196</v>
      </c>
      <c r="G31" s="118" t="s">
        <v>43</v>
      </c>
      <c r="H31" s="24">
        <v>30000</v>
      </c>
      <c r="I31" s="24">
        <v>5791</v>
      </c>
      <c r="J31" s="62">
        <v>0</v>
      </c>
      <c r="K31" s="83">
        <f t="shared" si="0"/>
        <v>0</v>
      </c>
      <c r="L31" s="71">
        <f t="shared" si="1"/>
        <v>0.83333333333333337</v>
      </c>
      <c r="M31" s="38">
        <f t="shared" si="2"/>
        <v>0</v>
      </c>
      <c r="N31" s="67">
        <v>0</v>
      </c>
      <c r="O31" s="24">
        <v>11018943</v>
      </c>
      <c r="P31" s="24">
        <v>0</v>
      </c>
      <c r="Q31" s="24">
        <v>0</v>
      </c>
      <c r="R31" s="25">
        <f t="shared" si="3"/>
        <v>0</v>
      </c>
      <c r="S31" s="38" t="str">
        <f t="shared" si="4"/>
        <v xml:space="preserve"> -</v>
      </c>
    </row>
    <row r="32" spans="2:19" ht="90" x14ac:dyDescent="0.2">
      <c r="B32" s="136"/>
      <c r="C32" s="139"/>
      <c r="D32" s="146"/>
      <c r="E32" s="23">
        <v>43831</v>
      </c>
      <c r="F32" s="23">
        <v>44196</v>
      </c>
      <c r="G32" s="118" t="s">
        <v>44</v>
      </c>
      <c r="H32" s="24">
        <v>1</v>
      </c>
      <c r="I32" s="24">
        <v>0</v>
      </c>
      <c r="J32" s="62">
        <v>0</v>
      </c>
      <c r="K32" s="83" t="e">
        <f t="shared" si="0"/>
        <v>#DIV/0!</v>
      </c>
      <c r="L32" s="71">
        <f t="shared" si="1"/>
        <v>0.83333333333333337</v>
      </c>
      <c r="M32" s="38" t="str">
        <f t="shared" si="2"/>
        <v xml:space="preserve"> -</v>
      </c>
      <c r="N32" s="67">
        <v>0</v>
      </c>
      <c r="O32" s="24">
        <v>0</v>
      </c>
      <c r="P32" s="24">
        <v>0</v>
      </c>
      <c r="Q32" s="24">
        <v>0</v>
      </c>
      <c r="R32" s="25" t="str">
        <f t="shared" si="3"/>
        <v xml:space="preserve"> -</v>
      </c>
      <c r="S32" s="38" t="str">
        <f t="shared" si="4"/>
        <v xml:space="preserve"> -</v>
      </c>
    </row>
    <row r="33" spans="2:19" ht="105.75" thickBot="1" x14ac:dyDescent="0.25">
      <c r="B33" s="137"/>
      <c r="C33" s="140"/>
      <c r="D33" s="142"/>
      <c r="E33" s="30">
        <v>43831</v>
      </c>
      <c r="F33" s="30">
        <v>44196</v>
      </c>
      <c r="G33" s="119" t="s">
        <v>45</v>
      </c>
      <c r="H33" s="32">
        <v>1</v>
      </c>
      <c r="I33" s="32">
        <v>0</v>
      </c>
      <c r="J33" s="60">
        <v>0</v>
      </c>
      <c r="K33" s="79" t="e">
        <f t="shared" si="0"/>
        <v>#DIV/0!</v>
      </c>
      <c r="L33" s="69">
        <f t="shared" si="1"/>
        <v>0.83333333333333337</v>
      </c>
      <c r="M33" s="33" t="str">
        <f t="shared" si="2"/>
        <v xml:space="preserve"> -</v>
      </c>
      <c r="N33" s="65">
        <v>0</v>
      </c>
      <c r="O33" s="31">
        <v>0</v>
      </c>
      <c r="P33" s="31">
        <v>0</v>
      </c>
      <c r="Q33" s="31">
        <v>0</v>
      </c>
      <c r="R33" s="32" t="str">
        <f t="shared" si="3"/>
        <v xml:space="preserve"> -</v>
      </c>
      <c r="S33" s="33" t="str">
        <f t="shared" si="4"/>
        <v xml:space="preserve"> -</v>
      </c>
    </row>
    <row r="34" spans="2:19" ht="12.95" customHeight="1" thickBot="1" x14ac:dyDescent="0.25">
      <c r="B34" s="42"/>
      <c r="C34" s="43"/>
      <c r="D34" s="109"/>
      <c r="E34" s="110"/>
      <c r="F34" s="110"/>
      <c r="G34" s="111"/>
      <c r="H34" s="112"/>
      <c r="I34" s="112"/>
      <c r="J34" s="112"/>
      <c r="K34" s="113"/>
      <c r="L34" s="114"/>
      <c r="M34" s="114"/>
      <c r="N34" s="115"/>
      <c r="O34" s="112"/>
      <c r="P34" s="112"/>
      <c r="Q34" s="112"/>
      <c r="R34" s="114"/>
      <c r="S34" s="116"/>
    </row>
    <row r="35" spans="2:19" ht="92.1" customHeight="1" thickBot="1" x14ac:dyDescent="0.25">
      <c r="B35" s="39" t="s">
        <v>63</v>
      </c>
      <c r="C35" s="41" t="s">
        <v>62</v>
      </c>
      <c r="D35" s="40" t="s">
        <v>61</v>
      </c>
      <c r="E35" s="34">
        <v>43831</v>
      </c>
      <c r="F35" s="34">
        <v>44196</v>
      </c>
      <c r="G35" s="16" t="s">
        <v>46</v>
      </c>
      <c r="H35" s="36">
        <v>1</v>
      </c>
      <c r="I35" s="36">
        <v>1</v>
      </c>
      <c r="J35" s="131">
        <v>1</v>
      </c>
      <c r="K35" s="81">
        <f t="shared" si="0"/>
        <v>1</v>
      </c>
      <c r="L35" s="70">
        <f t="shared" si="1"/>
        <v>0.83333333333333337</v>
      </c>
      <c r="M35" s="37">
        <f t="shared" si="2"/>
        <v>1</v>
      </c>
      <c r="N35" s="66">
        <v>22102891</v>
      </c>
      <c r="O35" s="35">
        <f>1417645+2337875</f>
        <v>3755520</v>
      </c>
      <c r="P35" s="134">
        <f>1573113+1417645+105183</f>
        <v>3095941</v>
      </c>
      <c r="Q35" s="35"/>
      <c r="R35" s="36">
        <f t="shared" si="3"/>
        <v>0.82437079285957737</v>
      </c>
      <c r="S35" s="37" t="str">
        <f t="shared" si="4"/>
        <v xml:space="preserve"> -</v>
      </c>
    </row>
    <row r="36" spans="2:19" ht="18.75" thickBot="1" x14ac:dyDescent="0.25">
      <c r="E36" s="13"/>
      <c r="F36" s="13"/>
      <c r="H36" s="10"/>
      <c r="I36" s="10"/>
      <c r="J36" s="10"/>
      <c r="K36" s="11"/>
      <c r="L36" s="72">
        <f>+AVERAGE(L12:L13,L15,L17:L19,L21:L33,L35)</f>
        <v>0.83333333333333359</v>
      </c>
      <c r="M36" s="73">
        <f>+AVERAGE(M12:M13,M15,M17:M19,M21:M33,M35)</f>
        <v>0.66703472222222215</v>
      </c>
      <c r="N36" s="74"/>
      <c r="O36" s="75">
        <f>+SUM(O12:O13,O15,O17:O19,O21:O33,O35)</f>
        <v>94714175</v>
      </c>
      <c r="P36" s="76">
        <f>+SUM(P12:P13,P15,P17:P19,P21:P33,P35)</f>
        <v>45637054</v>
      </c>
      <c r="Q36" s="76">
        <f>+SUM(Q12:Q13,Q15,Q17:Q19,Q21:Q33,Q35)</f>
        <v>0</v>
      </c>
      <c r="R36" s="77">
        <f t="shared" si="3"/>
        <v>0.48183974574027594</v>
      </c>
      <c r="S36" s="73" t="str">
        <f t="shared" si="4"/>
        <v xml:space="preserve"> -</v>
      </c>
    </row>
    <row r="37" spans="2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2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2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2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2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2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2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2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2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2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2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2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8"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  <mergeCell ref="N9:S10"/>
    <mergeCell ref="G10:G11"/>
    <mergeCell ref="H10:H11"/>
    <mergeCell ref="I10:I11"/>
    <mergeCell ref="J10:J11"/>
    <mergeCell ref="L10:L11"/>
    <mergeCell ref="M10:M11"/>
    <mergeCell ref="B12:B13"/>
    <mergeCell ref="C12:C13"/>
    <mergeCell ref="D12:D13"/>
    <mergeCell ref="B15:B19"/>
    <mergeCell ref="C17:C19"/>
    <mergeCell ref="D17:D19"/>
    <mergeCell ref="B21:B33"/>
    <mergeCell ref="C21:C33"/>
    <mergeCell ref="D22:D23"/>
    <mergeCell ref="D24:D27"/>
    <mergeCell ref="D28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OCT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2020-10-18T22:26:01Z</cp:lastPrinted>
  <dcterms:created xsi:type="dcterms:W3CDTF">2008-07-08T21:30:46Z</dcterms:created>
  <dcterms:modified xsi:type="dcterms:W3CDTF">2020-11-10T14:41:46Z</dcterms:modified>
</cp:coreProperties>
</file>