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REINICIO\Planes de Acción 31 de Octubre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8" i="7" l="1"/>
  <c r="P24" i="7"/>
  <c r="P23" i="7"/>
  <c r="P20" i="7"/>
  <c r="O24" i="7"/>
  <c r="K12" i="7"/>
  <c r="M12" i="7"/>
  <c r="K13" i="7"/>
  <c r="M13" i="7"/>
  <c r="K14" i="7"/>
  <c r="M14" i="7"/>
  <c r="K16" i="7"/>
  <c r="M16" i="7"/>
  <c r="K17" i="7"/>
  <c r="M17" i="7"/>
  <c r="K18" i="7"/>
  <c r="M18" i="7"/>
  <c r="K19" i="7"/>
  <c r="M19" i="7"/>
  <c r="K20" i="7"/>
  <c r="M20" i="7"/>
  <c r="K21" i="7"/>
  <c r="M21" i="7"/>
  <c r="K22" i="7"/>
  <c r="M22" i="7"/>
  <c r="K23" i="7"/>
  <c r="M23" i="7"/>
  <c r="Q24" i="7"/>
  <c r="R24" i="7"/>
  <c r="L12" i="7"/>
  <c r="L13" i="7"/>
  <c r="L14" i="7"/>
  <c r="L16" i="7"/>
  <c r="L17" i="7"/>
  <c r="L18" i="7"/>
  <c r="L19" i="7"/>
  <c r="L20" i="7"/>
  <c r="L21" i="7"/>
  <c r="L22" i="7"/>
  <c r="L23" i="7"/>
  <c r="L24" i="7"/>
  <c r="S24" i="7"/>
  <c r="R14" i="7"/>
  <c r="S14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S13" i="7"/>
  <c r="R13" i="7"/>
  <c r="S12" i="7"/>
  <c r="R12" i="7"/>
  <c r="M24" i="7"/>
</calcChain>
</file>

<file path=xl/sharedStrings.xml><?xml version="1.0" encoding="utf-8"?>
<sst xmlns="http://schemas.openxmlformats.org/spreadsheetml/2006/main" count="45" uniqueCount="45">
  <si>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</si>
  <si>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</si>
  <si>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</si>
  <si>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</si>
  <si>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</si>
  <si>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</si>
  <si>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</si>
  <si>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</si>
  <si>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</si>
  <si>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</si>
  <si>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</si>
  <si>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</si>
  <si>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</si>
  <si>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</si>
  <si>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</si>
  <si>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</si>
  <si>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</si>
  <si>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</si>
  <si>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</si>
  <si>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</si>
  <si>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</si>
  <si>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</si>
  <si>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</si>
  <si>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</si>
  <si>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</si>
  <si>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</si>
  <si>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Número de casas de la juventud mantenidas con una oferta programática del uso adecuado del tiempo libre, acompañamiento psicosocial y conectividad digital.</t>
  </si>
  <si>
    <t>Número de jóvenes vinculados en los diferentes procesos democráticos de participación ciudadana.</t>
  </si>
  <si>
    <t>Número de procesos de comunicación estratégica implementados mediante campañas de innovación para la promoción y prevención de flagelos juveniles.</t>
  </si>
  <si>
    <t>Número de eventos de hábitos de vida saludable (recreovías, ciclovías, ciclopaseos y caminatas ecológicas por senderos y cerros) realizados.</t>
  </si>
  <si>
    <t>Número de grupos comunitarios mantenidos para la práctica de la actividad física regular que genere hábitos y estilos de vida saludables en ágoras, parques y canchas.</t>
  </si>
  <si>
    <t>Número de eventos recreativos y deportivos desarrollados para las comunidades bumanguesas, incluidas las vacaciones creativas para infancia.</t>
  </si>
  <si>
    <t>Número de eventos deportivos y recreativos dirigidos a población vulnerable: discapacidad, víctimas del conflicto interno armado y población carcelaria hombres y mujeres desarrollados.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</si>
  <si>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</si>
  <si>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Número de personas capacitadas en áreas afines a la actividad física, recreación y deporte.</t>
  </si>
  <si>
    <t>Número de iniciativas apoyadas de organismos del deporte asociado, grupos diferenciales y de comunidades generales.</t>
  </si>
  <si>
    <t>Número de campos y/o escenarios deportivos con mantenimientos y adecuaciones menores.</t>
  </si>
  <si>
    <t>1. BUCARAMANGA EQUITATIVA E INCLUYENTE: UNA CIUDAD DE BIENESTAR</t>
  </si>
  <si>
    <t>CAPACIDADES Y OPORTUNIDADES PARA SUPERAR BRECHAS SOCIALES</t>
  </si>
  <si>
    <t>MOVIMIENTO, SATISFACCIÓN Y VIDA, UNA CIUDAD ACTIVA</t>
  </si>
  <si>
    <t>JUVENTUD DINÁMICA, PARTICIPATIVA Y RESPONSABLE</t>
  </si>
  <si>
    <t>FOMENTO A LA RECREACIÓN, LA ACTIVIDAD FÍSICA Y EL DEPORTE: ME GOZO MI CIUDAD Y MI TERRITORIO</t>
  </si>
  <si>
    <t>FORMACIÓN Y PREPARACIÓN DE DEPORTISTAS</t>
  </si>
  <si>
    <t>AMBIENTES DEPORTIVOS Y RECREATIVOS DIGNOS Y EFICIENTES</t>
  </si>
  <si>
    <t>PLAN DE ACCIÓN - INSTITUTO DE DEPORTE Y RECREACIÓN DE BUCARAMANGA (INDERBU)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</si>
</sst>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7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justify" vertical="center" wrapText="1"/>
    </xf>
    <xf numFmtId="3" fontId="5" fillId="0" borderId="31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9" fontId="8" fillId="0" borderId="48" xfId="0" applyNumberFormat="1" applyFont="1" applyBorder="1" applyAlignment="1">
      <alignment horizontal="center" vertical="center"/>
    </xf>
    <xf numFmtId="9" fontId="8" fillId="0" borderId="49" xfId="0" applyNumberFormat="1" applyFont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6" fillId="2" borderId="40" xfId="0" applyNumberFormat="1" applyFont="1" applyFill="1" applyBorder="1" applyAlignment="1">
      <alignment horizontal="center" vertical="center"/>
    </xf>
    <xf numFmtId="9" fontId="6" fillId="2" borderId="44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6" fillId="2" borderId="42" xfId="0" applyNumberFormat="1" applyFont="1" applyFill="1" applyBorder="1" applyAlignment="1">
      <alignment horizontal="center" vertical="center"/>
    </xf>
    <xf numFmtId="3" fontId="6" fillId="2" borderId="43" xfId="0" applyNumberFormat="1" applyFont="1" applyFill="1" applyBorder="1" applyAlignment="1">
      <alignment horizontal="center" vertical="center"/>
    </xf>
    <xf numFmtId="9" fontId="6" fillId="2" borderId="43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3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9" fontId="5" fillId="3" borderId="22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3" fontId="5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2.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1" ht="20.100000000000001" customHeight="1" x14ac:dyDescent="0.2">
      <c r="B2" s="98" t="s">
        <v>16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2:21" ht="20.100000000000001" customHeight="1" x14ac:dyDescent="0.2">
      <c r="B3" s="98" t="s">
        <v>25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"/>
    </row>
    <row r="4" spans="2:21" ht="20.100000000000001" customHeight="1" x14ac:dyDescent="0.2">
      <c r="B4" s="98" t="s">
        <v>44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6" spans="2:21" ht="15.75" thickBot="1" x14ac:dyDescent="0.25"/>
    <row r="7" spans="2:21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1" ht="18" customHeight="1" thickBot="1" x14ac:dyDescent="0.25">
      <c r="B8" s="7">
        <v>2020</v>
      </c>
      <c r="C8" s="8">
        <v>44135</v>
      </c>
      <c r="D8" s="99" t="s">
        <v>3</v>
      </c>
      <c r="E8" s="100"/>
      <c r="F8" s="100"/>
      <c r="G8" s="100"/>
      <c r="H8" s="100"/>
      <c r="I8" s="100"/>
      <c r="J8" s="101"/>
      <c r="K8" s="4"/>
      <c r="L8" s="4"/>
      <c r="M8" s="4"/>
      <c r="N8" s="4"/>
      <c r="O8" s="4"/>
      <c r="P8" s="4"/>
      <c r="Q8" s="4"/>
      <c r="R8" s="4"/>
      <c r="S8" s="4"/>
    </row>
    <row r="9" spans="2:21" ht="30" customHeight="1" x14ac:dyDescent="0.2">
      <c r="B9" s="102" t="s">
        <v>17</v>
      </c>
      <c r="C9" s="105" t="s">
        <v>18</v>
      </c>
      <c r="D9" s="107" t="s">
        <v>0</v>
      </c>
      <c r="E9" s="110" t="s">
        <v>4</v>
      </c>
      <c r="F9" s="110"/>
      <c r="G9" s="110" t="s">
        <v>5</v>
      </c>
      <c r="H9" s="110"/>
      <c r="I9" s="110"/>
      <c r="J9" s="112"/>
      <c r="K9" s="5"/>
      <c r="L9" s="107" t="s">
        <v>6</v>
      </c>
      <c r="M9" s="112"/>
      <c r="N9" s="121" t="s">
        <v>23</v>
      </c>
      <c r="O9" s="122"/>
      <c r="P9" s="122"/>
      <c r="Q9" s="122"/>
      <c r="R9" s="122"/>
      <c r="S9" s="123"/>
    </row>
    <row r="10" spans="2:21" ht="17.100000000000001" customHeight="1" x14ac:dyDescent="0.2">
      <c r="B10" s="103"/>
      <c r="C10" s="106"/>
      <c r="D10" s="108"/>
      <c r="E10" s="111"/>
      <c r="F10" s="111"/>
      <c r="G10" s="111" t="s">
        <v>7</v>
      </c>
      <c r="H10" s="83" t="s">
        <v>24</v>
      </c>
      <c r="I10" s="115" t="s">
        <v>1</v>
      </c>
      <c r="J10" s="113" t="s">
        <v>8</v>
      </c>
      <c r="K10" s="6"/>
      <c r="L10" s="117" t="s">
        <v>9</v>
      </c>
      <c r="M10" s="119" t="s">
        <v>10</v>
      </c>
      <c r="N10" s="124"/>
      <c r="O10" s="125"/>
      <c r="P10" s="125"/>
      <c r="Q10" s="125"/>
      <c r="R10" s="125"/>
      <c r="S10" s="126"/>
    </row>
    <row r="11" spans="2:21" ht="37.5" customHeight="1" thickBot="1" x14ac:dyDescent="0.25">
      <c r="B11" s="104"/>
      <c r="C11" s="106"/>
      <c r="D11" s="109"/>
      <c r="E11" s="21" t="s">
        <v>11</v>
      </c>
      <c r="F11" s="21" t="s">
        <v>12</v>
      </c>
      <c r="G11" s="83"/>
      <c r="H11" s="84"/>
      <c r="I11" s="116"/>
      <c r="J11" s="114"/>
      <c r="K11" s="22"/>
      <c r="L11" s="118"/>
      <c r="M11" s="120"/>
      <c r="N11" s="23" t="s">
        <v>22</v>
      </c>
      <c r="O11" s="24" t="s">
        <v>19</v>
      </c>
      <c r="P11" s="25" t="s">
        <v>20</v>
      </c>
      <c r="Q11" s="26" t="s">
        <v>21</v>
      </c>
      <c r="R11" s="26" t="s">
        <v>14</v>
      </c>
      <c r="S11" s="27" t="s">
        <v>15</v>
      </c>
    </row>
    <row r="12" spans="2:21" ht="75" x14ac:dyDescent="0.2">
      <c r="B12" s="85" t="s">
        <v>37</v>
      </c>
      <c r="C12" s="88" t="s">
        <v>38</v>
      </c>
      <c r="D12" s="91" t="s">
        <v>40</v>
      </c>
      <c r="E12" s="28">
        <v>43831</v>
      </c>
      <c r="F12" s="28">
        <v>44196</v>
      </c>
      <c r="G12" s="14" t="s">
        <v>26</v>
      </c>
      <c r="H12" s="29">
        <v>6</v>
      </c>
      <c r="I12" s="29">
        <v>6</v>
      </c>
      <c r="J12" s="47">
        <v>8</v>
      </c>
      <c r="K12" s="62">
        <f>+J12/I12</f>
        <v>1.3333333333333333</v>
      </c>
      <c r="L12" s="57">
        <f>DAYS360(E12,$C$8)/DAYS360(E12,F12)</f>
        <v>0.83333333333333337</v>
      </c>
      <c r="M12" s="31">
        <f>IF(I12=0," -",IF(K12&gt;100%,100%,K12))</f>
        <v>1</v>
      </c>
      <c r="N12" s="52">
        <v>0</v>
      </c>
      <c r="O12" s="29">
        <v>172680</v>
      </c>
      <c r="P12" s="29">
        <v>151152</v>
      </c>
      <c r="Q12" s="29">
        <v>0</v>
      </c>
      <c r="R12" s="30">
        <f>IF(O12=0," -",P12/O12)</f>
        <v>0.87533009034051423</v>
      </c>
      <c r="S12" s="31" t="str">
        <f>IF(Q12=0," -",IF(P12=0,100%,Q12/P12))</f>
        <v xml:space="preserve"> -</v>
      </c>
      <c r="U12" s="82"/>
    </row>
    <row r="13" spans="2:21" ht="45" x14ac:dyDescent="0.2">
      <c r="B13" s="86"/>
      <c r="C13" s="89"/>
      <c r="D13" s="92"/>
      <c r="E13" s="18">
        <v>43831</v>
      </c>
      <c r="F13" s="18">
        <v>44196</v>
      </c>
      <c r="G13" s="15" t="s">
        <v>27</v>
      </c>
      <c r="H13" s="19">
        <v>7000</v>
      </c>
      <c r="I13" s="19">
        <v>800</v>
      </c>
      <c r="J13" s="48">
        <v>457</v>
      </c>
      <c r="K13" s="63">
        <f t="shared" ref="K13:K23" si="0">+J13/I13</f>
        <v>0.57125000000000004</v>
      </c>
      <c r="L13" s="58">
        <f>DAYS360(E13,$C$8)/DAYS360(E13,F13)</f>
        <v>0.83333333333333337</v>
      </c>
      <c r="M13" s="32">
        <f>IF(I13=0," -",IF(K13&gt;100%,100%,K13))</f>
        <v>0.57125000000000004</v>
      </c>
      <c r="N13" s="53">
        <v>0</v>
      </c>
      <c r="O13" s="19">
        <v>68658</v>
      </c>
      <c r="P13" s="19">
        <v>24000</v>
      </c>
      <c r="Q13" s="19">
        <v>0</v>
      </c>
      <c r="R13" s="20">
        <f>IF(O13=0," -",P13/O13)</f>
        <v>0.34955868216376823</v>
      </c>
      <c r="S13" s="32" t="str">
        <f>IF(Q13=0," -",IF(P13=0,100%,Q13/P13))</f>
        <v xml:space="preserve"> -</v>
      </c>
      <c r="U13" s="82"/>
    </row>
    <row r="14" spans="2:21" ht="75.75" thickBot="1" x14ac:dyDescent="0.25">
      <c r="B14" s="86"/>
      <c r="C14" s="90"/>
      <c r="D14" s="93"/>
      <c r="E14" s="33">
        <v>43831</v>
      </c>
      <c r="F14" s="33">
        <v>44196</v>
      </c>
      <c r="G14" s="16" t="s">
        <v>28</v>
      </c>
      <c r="H14" s="34">
        <v>6</v>
      </c>
      <c r="I14" s="34">
        <v>1</v>
      </c>
      <c r="J14" s="50">
        <v>1</v>
      </c>
      <c r="K14" s="65">
        <f t="shared" si="0"/>
        <v>1</v>
      </c>
      <c r="L14" s="59">
        <f t="shared" ref="L14:L23" si="1">DAYS360(E14,$C$8)/DAYS360(E14,F14)</f>
        <v>0.83333333333333337</v>
      </c>
      <c r="M14" s="36">
        <f t="shared" ref="M14:M23" si="2">IF(I14=0," -",IF(K14&gt;100%,100%,K14))</f>
        <v>1</v>
      </c>
      <c r="N14" s="54">
        <v>0</v>
      </c>
      <c r="O14" s="34">
        <v>49870</v>
      </c>
      <c r="P14" s="34">
        <v>32800</v>
      </c>
      <c r="Q14" s="34">
        <v>0</v>
      </c>
      <c r="R14" s="35">
        <f t="shared" ref="R14:R24" si="3">IF(O14=0," -",P14/O14)</f>
        <v>0.6577100461199118</v>
      </c>
      <c r="S14" s="36" t="str">
        <f t="shared" ref="S14:S24" si="4">IF(Q14=0," -",IF(P14=0,100%,Q14/P14))</f>
        <v xml:space="preserve"> -</v>
      </c>
    </row>
    <row r="15" spans="2:21" ht="12.95" customHeight="1" thickBot="1" x14ac:dyDescent="0.25">
      <c r="B15" s="86"/>
      <c r="C15" s="73"/>
      <c r="D15" s="73"/>
      <c r="E15" s="74"/>
      <c r="F15" s="74"/>
      <c r="G15" s="75"/>
      <c r="H15" s="76"/>
      <c r="I15" s="76"/>
      <c r="J15" s="76"/>
      <c r="K15" s="77"/>
      <c r="L15" s="78"/>
      <c r="M15" s="78"/>
      <c r="N15" s="79"/>
      <c r="O15" s="76"/>
      <c r="P15" s="76"/>
      <c r="Q15" s="76"/>
      <c r="R15" s="78"/>
      <c r="S15" s="80"/>
    </row>
    <row r="16" spans="2:21" ht="60" x14ac:dyDescent="0.2">
      <c r="B16" s="86"/>
      <c r="C16" s="88" t="s">
        <v>39</v>
      </c>
      <c r="D16" s="91" t="s">
        <v>41</v>
      </c>
      <c r="E16" s="28">
        <v>43831</v>
      </c>
      <c r="F16" s="28">
        <v>44196</v>
      </c>
      <c r="G16" s="14" t="s">
        <v>29</v>
      </c>
      <c r="H16" s="29">
        <v>350</v>
      </c>
      <c r="I16" s="29">
        <v>40</v>
      </c>
      <c r="J16" s="47">
        <v>27</v>
      </c>
      <c r="K16" s="62">
        <f t="shared" si="0"/>
        <v>0.67500000000000004</v>
      </c>
      <c r="L16" s="57">
        <f t="shared" si="1"/>
        <v>0.83333333333333337</v>
      </c>
      <c r="M16" s="31">
        <f t="shared" si="2"/>
        <v>0.67500000000000004</v>
      </c>
      <c r="N16" s="52">
        <v>0</v>
      </c>
      <c r="O16" s="29">
        <v>345019</v>
      </c>
      <c r="P16" s="29">
        <v>250171</v>
      </c>
      <c r="Q16" s="29">
        <v>0</v>
      </c>
      <c r="R16" s="30">
        <f t="shared" si="3"/>
        <v>0.7250934006532973</v>
      </c>
      <c r="S16" s="31" t="str">
        <f t="shared" si="4"/>
        <v xml:space="preserve"> -</v>
      </c>
      <c r="T16" s="82"/>
    </row>
    <row r="17" spans="2:21" ht="75" x14ac:dyDescent="0.2">
      <c r="B17" s="86"/>
      <c r="C17" s="89"/>
      <c r="D17" s="92"/>
      <c r="E17" s="18">
        <v>43831</v>
      </c>
      <c r="F17" s="18">
        <v>44196</v>
      </c>
      <c r="G17" s="15" t="s">
        <v>30</v>
      </c>
      <c r="H17" s="19">
        <v>104</v>
      </c>
      <c r="I17" s="19">
        <v>104</v>
      </c>
      <c r="J17" s="48">
        <v>104</v>
      </c>
      <c r="K17" s="63">
        <f t="shared" si="0"/>
        <v>1</v>
      </c>
      <c r="L17" s="58">
        <f t="shared" si="1"/>
        <v>0.83333333333333337</v>
      </c>
      <c r="M17" s="32">
        <f t="shared" si="2"/>
        <v>1</v>
      </c>
      <c r="N17" s="53">
        <v>0</v>
      </c>
      <c r="O17" s="19">
        <v>724617</v>
      </c>
      <c r="P17" s="19">
        <v>721043</v>
      </c>
      <c r="Q17" s="19">
        <v>0</v>
      </c>
      <c r="R17" s="20">
        <f t="shared" si="3"/>
        <v>0.99506773923327774</v>
      </c>
      <c r="S17" s="32" t="str">
        <f t="shared" si="4"/>
        <v xml:space="preserve"> -</v>
      </c>
      <c r="T17" s="82"/>
      <c r="U17" s="81"/>
    </row>
    <row r="18" spans="2:21" ht="60" x14ac:dyDescent="0.2">
      <c r="B18" s="86"/>
      <c r="C18" s="89"/>
      <c r="D18" s="92"/>
      <c r="E18" s="18">
        <v>43831</v>
      </c>
      <c r="F18" s="18">
        <v>44196</v>
      </c>
      <c r="G18" s="15" t="s">
        <v>31</v>
      </c>
      <c r="H18" s="19">
        <v>144</v>
      </c>
      <c r="I18" s="19">
        <v>14</v>
      </c>
      <c r="J18" s="48">
        <v>9</v>
      </c>
      <c r="K18" s="63">
        <f t="shared" si="0"/>
        <v>0.6428571428571429</v>
      </c>
      <c r="L18" s="58">
        <f t="shared" si="1"/>
        <v>0.83333333333333337</v>
      </c>
      <c r="M18" s="32">
        <f t="shared" si="2"/>
        <v>0.6428571428571429</v>
      </c>
      <c r="N18" s="53">
        <v>0</v>
      </c>
      <c r="O18" s="19">
        <v>199321</v>
      </c>
      <c r="P18" s="19">
        <f>76694+10000</f>
        <v>86694</v>
      </c>
      <c r="Q18" s="19">
        <v>0</v>
      </c>
      <c r="R18" s="20">
        <f t="shared" si="3"/>
        <v>0.43494664385589077</v>
      </c>
      <c r="S18" s="32" t="str">
        <f t="shared" si="4"/>
        <v xml:space="preserve"> -</v>
      </c>
      <c r="T18" s="82"/>
    </row>
    <row r="19" spans="2:21" ht="90.75" thickBot="1" x14ac:dyDescent="0.25">
      <c r="B19" s="86"/>
      <c r="C19" s="89"/>
      <c r="D19" s="97"/>
      <c r="E19" s="37">
        <v>43831</v>
      </c>
      <c r="F19" s="37">
        <v>44196</v>
      </c>
      <c r="G19" s="17" t="s">
        <v>32</v>
      </c>
      <c r="H19" s="38">
        <v>16</v>
      </c>
      <c r="I19" s="38">
        <v>3</v>
      </c>
      <c r="J19" s="49">
        <v>1</v>
      </c>
      <c r="K19" s="64">
        <f t="shared" si="0"/>
        <v>0.33333333333333331</v>
      </c>
      <c r="L19" s="60">
        <f t="shared" si="1"/>
        <v>0.83333333333333337</v>
      </c>
      <c r="M19" s="40">
        <f t="shared" si="2"/>
        <v>0.33333333333333331</v>
      </c>
      <c r="N19" s="55">
        <v>0</v>
      </c>
      <c r="O19" s="38">
        <v>96678</v>
      </c>
      <c r="P19" s="38">
        <v>16532</v>
      </c>
      <c r="Q19" s="38">
        <v>0</v>
      </c>
      <c r="R19" s="39">
        <f t="shared" si="3"/>
        <v>0.17100064130412296</v>
      </c>
      <c r="S19" s="40" t="str">
        <f t="shared" si="4"/>
        <v xml:space="preserve"> -</v>
      </c>
    </row>
    <row r="20" spans="2:21" ht="105" x14ac:dyDescent="0.2">
      <c r="B20" s="86"/>
      <c r="C20" s="89"/>
      <c r="D20" s="94" t="s">
        <v>42</v>
      </c>
      <c r="E20" s="28">
        <v>43831</v>
      </c>
      <c r="F20" s="28">
        <v>44196</v>
      </c>
      <c r="G20" s="14" t="s">
        <v>33</v>
      </c>
      <c r="H20" s="29">
        <v>53000</v>
      </c>
      <c r="I20" s="29">
        <v>8000</v>
      </c>
      <c r="J20" s="47">
        <v>10858</v>
      </c>
      <c r="K20" s="62">
        <f t="shared" si="0"/>
        <v>1.3572500000000001</v>
      </c>
      <c r="L20" s="57">
        <f t="shared" si="1"/>
        <v>0.83333333333333337</v>
      </c>
      <c r="M20" s="31">
        <f t="shared" si="2"/>
        <v>1</v>
      </c>
      <c r="N20" s="52">
        <v>0</v>
      </c>
      <c r="O20" s="29">
        <v>1630346</v>
      </c>
      <c r="P20" s="29">
        <f>1326526+5662</f>
        <v>1332188</v>
      </c>
      <c r="Q20" s="29">
        <v>0</v>
      </c>
      <c r="R20" s="30">
        <f t="shared" si="3"/>
        <v>0.81711980156359443</v>
      </c>
      <c r="S20" s="31" t="str">
        <f t="shared" si="4"/>
        <v xml:space="preserve"> -</v>
      </c>
      <c r="T20" s="82"/>
    </row>
    <row r="21" spans="2:21" ht="45" x14ac:dyDescent="0.2">
      <c r="B21" s="86"/>
      <c r="C21" s="89"/>
      <c r="D21" s="95"/>
      <c r="E21" s="18">
        <v>43831</v>
      </c>
      <c r="F21" s="18">
        <v>44196</v>
      </c>
      <c r="G21" s="15" t="s">
        <v>34</v>
      </c>
      <c r="H21" s="19">
        <v>800</v>
      </c>
      <c r="I21" s="19">
        <v>200</v>
      </c>
      <c r="J21" s="48">
        <v>0</v>
      </c>
      <c r="K21" s="63">
        <f t="shared" si="0"/>
        <v>0</v>
      </c>
      <c r="L21" s="58">
        <f t="shared" si="1"/>
        <v>0.83333333333333337</v>
      </c>
      <c r="M21" s="32">
        <f t="shared" si="2"/>
        <v>0</v>
      </c>
      <c r="N21" s="53">
        <v>0</v>
      </c>
      <c r="O21" s="19">
        <v>13506</v>
      </c>
      <c r="P21" s="19">
        <v>0</v>
      </c>
      <c r="Q21" s="19">
        <v>0</v>
      </c>
      <c r="R21" s="20">
        <f t="shared" si="3"/>
        <v>0</v>
      </c>
      <c r="S21" s="32" t="str">
        <f t="shared" si="4"/>
        <v xml:space="preserve"> -</v>
      </c>
    </row>
    <row r="22" spans="2:21" ht="60.75" thickBot="1" x14ac:dyDescent="0.25">
      <c r="B22" s="86"/>
      <c r="C22" s="89"/>
      <c r="D22" s="96"/>
      <c r="E22" s="33">
        <v>43831</v>
      </c>
      <c r="F22" s="33">
        <v>44196</v>
      </c>
      <c r="G22" s="16" t="s">
        <v>35</v>
      </c>
      <c r="H22" s="34">
        <v>80</v>
      </c>
      <c r="I22" s="34">
        <v>10</v>
      </c>
      <c r="J22" s="50">
        <v>1</v>
      </c>
      <c r="K22" s="65">
        <f t="shared" si="0"/>
        <v>0.1</v>
      </c>
      <c r="L22" s="59">
        <f t="shared" si="1"/>
        <v>0.83333333333333337</v>
      </c>
      <c r="M22" s="36">
        <f t="shared" si="2"/>
        <v>0.1</v>
      </c>
      <c r="N22" s="54">
        <v>0</v>
      </c>
      <c r="O22" s="34">
        <v>30159</v>
      </c>
      <c r="P22" s="34">
        <v>0</v>
      </c>
      <c r="Q22" s="34">
        <v>0</v>
      </c>
      <c r="R22" s="35">
        <f t="shared" si="3"/>
        <v>0</v>
      </c>
      <c r="S22" s="36" t="str">
        <f t="shared" si="4"/>
        <v xml:space="preserve"> -</v>
      </c>
    </row>
    <row r="23" spans="2:21" ht="60" customHeight="1" thickBot="1" x14ac:dyDescent="0.25">
      <c r="B23" s="87"/>
      <c r="C23" s="90"/>
      <c r="D23" s="41" t="s">
        <v>43</v>
      </c>
      <c r="E23" s="42">
        <v>43831</v>
      </c>
      <c r="F23" s="42">
        <v>44196</v>
      </c>
      <c r="G23" s="43" t="s">
        <v>36</v>
      </c>
      <c r="H23" s="44">
        <v>105</v>
      </c>
      <c r="I23" s="44">
        <v>20</v>
      </c>
      <c r="J23" s="51">
        <v>20</v>
      </c>
      <c r="K23" s="66">
        <f t="shared" si="0"/>
        <v>1</v>
      </c>
      <c r="L23" s="61">
        <f t="shared" si="1"/>
        <v>0.83333333333333337</v>
      </c>
      <c r="M23" s="46">
        <f t="shared" si="2"/>
        <v>1</v>
      </c>
      <c r="N23" s="56">
        <v>0</v>
      </c>
      <c r="O23" s="44">
        <v>1979965</v>
      </c>
      <c r="P23" s="44">
        <f>1481478+17520</f>
        <v>1498998</v>
      </c>
      <c r="Q23" s="44">
        <v>0</v>
      </c>
      <c r="R23" s="45">
        <f t="shared" si="3"/>
        <v>0.75708307975140976</v>
      </c>
      <c r="S23" s="46" t="str">
        <f t="shared" si="4"/>
        <v xml:space="preserve"> -</v>
      </c>
      <c r="T23" s="82"/>
    </row>
    <row r="24" spans="2:21" ht="21" customHeight="1" thickBot="1" x14ac:dyDescent="0.25">
      <c r="E24" s="13"/>
      <c r="F24" s="13"/>
      <c r="H24" s="10"/>
      <c r="I24" s="10"/>
      <c r="J24" s="10"/>
      <c r="K24" s="11"/>
      <c r="L24" s="67">
        <f>+AVERAGE(L12:L14,L16:L23)</f>
        <v>0.83333333333333326</v>
      </c>
      <c r="M24" s="68">
        <f>+AVERAGE(M12:M14,M16:M23)</f>
        <v>0.66567640692640684</v>
      </c>
      <c r="N24" s="69"/>
      <c r="O24" s="70">
        <f>+SUM(O12:O14,O16:O23)</f>
        <v>5310819</v>
      </c>
      <c r="P24" s="70">
        <f>+SUM(P12:P14,P16:P23)</f>
        <v>4113578</v>
      </c>
      <c r="Q24" s="71">
        <f>+SUM(Q12:Q14,Q16:Q23)</f>
        <v>0</v>
      </c>
      <c r="R24" s="72">
        <f t="shared" si="3"/>
        <v>0.77456565550435819</v>
      </c>
      <c r="S24" s="68" t="str">
        <f t="shared" si="4"/>
        <v xml:space="preserve"> -</v>
      </c>
    </row>
    <row r="25" spans="2:21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2:21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21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21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21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21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21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21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3"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  <mergeCell ref="B12:B23"/>
    <mergeCell ref="C12:C14"/>
    <mergeCell ref="D12:D14"/>
    <mergeCell ref="D20:D22"/>
    <mergeCell ref="D16:D19"/>
    <mergeCell ref="C16:C23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2020-11-10T15:12:12Z</dcterms:modified>
</cp:coreProperties>
</file>