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705"/>
  <workbookPr showInkAnnotation="0" autoCompressPictures="0"/>
  <bookViews>
    <workbookView xWindow="0" yWindow="0" windowWidth="38400" windowHeight="22500" activeTab="3"/>
  </bookViews>
  <sheets>
    <sheet name="2016" sheetId="7" r:id="rId1"/>
    <sheet name="2017" sheetId="8" r:id="rId2"/>
    <sheet name="2018" sheetId="9" r:id="rId3"/>
    <sheet name="2019" sheetId="10" r:id="rId4"/>
    <sheet name=" 2016 - 2019" sheetId="11" r:id="rId5"/>
    <sheet name="RESUMEN" sheetId="12" r:id="rId6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8" i="11" l="1"/>
  <c r="V12" i="11"/>
  <c r="W12" i="11"/>
  <c r="V14" i="11"/>
  <c r="W14" i="11"/>
  <c r="V15" i="11"/>
  <c r="W15" i="11"/>
  <c r="V17" i="11"/>
  <c r="W17" i="11"/>
  <c r="V19" i="11"/>
  <c r="W19" i="11"/>
  <c r="V20" i="11"/>
  <c r="W20" i="11"/>
  <c r="V21" i="11"/>
  <c r="W21" i="11"/>
  <c r="V22" i="11"/>
  <c r="W22" i="11"/>
  <c r="V23" i="11"/>
  <c r="W23" i="11"/>
  <c r="V24" i="11"/>
  <c r="W24" i="11"/>
  <c r="V25" i="11"/>
  <c r="W25" i="11"/>
  <c r="V26" i="11"/>
  <c r="W26" i="11"/>
  <c r="V27" i="11"/>
  <c r="W27" i="11"/>
  <c r="V28" i="11"/>
  <c r="W28" i="11"/>
  <c r="V29" i="11"/>
  <c r="W29" i="11"/>
  <c r="V30" i="11"/>
  <c r="W30" i="11"/>
  <c r="V31" i="11"/>
  <c r="W31" i="11"/>
  <c r="V33" i="11"/>
  <c r="W33" i="11"/>
  <c r="V34" i="11"/>
  <c r="W34" i="11"/>
  <c r="V35" i="11"/>
  <c r="W35" i="11"/>
  <c r="V36" i="11"/>
  <c r="W36" i="11"/>
  <c r="V37" i="11"/>
  <c r="W37" i="11"/>
  <c r="V38" i="11"/>
  <c r="W38" i="11"/>
  <c r="V39" i="11"/>
  <c r="W39" i="11"/>
  <c r="V40" i="11"/>
  <c r="W40" i="11"/>
  <c r="V41" i="11"/>
  <c r="W41" i="11"/>
  <c r="V42" i="11"/>
  <c r="W42" i="11"/>
  <c r="V43" i="11"/>
  <c r="W43" i="11"/>
  <c r="V45" i="11"/>
  <c r="W45" i="11"/>
  <c r="V46" i="11"/>
  <c r="W46" i="11"/>
  <c r="V47" i="11"/>
  <c r="W47" i="11"/>
  <c r="V48" i="11"/>
  <c r="W48" i="11"/>
  <c r="V49" i="11"/>
  <c r="W49" i="11"/>
  <c r="V50" i="11"/>
  <c r="W50" i="11"/>
  <c r="V51" i="11"/>
  <c r="W51" i="11"/>
  <c r="V52" i="11"/>
  <c r="W52" i="11"/>
  <c r="V53" i="11"/>
  <c r="W53" i="11"/>
  <c r="V54" i="11"/>
  <c r="W54" i="11"/>
  <c r="V55" i="11"/>
  <c r="W55" i="11"/>
  <c r="V56" i="11"/>
  <c r="W56" i="11"/>
  <c r="V57" i="11"/>
  <c r="W57" i="11"/>
  <c r="V58" i="11"/>
  <c r="W58" i="11"/>
  <c r="U58" i="11"/>
  <c r="U57" i="11"/>
  <c r="U56" i="11"/>
  <c r="U55" i="11"/>
  <c r="U54" i="11"/>
  <c r="U53" i="11"/>
  <c r="U52" i="11"/>
  <c r="U51" i="11"/>
  <c r="U50" i="11"/>
  <c r="U49" i="11"/>
  <c r="U48" i="11"/>
  <c r="U47" i="11"/>
  <c r="U46" i="11"/>
  <c r="U45" i="11"/>
  <c r="U43" i="11"/>
  <c r="U42" i="11"/>
  <c r="U41" i="11"/>
  <c r="U40" i="11"/>
  <c r="U39" i="11"/>
  <c r="U38" i="11"/>
  <c r="U37" i="11"/>
  <c r="U36" i="11"/>
  <c r="U35" i="11"/>
  <c r="U34" i="11"/>
  <c r="U33" i="11"/>
  <c r="U31" i="11"/>
  <c r="U30" i="11"/>
  <c r="U29" i="11"/>
  <c r="U28" i="11"/>
  <c r="U27" i="11"/>
  <c r="U26" i="11"/>
  <c r="U25" i="11"/>
  <c r="U24" i="11"/>
  <c r="U23" i="11"/>
  <c r="U22" i="11"/>
  <c r="U21" i="11"/>
  <c r="U20" i="11"/>
  <c r="U19" i="11"/>
  <c r="S59" i="11"/>
  <c r="L12" i="9"/>
  <c r="N12" i="9"/>
  <c r="Q12" i="11"/>
  <c r="L14" i="9"/>
  <c r="N14" i="9"/>
  <c r="Q14" i="11"/>
  <c r="L15" i="9"/>
  <c r="N15" i="9"/>
  <c r="Q15" i="11"/>
  <c r="L17" i="9"/>
  <c r="N17" i="9"/>
  <c r="Q17" i="11"/>
  <c r="L19" i="9"/>
  <c r="N19" i="9"/>
  <c r="Q19" i="11"/>
  <c r="L20" i="9"/>
  <c r="N20" i="9"/>
  <c r="Q20" i="11"/>
  <c r="L21" i="9"/>
  <c r="N21" i="9"/>
  <c r="Q21" i="11"/>
  <c r="L22" i="9"/>
  <c r="N22" i="9"/>
  <c r="Q22" i="11"/>
  <c r="L23" i="9"/>
  <c r="N23" i="9"/>
  <c r="Q23" i="11"/>
  <c r="L24" i="9"/>
  <c r="N24" i="9"/>
  <c r="Q24" i="11"/>
  <c r="L25" i="9"/>
  <c r="N25" i="9"/>
  <c r="Q25" i="11"/>
  <c r="L26" i="9"/>
  <c r="N26" i="9"/>
  <c r="Q26" i="11"/>
  <c r="L27" i="9"/>
  <c r="N27" i="9"/>
  <c r="Q27" i="11"/>
  <c r="L28" i="9"/>
  <c r="N28" i="9"/>
  <c r="Q28" i="11"/>
  <c r="L29" i="9"/>
  <c r="N29" i="9"/>
  <c r="Q29" i="11"/>
  <c r="L30" i="9"/>
  <c r="N30" i="9"/>
  <c r="Q30" i="11"/>
  <c r="L31" i="9"/>
  <c r="N31" i="9"/>
  <c r="Q31" i="11"/>
  <c r="L33" i="9"/>
  <c r="N33" i="9"/>
  <c r="Q33" i="11"/>
  <c r="L34" i="9"/>
  <c r="N34" i="9"/>
  <c r="Q34" i="11"/>
  <c r="L35" i="9"/>
  <c r="N35" i="9"/>
  <c r="Q35" i="11"/>
  <c r="L36" i="9"/>
  <c r="N36" i="9"/>
  <c r="Q36" i="11"/>
  <c r="L37" i="9"/>
  <c r="N37" i="9"/>
  <c r="Q37" i="11"/>
  <c r="L38" i="9"/>
  <c r="N38" i="9"/>
  <c r="Q38" i="11"/>
  <c r="L39" i="9"/>
  <c r="N39" i="9"/>
  <c r="Q39" i="11"/>
  <c r="L40" i="9"/>
  <c r="N40" i="9"/>
  <c r="Q40" i="11"/>
  <c r="L41" i="9"/>
  <c r="N41" i="9"/>
  <c r="Q41" i="11"/>
  <c r="L42" i="9"/>
  <c r="N42" i="9"/>
  <c r="Q42" i="11"/>
  <c r="L43" i="9"/>
  <c r="N43" i="9"/>
  <c r="Q43" i="11"/>
  <c r="L45" i="9"/>
  <c r="N45" i="9"/>
  <c r="Q45" i="11"/>
  <c r="L46" i="9"/>
  <c r="N46" i="9"/>
  <c r="Q46" i="11"/>
  <c r="L47" i="9"/>
  <c r="N47" i="9"/>
  <c r="Q47" i="11"/>
  <c r="L48" i="9"/>
  <c r="N48" i="9"/>
  <c r="Q48" i="11"/>
  <c r="L49" i="9"/>
  <c r="N49" i="9"/>
  <c r="Q49" i="11"/>
  <c r="L50" i="9"/>
  <c r="N50" i="9"/>
  <c r="Q50" i="11"/>
  <c r="L51" i="9"/>
  <c r="N51" i="9"/>
  <c r="Q51" i="11"/>
  <c r="L52" i="9"/>
  <c r="N52" i="9"/>
  <c r="Q52" i="11"/>
  <c r="L53" i="9"/>
  <c r="N53" i="9"/>
  <c r="Q53" i="11"/>
  <c r="L54" i="9"/>
  <c r="N54" i="9"/>
  <c r="Q54" i="11"/>
  <c r="L55" i="9"/>
  <c r="N55" i="9"/>
  <c r="Q55" i="11"/>
  <c r="L56" i="9"/>
  <c r="N56" i="9"/>
  <c r="Q56" i="11"/>
  <c r="L57" i="9"/>
  <c r="N57" i="9"/>
  <c r="Q57" i="11"/>
  <c r="L58" i="9"/>
  <c r="N58" i="9"/>
  <c r="Q58" i="11"/>
  <c r="Q59" i="11"/>
  <c r="L12" i="10"/>
  <c r="N12" i="10"/>
  <c r="R12" i="11"/>
  <c r="L14" i="10"/>
  <c r="N14" i="10"/>
  <c r="R14" i="11"/>
  <c r="L15" i="10"/>
  <c r="N15" i="10"/>
  <c r="R15" i="11"/>
  <c r="L17" i="10"/>
  <c r="N17" i="10"/>
  <c r="R17" i="11"/>
  <c r="L19" i="10"/>
  <c r="N19" i="10"/>
  <c r="R19" i="11"/>
  <c r="L20" i="10"/>
  <c r="N20" i="10"/>
  <c r="R20" i="11"/>
  <c r="L21" i="10"/>
  <c r="N21" i="10"/>
  <c r="R21" i="11"/>
  <c r="L22" i="10"/>
  <c r="N22" i="10"/>
  <c r="R22" i="11"/>
  <c r="L23" i="10"/>
  <c r="N23" i="10"/>
  <c r="R23" i="11"/>
  <c r="L24" i="10"/>
  <c r="N24" i="10"/>
  <c r="R24" i="11"/>
  <c r="L25" i="10"/>
  <c r="N25" i="10"/>
  <c r="R25" i="11"/>
  <c r="L26" i="10"/>
  <c r="N26" i="10"/>
  <c r="R26" i="11"/>
  <c r="L27" i="10"/>
  <c r="N27" i="10"/>
  <c r="R27" i="11"/>
  <c r="L28" i="10"/>
  <c r="N28" i="10"/>
  <c r="R28" i="11"/>
  <c r="L29" i="10"/>
  <c r="N29" i="10"/>
  <c r="R29" i="11"/>
  <c r="L30" i="10"/>
  <c r="N30" i="10"/>
  <c r="R30" i="11"/>
  <c r="N31" i="10"/>
  <c r="R31" i="11"/>
  <c r="L33" i="10"/>
  <c r="N33" i="10"/>
  <c r="R33" i="11"/>
  <c r="L34" i="10"/>
  <c r="N34" i="10"/>
  <c r="R34" i="11"/>
  <c r="L35" i="10"/>
  <c r="N35" i="10"/>
  <c r="R35" i="11"/>
  <c r="L36" i="10"/>
  <c r="N36" i="10"/>
  <c r="R36" i="11"/>
  <c r="L37" i="10"/>
  <c r="N37" i="10"/>
  <c r="R37" i="11"/>
  <c r="L38" i="10"/>
  <c r="N38" i="10"/>
  <c r="R38" i="11"/>
  <c r="L39" i="10"/>
  <c r="N39" i="10"/>
  <c r="R39" i="11"/>
  <c r="L40" i="10"/>
  <c r="N40" i="10"/>
  <c r="R40" i="11"/>
  <c r="L41" i="10"/>
  <c r="N41" i="10"/>
  <c r="R41" i="11"/>
  <c r="L42" i="10"/>
  <c r="N42" i="10"/>
  <c r="R42" i="11"/>
  <c r="L43" i="10"/>
  <c r="N43" i="10"/>
  <c r="R43" i="11"/>
  <c r="L45" i="10"/>
  <c r="N45" i="10"/>
  <c r="R45" i="11"/>
  <c r="L46" i="10"/>
  <c r="N46" i="10"/>
  <c r="R46" i="11"/>
  <c r="L47" i="10"/>
  <c r="N47" i="10"/>
  <c r="R47" i="11"/>
  <c r="L48" i="10"/>
  <c r="N48" i="10"/>
  <c r="R48" i="11"/>
  <c r="L49" i="10"/>
  <c r="N49" i="10"/>
  <c r="R49" i="11"/>
  <c r="L50" i="10"/>
  <c r="N50" i="10"/>
  <c r="R50" i="11"/>
  <c r="L51" i="10"/>
  <c r="N51" i="10"/>
  <c r="R51" i="11"/>
  <c r="L52" i="10"/>
  <c r="N52" i="10"/>
  <c r="R52" i="11"/>
  <c r="L53" i="10"/>
  <c r="N53" i="10"/>
  <c r="R53" i="11"/>
  <c r="L54" i="10"/>
  <c r="N54" i="10"/>
  <c r="R54" i="11"/>
  <c r="L55" i="10"/>
  <c r="N55" i="10"/>
  <c r="R55" i="11"/>
  <c r="L56" i="10"/>
  <c r="N56" i="10"/>
  <c r="R56" i="11"/>
  <c r="L57" i="10"/>
  <c r="N57" i="10"/>
  <c r="R57" i="11"/>
  <c r="L58" i="10"/>
  <c r="N58" i="10"/>
  <c r="R58" i="11"/>
  <c r="R59" i="11"/>
  <c r="L12" i="8"/>
  <c r="N12" i="8"/>
  <c r="P12" i="11"/>
  <c r="L14" i="8"/>
  <c r="N14" i="8"/>
  <c r="P14" i="11"/>
  <c r="L15" i="8"/>
  <c r="N15" i="8"/>
  <c r="P15" i="11"/>
  <c r="L17" i="8"/>
  <c r="N17" i="8"/>
  <c r="P17" i="11"/>
  <c r="L19" i="8"/>
  <c r="N19" i="8"/>
  <c r="P19" i="11"/>
  <c r="N20" i="8"/>
  <c r="P20" i="11"/>
  <c r="N21" i="8"/>
  <c r="P21" i="11"/>
  <c r="L22" i="8"/>
  <c r="N22" i="8"/>
  <c r="P22" i="11"/>
  <c r="L23" i="8"/>
  <c r="N23" i="8"/>
  <c r="P23" i="11"/>
  <c r="N24" i="8"/>
  <c r="P24" i="11"/>
  <c r="N25" i="8"/>
  <c r="P25" i="11"/>
  <c r="N26" i="8"/>
  <c r="P26" i="11"/>
  <c r="N27" i="8"/>
  <c r="P27" i="11"/>
  <c r="N28" i="8"/>
  <c r="P28" i="11"/>
  <c r="N29" i="8"/>
  <c r="P29" i="11"/>
  <c r="N30" i="8"/>
  <c r="P30" i="11"/>
  <c r="N31" i="8"/>
  <c r="P31" i="11"/>
  <c r="L33" i="8"/>
  <c r="N33" i="8"/>
  <c r="P33" i="11"/>
  <c r="L34" i="8"/>
  <c r="N34" i="8"/>
  <c r="P34" i="11"/>
  <c r="N35" i="8"/>
  <c r="P35" i="11"/>
  <c r="L36" i="8"/>
  <c r="N36" i="8"/>
  <c r="P36" i="11"/>
  <c r="N37" i="8"/>
  <c r="P37" i="11"/>
  <c r="L38" i="8"/>
  <c r="N38" i="8"/>
  <c r="P38" i="11"/>
  <c r="N39" i="8"/>
  <c r="P39" i="11"/>
  <c r="L40" i="8"/>
  <c r="N40" i="8"/>
  <c r="P40" i="11"/>
  <c r="N41" i="8"/>
  <c r="P41" i="11"/>
  <c r="L42" i="8"/>
  <c r="N42" i="8"/>
  <c r="P42" i="11"/>
  <c r="L43" i="8"/>
  <c r="N43" i="8"/>
  <c r="P43" i="11"/>
  <c r="L45" i="8"/>
  <c r="N45" i="8"/>
  <c r="P45" i="11"/>
  <c r="L46" i="8"/>
  <c r="N46" i="8"/>
  <c r="P46" i="11"/>
  <c r="L47" i="8"/>
  <c r="N47" i="8"/>
  <c r="P47" i="11"/>
  <c r="L48" i="8"/>
  <c r="N48" i="8"/>
  <c r="P48" i="11"/>
  <c r="L49" i="8"/>
  <c r="N49" i="8"/>
  <c r="P49" i="11"/>
  <c r="N50" i="8"/>
  <c r="P50" i="11"/>
  <c r="N51" i="8"/>
  <c r="P51" i="11"/>
  <c r="L52" i="8"/>
  <c r="N52" i="8"/>
  <c r="P52" i="11"/>
  <c r="N53" i="8"/>
  <c r="P53" i="11"/>
  <c r="N54" i="8"/>
  <c r="P54" i="11"/>
  <c r="N55" i="8"/>
  <c r="P55" i="11"/>
  <c r="N56" i="8"/>
  <c r="P56" i="11"/>
  <c r="N57" i="8"/>
  <c r="P57" i="11"/>
  <c r="L58" i="8"/>
  <c r="N58" i="8"/>
  <c r="P58" i="11"/>
  <c r="P59" i="11"/>
  <c r="L12" i="7"/>
  <c r="N12" i="7"/>
  <c r="O12" i="11"/>
  <c r="N14" i="7"/>
  <c r="O14" i="11"/>
  <c r="N15" i="7"/>
  <c r="O15" i="11"/>
  <c r="N17" i="7"/>
  <c r="O17" i="11"/>
  <c r="N23" i="7"/>
  <c r="O19" i="11"/>
  <c r="N24" i="7"/>
  <c r="O20" i="11"/>
  <c r="N25" i="7"/>
  <c r="O21" i="11"/>
  <c r="L26" i="7"/>
  <c r="N26" i="7"/>
  <c r="O22" i="11"/>
  <c r="N27" i="7"/>
  <c r="O23" i="11"/>
  <c r="N28" i="7"/>
  <c r="O24" i="11"/>
  <c r="N29" i="7"/>
  <c r="O25" i="11"/>
  <c r="L30" i="7"/>
  <c r="N30" i="7"/>
  <c r="O26" i="11"/>
  <c r="N31" i="7"/>
  <c r="O27" i="11"/>
  <c r="N32" i="7"/>
  <c r="O28" i="11"/>
  <c r="N33" i="7"/>
  <c r="O29" i="11"/>
  <c r="N34" i="7"/>
  <c r="O30" i="11"/>
  <c r="N35" i="7"/>
  <c r="O31" i="11"/>
  <c r="N37" i="7"/>
  <c r="O33" i="11"/>
  <c r="N38" i="7"/>
  <c r="O34" i="11"/>
  <c r="N39" i="7"/>
  <c r="O35" i="11"/>
  <c r="L40" i="7"/>
  <c r="N40" i="7"/>
  <c r="O36" i="11"/>
  <c r="N41" i="7"/>
  <c r="O37" i="11"/>
  <c r="N42" i="7"/>
  <c r="O38" i="11"/>
  <c r="N43" i="7"/>
  <c r="O39" i="11"/>
  <c r="N44" i="7"/>
  <c r="O40" i="11"/>
  <c r="N46" i="7"/>
  <c r="O41" i="11"/>
  <c r="N47" i="7"/>
  <c r="O42" i="11"/>
  <c r="L48" i="7"/>
  <c r="N48" i="7"/>
  <c r="O43" i="11"/>
  <c r="L50" i="7"/>
  <c r="N50" i="7"/>
  <c r="O45" i="11"/>
  <c r="L51" i="7"/>
  <c r="N51" i="7"/>
  <c r="O46" i="11"/>
  <c r="N52" i="7"/>
  <c r="O47" i="11"/>
  <c r="L53" i="7"/>
  <c r="N53" i="7"/>
  <c r="O48" i="11"/>
  <c r="L54" i="7"/>
  <c r="N54" i="7"/>
  <c r="O49" i="11"/>
  <c r="N55" i="7"/>
  <c r="O50" i="11"/>
  <c r="N56" i="7"/>
  <c r="O51" i="11"/>
  <c r="L57" i="7"/>
  <c r="N57" i="7"/>
  <c r="O52" i="11"/>
  <c r="N58" i="7"/>
  <c r="O53" i="11"/>
  <c r="N59" i="7"/>
  <c r="O54" i="11"/>
  <c r="N60" i="7"/>
  <c r="O55" i="11"/>
  <c r="N61" i="7"/>
  <c r="O56" i="11"/>
  <c r="L62" i="7"/>
  <c r="N62" i="7"/>
  <c r="O57" i="11"/>
  <c r="L63" i="7"/>
  <c r="N63" i="7"/>
  <c r="O58" i="11"/>
  <c r="O59" i="11"/>
  <c r="I32" i="12"/>
  <c r="I31" i="12"/>
  <c r="I30" i="12"/>
  <c r="I29" i="12"/>
  <c r="I28" i="12"/>
  <c r="I27" i="12"/>
  <c r="I26" i="12"/>
  <c r="I25" i="12"/>
  <c r="I24" i="12"/>
  <c r="I23" i="12"/>
  <c r="I22" i="12"/>
  <c r="I21" i="12"/>
  <c r="I20" i="12"/>
  <c r="I19" i="12"/>
  <c r="I18" i="12"/>
  <c r="I17" i="12"/>
  <c r="I16" i="12"/>
  <c r="I15" i="12"/>
  <c r="I14" i="12"/>
  <c r="I13" i="12"/>
  <c r="I12" i="12"/>
  <c r="I11" i="12"/>
  <c r="I10" i="12"/>
  <c r="I9" i="12"/>
  <c r="I8" i="12"/>
  <c r="L10" i="12"/>
  <c r="L9" i="12"/>
  <c r="L8" i="12"/>
  <c r="M10" i="12"/>
  <c r="M9" i="12"/>
  <c r="M8" i="12"/>
  <c r="L13" i="12"/>
  <c r="L14" i="12"/>
  <c r="L12" i="12"/>
  <c r="L11" i="12"/>
  <c r="M13" i="12"/>
  <c r="M14" i="12"/>
  <c r="M12" i="12"/>
  <c r="M11" i="12"/>
  <c r="L17" i="12"/>
  <c r="L16" i="12"/>
  <c r="L15" i="12"/>
  <c r="M17" i="12"/>
  <c r="M16" i="12"/>
  <c r="M15" i="12"/>
  <c r="L20" i="12"/>
  <c r="L21" i="12"/>
  <c r="L22" i="12"/>
  <c r="L19" i="12"/>
  <c r="L24" i="12"/>
  <c r="L25" i="12"/>
  <c r="L26" i="12"/>
  <c r="L27" i="12"/>
  <c r="L28" i="12"/>
  <c r="L23" i="12"/>
  <c r="L30" i="12"/>
  <c r="L31" i="12"/>
  <c r="L32" i="12"/>
  <c r="L29" i="12"/>
  <c r="L18" i="12"/>
  <c r="M20" i="12"/>
  <c r="M21" i="12"/>
  <c r="M22" i="12"/>
  <c r="M19" i="12"/>
  <c r="M24" i="12"/>
  <c r="M25" i="12"/>
  <c r="M26" i="12"/>
  <c r="M27" i="12"/>
  <c r="M28" i="12"/>
  <c r="M23" i="12"/>
  <c r="M30" i="12"/>
  <c r="M31" i="12"/>
  <c r="M32" i="12"/>
  <c r="M29" i="12"/>
  <c r="M18" i="12"/>
  <c r="K32" i="12"/>
  <c r="K31" i="12"/>
  <c r="K30" i="12"/>
  <c r="K28" i="12"/>
  <c r="K27" i="12"/>
  <c r="K26" i="12"/>
  <c r="K25" i="12"/>
  <c r="K24" i="12"/>
  <c r="K22" i="12"/>
  <c r="K21" i="12"/>
  <c r="K20" i="12"/>
  <c r="K17" i="12"/>
  <c r="K14" i="12"/>
  <c r="K13" i="12"/>
  <c r="K10" i="12"/>
  <c r="K29" i="12"/>
  <c r="K23" i="12"/>
  <c r="K19" i="12"/>
  <c r="K18" i="12"/>
  <c r="K16" i="12"/>
  <c r="K15" i="12"/>
  <c r="K12" i="12"/>
  <c r="K11" i="12"/>
  <c r="K9" i="12"/>
  <c r="K8" i="12"/>
  <c r="M33" i="12"/>
  <c r="L33" i="12"/>
  <c r="K33" i="12"/>
  <c r="H12" i="11"/>
  <c r="F8" i="12"/>
  <c r="I12" i="11"/>
  <c r="G8" i="12"/>
  <c r="J12" i="11"/>
  <c r="H8" i="12"/>
  <c r="F9" i="12"/>
  <c r="G9" i="12"/>
  <c r="H9" i="12"/>
  <c r="F10" i="12"/>
  <c r="G10" i="12"/>
  <c r="H10" i="12"/>
  <c r="H14" i="11"/>
  <c r="H15" i="11"/>
  <c r="F11" i="12"/>
  <c r="I14" i="11"/>
  <c r="I15" i="11"/>
  <c r="G11" i="12"/>
  <c r="J14" i="11"/>
  <c r="J15" i="11"/>
  <c r="H11" i="12"/>
  <c r="F12" i="12"/>
  <c r="G12" i="12"/>
  <c r="H12" i="12"/>
  <c r="F13" i="12"/>
  <c r="G13" i="12"/>
  <c r="H13" i="12"/>
  <c r="F14" i="12"/>
  <c r="G14" i="12"/>
  <c r="H14" i="12"/>
  <c r="H17" i="11"/>
  <c r="F15" i="12"/>
  <c r="I17" i="11"/>
  <c r="G15" i="12"/>
  <c r="J17" i="11"/>
  <c r="H15" i="12"/>
  <c r="F16" i="12"/>
  <c r="G16" i="12"/>
  <c r="H16" i="12"/>
  <c r="F17" i="12"/>
  <c r="G17" i="12"/>
  <c r="H17" i="12"/>
  <c r="H19" i="11"/>
  <c r="H20" i="11"/>
  <c r="H21" i="11"/>
  <c r="H22" i="11"/>
  <c r="H23" i="11"/>
  <c r="H24" i="11"/>
  <c r="H25" i="11"/>
  <c r="H26" i="11"/>
  <c r="H27" i="11"/>
  <c r="H28" i="11"/>
  <c r="H29" i="11"/>
  <c r="H30" i="11"/>
  <c r="H31" i="11"/>
  <c r="H33" i="11"/>
  <c r="H34" i="11"/>
  <c r="H35" i="11"/>
  <c r="H36" i="11"/>
  <c r="H37" i="11"/>
  <c r="H38" i="11"/>
  <c r="H39" i="11"/>
  <c r="H40" i="11"/>
  <c r="H41" i="11"/>
  <c r="H42" i="11"/>
  <c r="H43" i="11"/>
  <c r="H45" i="11"/>
  <c r="H46" i="11"/>
  <c r="H47" i="11"/>
  <c r="H48" i="11"/>
  <c r="H49" i="11"/>
  <c r="H50" i="11"/>
  <c r="H51" i="11"/>
  <c r="H52" i="11"/>
  <c r="H53" i="11"/>
  <c r="H54" i="11"/>
  <c r="H55" i="11"/>
  <c r="H56" i="11"/>
  <c r="H57" i="11"/>
  <c r="H58" i="11"/>
  <c r="F18" i="12"/>
  <c r="I19" i="11"/>
  <c r="I20" i="11"/>
  <c r="I21" i="11"/>
  <c r="I22" i="11"/>
  <c r="I23" i="11"/>
  <c r="I24" i="11"/>
  <c r="I25" i="11"/>
  <c r="I26" i="11"/>
  <c r="I27" i="11"/>
  <c r="I28" i="11"/>
  <c r="I29" i="11"/>
  <c r="I30" i="11"/>
  <c r="I31" i="11"/>
  <c r="I33" i="11"/>
  <c r="I34" i="11"/>
  <c r="I35" i="11"/>
  <c r="I36" i="11"/>
  <c r="I37" i="11"/>
  <c r="I38" i="11"/>
  <c r="I39" i="11"/>
  <c r="I40" i="11"/>
  <c r="I41" i="11"/>
  <c r="I42" i="11"/>
  <c r="I43" i="11"/>
  <c r="I45" i="11"/>
  <c r="I46" i="11"/>
  <c r="I47" i="11"/>
  <c r="I48" i="11"/>
  <c r="I49" i="11"/>
  <c r="I50" i="11"/>
  <c r="I51" i="11"/>
  <c r="I52" i="11"/>
  <c r="I53" i="11"/>
  <c r="I54" i="11"/>
  <c r="I55" i="11"/>
  <c r="I56" i="11"/>
  <c r="I57" i="11"/>
  <c r="I58" i="11"/>
  <c r="G18" i="12"/>
  <c r="J19" i="11"/>
  <c r="J20" i="11"/>
  <c r="J21" i="11"/>
  <c r="J22" i="11"/>
  <c r="J23" i="11"/>
  <c r="J24" i="11"/>
  <c r="J25" i="11"/>
  <c r="J26" i="11"/>
  <c r="J27" i="11"/>
  <c r="J28" i="11"/>
  <c r="J29" i="11"/>
  <c r="J30" i="11"/>
  <c r="J31" i="11"/>
  <c r="J33" i="11"/>
  <c r="J34" i="11"/>
  <c r="J35" i="11"/>
  <c r="J36" i="11"/>
  <c r="J37" i="11"/>
  <c r="J38" i="11"/>
  <c r="J39" i="11"/>
  <c r="J40" i="11"/>
  <c r="J41" i="11"/>
  <c r="J42" i="11"/>
  <c r="J43" i="11"/>
  <c r="J45" i="11"/>
  <c r="J46" i="11"/>
  <c r="J47" i="11"/>
  <c r="J48" i="11"/>
  <c r="J49" i="11"/>
  <c r="J50" i="11"/>
  <c r="J51" i="11"/>
  <c r="J52" i="11"/>
  <c r="J53" i="11"/>
  <c r="J54" i="11"/>
  <c r="J55" i="11"/>
  <c r="J56" i="11"/>
  <c r="J57" i="11"/>
  <c r="J58" i="11"/>
  <c r="H18" i="12"/>
  <c r="F19" i="12"/>
  <c r="G19" i="12"/>
  <c r="H19" i="12"/>
  <c r="F20" i="12"/>
  <c r="G20" i="12"/>
  <c r="H20" i="12"/>
  <c r="F21" i="12"/>
  <c r="G21" i="12"/>
  <c r="H21" i="12"/>
  <c r="F22" i="12"/>
  <c r="G22" i="12"/>
  <c r="H22" i="12"/>
  <c r="F23" i="12"/>
  <c r="G23" i="12"/>
  <c r="H23" i="12"/>
  <c r="F24" i="12"/>
  <c r="G24" i="12"/>
  <c r="H24" i="12"/>
  <c r="F25" i="12"/>
  <c r="G25" i="12"/>
  <c r="H25" i="12"/>
  <c r="F26" i="12"/>
  <c r="G26" i="12"/>
  <c r="H26" i="12"/>
  <c r="F27" i="12"/>
  <c r="G27" i="12"/>
  <c r="H27" i="12"/>
  <c r="F28" i="12"/>
  <c r="G28" i="12"/>
  <c r="H28" i="12"/>
  <c r="F29" i="12"/>
  <c r="G29" i="12"/>
  <c r="H29" i="12"/>
  <c r="F30" i="12"/>
  <c r="G30" i="12"/>
  <c r="H30" i="12"/>
  <c r="F31" i="12"/>
  <c r="G31" i="12"/>
  <c r="H31" i="12"/>
  <c r="F32" i="12"/>
  <c r="G32" i="12"/>
  <c r="H32" i="12"/>
  <c r="I33" i="12"/>
  <c r="F33" i="12"/>
  <c r="G33" i="12"/>
  <c r="H33" i="12"/>
  <c r="E33" i="12"/>
  <c r="G57" i="11"/>
  <c r="G58" i="11"/>
  <c r="E32" i="12"/>
  <c r="G50" i="11"/>
  <c r="G51" i="11"/>
  <c r="G52" i="11"/>
  <c r="G53" i="11"/>
  <c r="G54" i="11"/>
  <c r="G55" i="11"/>
  <c r="G56" i="11"/>
  <c r="E31" i="12"/>
  <c r="G45" i="11"/>
  <c r="G46" i="11"/>
  <c r="G47" i="11"/>
  <c r="G48" i="11"/>
  <c r="G49" i="11"/>
  <c r="E30" i="12"/>
  <c r="E29" i="12"/>
  <c r="G43" i="11"/>
  <c r="E28" i="12"/>
  <c r="G37" i="11"/>
  <c r="G38" i="11"/>
  <c r="G39" i="11"/>
  <c r="G40" i="11"/>
  <c r="G41" i="11"/>
  <c r="G42" i="11"/>
  <c r="E27" i="12"/>
  <c r="G36" i="11"/>
  <c r="E26" i="12"/>
  <c r="G34" i="11"/>
  <c r="G35" i="11"/>
  <c r="E25" i="12"/>
  <c r="G33" i="11"/>
  <c r="E24" i="12"/>
  <c r="E23" i="12"/>
  <c r="G29" i="11"/>
  <c r="G30" i="11"/>
  <c r="G31" i="11"/>
  <c r="E22" i="12"/>
  <c r="G24" i="11"/>
  <c r="G25" i="11"/>
  <c r="G26" i="11"/>
  <c r="G27" i="11"/>
  <c r="G28" i="11"/>
  <c r="E21" i="12"/>
  <c r="G19" i="11"/>
  <c r="G20" i="11"/>
  <c r="G21" i="11"/>
  <c r="G22" i="11"/>
  <c r="G23" i="11"/>
  <c r="E20" i="12"/>
  <c r="E19" i="12"/>
  <c r="E18" i="12"/>
  <c r="G12" i="11"/>
  <c r="E10" i="12"/>
  <c r="E9" i="12"/>
  <c r="G17" i="11"/>
  <c r="E17" i="12"/>
  <c r="E16" i="12"/>
  <c r="E15" i="12"/>
  <c r="G15" i="11"/>
  <c r="E14" i="12"/>
  <c r="G14" i="11"/>
  <c r="E13" i="12"/>
  <c r="E12" i="12"/>
  <c r="E11" i="12"/>
  <c r="E8" i="12"/>
  <c r="C36" i="12"/>
  <c r="C35" i="12"/>
  <c r="O33" i="12"/>
  <c r="N33" i="12"/>
  <c r="J33" i="12"/>
  <c r="O32" i="12"/>
  <c r="N32" i="12"/>
  <c r="J32" i="12"/>
  <c r="O31" i="12"/>
  <c r="N31" i="12"/>
  <c r="J31" i="12"/>
  <c r="O30" i="12"/>
  <c r="N30" i="12"/>
  <c r="J30" i="12"/>
  <c r="O29" i="12"/>
  <c r="N29" i="12"/>
  <c r="J29" i="12"/>
  <c r="O28" i="12"/>
  <c r="N28" i="12"/>
  <c r="J28" i="12"/>
  <c r="O27" i="12"/>
  <c r="N27" i="12"/>
  <c r="J27" i="12"/>
  <c r="O26" i="12"/>
  <c r="N26" i="12"/>
  <c r="J26" i="12"/>
  <c r="O25" i="12"/>
  <c r="N25" i="12"/>
  <c r="J25" i="12"/>
  <c r="O24" i="12"/>
  <c r="N24" i="12"/>
  <c r="J24" i="12"/>
  <c r="O23" i="12"/>
  <c r="N23" i="12"/>
  <c r="J23" i="12"/>
  <c r="O22" i="12"/>
  <c r="N22" i="12"/>
  <c r="J22" i="12"/>
  <c r="O21" i="12"/>
  <c r="N21" i="12"/>
  <c r="J21" i="12"/>
  <c r="O20" i="12"/>
  <c r="N20" i="12"/>
  <c r="J20" i="12"/>
  <c r="O19" i="12"/>
  <c r="N19" i="12"/>
  <c r="J19" i="12"/>
  <c r="O18" i="12"/>
  <c r="N18" i="12"/>
  <c r="J18" i="12"/>
  <c r="O17" i="12"/>
  <c r="N17" i="12"/>
  <c r="J17" i="12"/>
  <c r="O16" i="12"/>
  <c r="N16" i="12"/>
  <c r="J16" i="12"/>
  <c r="O15" i="12"/>
  <c r="N15" i="12"/>
  <c r="J15" i="12"/>
  <c r="O14" i="12"/>
  <c r="N14" i="12"/>
  <c r="J14" i="12"/>
  <c r="O13" i="12"/>
  <c r="N13" i="12"/>
  <c r="J13" i="12"/>
  <c r="O12" i="12"/>
  <c r="N12" i="12"/>
  <c r="J12" i="12"/>
  <c r="O11" i="12"/>
  <c r="N11" i="12"/>
  <c r="J11" i="12"/>
  <c r="O10" i="12"/>
  <c r="N10" i="12"/>
  <c r="J10" i="12"/>
  <c r="O9" i="12"/>
  <c r="N9" i="12"/>
  <c r="J9" i="12"/>
  <c r="O8" i="12"/>
  <c r="N8" i="12"/>
  <c r="J8" i="12"/>
  <c r="N59" i="10"/>
  <c r="N59" i="9"/>
  <c r="N59" i="8"/>
  <c r="N19" i="7"/>
  <c r="L20" i="7"/>
  <c r="N20" i="7"/>
  <c r="N21" i="7"/>
  <c r="L45" i="7"/>
  <c r="N45" i="7"/>
  <c r="N64" i="7"/>
  <c r="N12" i="11"/>
  <c r="N14" i="11"/>
  <c r="N15" i="11"/>
  <c r="N17" i="11"/>
  <c r="N19" i="11"/>
  <c r="N20" i="11"/>
  <c r="N21" i="11"/>
  <c r="N22" i="11"/>
  <c r="N23" i="11"/>
  <c r="N24" i="11"/>
  <c r="N25" i="11"/>
  <c r="N26" i="11"/>
  <c r="N27" i="11"/>
  <c r="N28" i="11"/>
  <c r="N29" i="11"/>
  <c r="N30" i="11"/>
  <c r="N31" i="11"/>
  <c r="N33" i="11"/>
  <c r="N34" i="11"/>
  <c r="N35" i="11"/>
  <c r="N36" i="11"/>
  <c r="N37" i="11"/>
  <c r="N38" i="11"/>
  <c r="N39" i="11"/>
  <c r="N40" i="11"/>
  <c r="N41" i="11"/>
  <c r="N42" i="11"/>
  <c r="N43" i="11"/>
  <c r="N45" i="11"/>
  <c r="N46" i="11"/>
  <c r="N47" i="11"/>
  <c r="N48" i="11"/>
  <c r="N49" i="11"/>
  <c r="N50" i="11"/>
  <c r="N51" i="11"/>
  <c r="N52" i="11"/>
  <c r="N53" i="11"/>
  <c r="N54" i="11"/>
  <c r="N55" i="11"/>
  <c r="N56" i="11"/>
  <c r="N57" i="11"/>
  <c r="N58" i="11"/>
  <c r="M12" i="11"/>
  <c r="M14" i="11"/>
  <c r="M15" i="11"/>
  <c r="M17" i="11"/>
  <c r="M19" i="11"/>
  <c r="M20" i="11"/>
  <c r="M21" i="11"/>
  <c r="M22" i="11"/>
  <c r="M23" i="11"/>
  <c r="M24" i="11"/>
  <c r="M25" i="11"/>
  <c r="M26" i="11"/>
  <c r="M27" i="11"/>
  <c r="M28" i="11"/>
  <c r="M29" i="11"/>
  <c r="M30" i="11"/>
  <c r="M31" i="11"/>
  <c r="M33" i="11"/>
  <c r="M34" i="11"/>
  <c r="M35" i="11"/>
  <c r="M36" i="11"/>
  <c r="M37" i="11"/>
  <c r="M38" i="11"/>
  <c r="M39" i="11"/>
  <c r="M40" i="11"/>
  <c r="M41" i="11"/>
  <c r="M42" i="11"/>
  <c r="M43" i="11"/>
  <c r="M45" i="11"/>
  <c r="M46" i="11"/>
  <c r="M47" i="11"/>
  <c r="M48" i="11"/>
  <c r="M49" i="11"/>
  <c r="M50" i="11"/>
  <c r="M51" i="11"/>
  <c r="M52" i="11"/>
  <c r="M53" i="11"/>
  <c r="M54" i="11"/>
  <c r="M55" i="11"/>
  <c r="M56" i="11"/>
  <c r="M57" i="11"/>
  <c r="M58" i="11"/>
  <c r="L12" i="11"/>
  <c r="L14" i="11"/>
  <c r="L15" i="11"/>
  <c r="L17" i="11"/>
  <c r="L19" i="11"/>
  <c r="L20" i="11"/>
  <c r="L21" i="11"/>
  <c r="L22" i="11"/>
  <c r="L23" i="11"/>
  <c r="L24" i="11"/>
  <c r="L25" i="11"/>
  <c r="L26" i="11"/>
  <c r="L27" i="11"/>
  <c r="L28" i="11"/>
  <c r="L29" i="11"/>
  <c r="L30" i="11"/>
  <c r="L31" i="11"/>
  <c r="L33" i="11"/>
  <c r="L34" i="11"/>
  <c r="L35" i="11"/>
  <c r="L36" i="11"/>
  <c r="L37" i="11"/>
  <c r="L38" i="11"/>
  <c r="L39" i="11"/>
  <c r="L40" i="11"/>
  <c r="L41" i="11"/>
  <c r="L42" i="11"/>
  <c r="L43" i="11"/>
  <c r="L45" i="11"/>
  <c r="L46" i="11"/>
  <c r="L47" i="11"/>
  <c r="L48" i="11"/>
  <c r="L49" i="11"/>
  <c r="L50" i="11"/>
  <c r="L51" i="11"/>
  <c r="L52" i="11"/>
  <c r="L53" i="11"/>
  <c r="L54" i="11"/>
  <c r="L55" i="11"/>
  <c r="L56" i="11"/>
  <c r="L57" i="11"/>
  <c r="L58" i="11"/>
  <c r="K45" i="11"/>
  <c r="K46" i="11"/>
  <c r="K47" i="11"/>
  <c r="K48" i="11"/>
  <c r="K49" i="11"/>
  <c r="K50" i="11"/>
  <c r="K51" i="11"/>
  <c r="K52" i="11"/>
  <c r="K53" i="11"/>
  <c r="K54" i="11"/>
  <c r="K55" i="11"/>
  <c r="K56" i="11"/>
  <c r="K57" i="11"/>
  <c r="K58" i="11"/>
  <c r="K41" i="11"/>
  <c r="K42" i="11"/>
  <c r="K43" i="11"/>
  <c r="K37" i="11"/>
  <c r="K38" i="11"/>
  <c r="K39" i="11"/>
  <c r="K40" i="11"/>
  <c r="K33" i="11"/>
  <c r="K34" i="11"/>
  <c r="K35" i="11"/>
  <c r="K36" i="11"/>
  <c r="K19" i="11"/>
  <c r="K20" i="11"/>
  <c r="K21" i="11"/>
  <c r="K22" i="11"/>
  <c r="K23" i="11"/>
  <c r="K24" i="11"/>
  <c r="K25" i="11"/>
  <c r="K26" i="11"/>
  <c r="K27" i="11"/>
  <c r="K28" i="11"/>
  <c r="K29" i="11"/>
  <c r="K30" i="11"/>
  <c r="K31" i="11"/>
  <c r="U17" i="11"/>
  <c r="K17" i="11"/>
  <c r="U14" i="11"/>
  <c r="U15" i="11"/>
  <c r="K14" i="11"/>
  <c r="K15" i="11"/>
  <c r="U12" i="11"/>
  <c r="K12" i="11"/>
  <c r="W59" i="11"/>
  <c r="V59" i="11"/>
  <c r="Y59" i="11"/>
  <c r="U59" i="11"/>
  <c r="X59" i="11"/>
  <c r="Y58" i="11"/>
  <c r="X58" i="11"/>
  <c r="Y57" i="11"/>
  <c r="X57" i="11"/>
  <c r="Y56" i="11"/>
  <c r="X56" i="11"/>
  <c r="Y55" i="11"/>
  <c r="X55" i="11"/>
  <c r="Y54" i="11"/>
  <c r="X54" i="11"/>
  <c r="Y53" i="11"/>
  <c r="X53" i="11"/>
  <c r="Y52" i="11"/>
  <c r="X52" i="11"/>
  <c r="Y51" i="11"/>
  <c r="X51" i="11"/>
  <c r="Y50" i="11"/>
  <c r="X50" i="11"/>
  <c r="Y49" i="11"/>
  <c r="X49" i="11"/>
  <c r="Y48" i="11"/>
  <c r="X48" i="11"/>
  <c r="Y47" i="11"/>
  <c r="X47" i="11"/>
  <c r="Y46" i="11"/>
  <c r="X46" i="11"/>
  <c r="Y45" i="11"/>
  <c r="X45" i="11"/>
  <c r="Y43" i="11"/>
  <c r="X43" i="11"/>
  <c r="Y42" i="11"/>
  <c r="X42" i="11"/>
  <c r="Y41" i="11"/>
  <c r="X41" i="11"/>
  <c r="Y40" i="11"/>
  <c r="X40" i="11"/>
  <c r="Y39" i="11"/>
  <c r="X39" i="11"/>
  <c r="Y38" i="11"/>
  <c r="X38" i="11"/>
  <c r="Y37" i="11"/>
  <c r="X37" i="11"/>
  <c r="Y36" i="11"/>
  <c r="X36" i="11"/>
  <c r="Y35" i="11"/>
  <c r="X35" i="11"/>
  <c r="Y34" i="11"/>
  <c r="X34" i="11"/>
  <c r="Y33" i="11"/>
  <c r="X33" i="11"/>
  <c r="Y31" i="11"/>
  <c r="X31" i="11"/>
  <c r="Y30" i="11"/>
  <c r="X30" i="11"/>
  <c r="Y29" i="11"/>
  <c r="X29" i="11"/>
  <c r="Y28" i="11"/>
  <c r="X28" i="11"/>
  <c r="Y27" i="11"/>
  <c r="X27" i="11"/>
  <c r="Y26" i="11"/>
  <c r="X26" i="11"/>
  <c r="Y25" i="11"/>
  <c r="X25" i="11"/>
  <c r="Y24" i="11"/>
  <c r="X24" i="11"/>
  <c r="Y23" i="11"/>
  <c r="X23" i="11"/>
  <c r="Y22" i="11"/>
  <c r="X22" i="11"/>
  <c r="Y21" i="11"/>
  <c r="X21" i="11"/>
  <c r="Y20" i="11"/>
  <c r="X20" i="11"/>
  <c r="Y19" i="11"/>
  <c r="X19" i="11"/>
  <c r="Y17" i="11"/>
  <c r="X17" i="11"/>
  <c r="Y15" i="11"/>
  <c r="X15" i="11"/>
  <c r="Y14" i="11"/>
  <c r="X14" i="11"/>
  <c r="Y12" i="11"/>
  <c r="X12" i="11"/>
  <c r="R59" i="8"/>
  <c r="Q59" i="8"/>
  <c r="T59" i="8"/>
  <c r="P59" i="8"/>
  <c r="S59" i="8"/>
  <c r="M12" i="8"/>
  <c r="M14" i="8"/>
  <c r="M15" i="8"/>
  <c r="M17" i="8"/>
  <c r="M19" i="8"/>
  <c r="M20" i="8"/>
  <c r="M21" i="8"/>
  <c r="M22" i="8"/>
  <c r="M23" i="8"/>
  <c r="M24" i="8"/>
  <c r="M25" i="8"/>
  <c r="M26" i="8"/>
  <c r="M27" i="8"/>
  <c r="M28" i="8"/>
  <c r="M29" i="8"/>
  <c r="M30" i="8"/>
  <c r="M31" i="8"/>
  <c r="M33" i="8"/>
  <c r="M34" i="8"/>
  <c r="M35" i="8"/>
  <c r="M36" i="8"/>
  <c r="M37" i="8"/>
  <c r="M38" i="8"/>
  <c r="M39" i="8"/>
  <c r="M40" i="8"/>
  <c r="M41" i="8"/>
  <c r="M42" i="8"/>
  <c r="M43" i="8"/>
  <c r="M45" i="8"/>
  <c r="M46" i="8"/>
  <c r="M47" i="8"/>
  <c r="M48" i="8"/>
  <c r="M49" i="8"/>
  <c r="M50" i="8"/>
  <c r="M51" i="8"/>
  <c r="M52" i="8"/>
  <c r="M53" i="8"/>
  <c r="M54" i="8"/>
  <c r="M55" i="8"/>
  <c r="M56" i="8"/>
  <c r="M57" i="8"/>
  <c r="M58" i="8"/>
  <c r="M59" i="8"/>
  <c r="R59" i="9"/>
  <c r="Q59" i="9"/>
  <c r="T59" i="9"/>
  <c r="P59" i="9"/>
  <c r="S59" i="9"/>
  <c r="M12" i="9"/>
  <c r="M14" i="9"/>
  <c r="M15" i="9"/>
  <c r="M17" i="9"/>
  <c r="M19" i="9"/>
  <c r="M20" i="9"/>
  <c r="M21" i="9"/>
  <c r="M22" i="9"/>
  <c r="M23" i="9"/>
  <c r="M24" i="9"/>
  <c r="M25" i="9"/>
  <c r="M26" i="9"/>
  <c r="M27" i="9"/>
  <c r="M28" i="9"/>
  <c r="M29" i="9"/>
  <c r="M30" i="9"/>
  <c r="M31" i="9"/>
  <c r="M33" i="9"/>
  <c r="M34" i="9"/>
  <c r="M35" i="9"/>
  <c r="M36" i="9"/>
  <c r="M37" i="9"/>
  <c r="M38" i="9"/>
  <c r="M39" i="9"/>
  <c r="M40" i="9"/>
  <c r="M41" i="9"/>
  <c r="M42" i="9"/>
  <c r="M43" i="9"/>
  <c r="M45" i="9"/>
  <c r="M46" i="9"/>
  <c r="M47" i="9"/>
  <c r="M48" i="9"/>
  <c r="M49" i="9"/>
  <c r="M50" i="9"/>
  <c r="M51" i="9"/>
  <c r="M52" i="9"/>
  <c r="M53" i="9"/>
  <c r="M54" i="9"/>
  <c r="M55" i="9"/>
  <c r="M56" i="9"/>
  <c r="M57" i="9"/>
  <c r="M58" i="9"/>
  <c r="M59" i="9"/>
  <c r="R59" i="10"/>
  <c r="Q59" i="10"/>
  <c r="P59" i="10"/>
  <c r="M12" i="10"/>
  <c r="M14" i="10"/>
  <c r="M15" i="10"/>
  <c r="M17" i="10"/>
  <c r="M19" i="10"/>
  <c r="M20" i="10"/>
  <c r="M21" i="10"/>
  <c r="M22" i="10"/>
  <c r="M23" i="10"/>
  <c r="M24" i="10"/>
  <c r="M25" i="10"/>
  <c r="M26" i="10"/>
  <c r="M27" i="10"/>
  <c r="M28" i="10"/>
  <c r="M29" i="10"/>
  <c r="M30" i="10"/>
  <c r="M31" i="10"/>
  <c r="M33" i="10"/>
  <c r="M34" i="10"/>
  <c r="M35" i="10"/>
  <c r="M36" i="10"/>
  <c r="M37" i="10"/>
  <c r="M38" i="10"/>
  <c r="M39" i="10"/>
  <c r="M40" i="10"/>
  <c r="M41" i="10"/>
  <c r="M42" i="10"/>
  <c r="M43" i="10"/>
  <c r="M45" i="10"/>
  <c r="M46" i="10"/>
  <c r="M47" i="10"/>
  <c r="M48" i="10"/>
  <c r="M49" i="10"/>
  <c r="M50" i="10"/>
  <c r="M51" i="10"/>
  <c r="M52" i="10"/>
  <c r="M53" i="10"/>
  <c r="M54" i="10"/>
  <c r="M55" i="10"/>
  <c r="M56" i="10"/>
  <c r="M57" i="10"/>
  <c r="M58" i="10"/>
  <c r="M59" i="10"/>
  <c r="I40" i="10"/>
  <c r="I39" i="10"/>
  <c r="I40" i="9"/>
  <c r="I39" i="9"/>
  <c r="I40" i="8"/>
  <c r="I39" i="8"/>
  <c r="I52" i="10"/>
  <c r="I49" i="10"/>
  <c r="I48" i="10"/>
  <c r="I47" i="10"/>
  <c r="I43" i="10"/>
  <c r="I52" i="9"/>
  <c r="I49" i="9"/>
  <c r="I48" i="9"/>
  <c r="I47" i="9"/>
  <c r="I43" i="9"/>
  <c r="I52" i="8"/>
  <c r="I49" i="8"/>
  <c r="I48" i="8"/>
  <c r="I47" i="8"/>
  <c r="I43" i="8"/>
  <c r="I15" i="9"/>
  <c r="I12" i="9"/>
  <c r="I15" i="10"/>
  <c r="I12" i="10"/>
  <c r="I14" i="8"/>
  <c r="I14" i="9"/>
  <c r="I14" i="10"/>
  <c r="I17" i="8"/>
  <c r="I17" i="9"/>
  <c r="I17" i="10"/>
  <c r="I19" i="8"/>
  <c r="I19" i="9"/>
  <c r="I19" i="10"/>
  <c r="I20" i="8"/>
  <c r="I20" i="9"/>
  <c r="I20" i="10"/>
  <c r="I21" i="8"/>
  <c r="I21" i="9"/>
  <c r="I21" i="10"/>
  <c r="I22" i="8"/>
  <c r="I22" i="9"/>
  <c r="I22" i="10"/>
  <c r="I23" i="8"/>
  <c r="I23" i="9"/>
  <c r="I23" i="10"/>
  <c r="I24" i="8"/>
  <c r="I24" i="9"/>
  <c r="I24" i="10"/>
  <c r="I25" i="8"/>
  <c r="I25" i="9"/>
  <c r="I25" i="10"/>
  <c r="I26" i="8"/>
  <c r="I26" i="9"/>
  <c r="I26" i="10"/>
  <c r="I27" i="8"/>
  <c r="I27" i="9"/>
  <c r="I27" i="10"/>
  <c r="I28" i="8"/>
  <c r="I28" i="9"/>
  <c r="I28" i="10"/>
  <c r="I29" i="8"/>
  <c r="I29" i="9"/>
  <c r="I29" i="10"/>
  <c r="I30" i="8"/>
  <c r="I30" i="9"/>
  <c r="I30" i="10"/>
  <c r="I31" i="8"/>
  <c r="I31" i="9"/>
  <c r="I31" i="10"/>
  <c r="I33" i="8"/>
  <c r="I33" i="9"/>
  <c r="I33" i="10"/>
  <c r="I34" i="8"/>
  <c r="I34" i="9"/>
  <c r="I34" i="10"/>
  <c r="I35" i="8"/>
  <c r="I35" i="9"/>
  <c r="I35" i="10"/>
  <c r="I36" i="8"/>
  <c r="I36" i="9"/>
  <c r="I36" i="10"/>
  <c r="I37" i="8"/>
  <c r="I37" i="9"/>
  <c r="I37" i="10"/>
  <c r="I38" i="8"/>
  <c r="I38" i="9"/>
  <c r="I38" i="10"/>
  <c r="I41" i="8"/>
  <c r="I41" i="9"/>
  <c r="I41" i="10"/>
  <c r="I42" i="8"/>
  <c r="I42" i="9"/>
  <c r="I42" i="10"/>
  <c r="I45" i="8"/>
  <c r="I45" i="9"/>
  <c r="I45" i="10"/>
  <c r="I46" i="8"/>
  <c r="I46" i="9"/>
  <c r="I46" i="10"/>
  <c r="I50" i="8"/>
  <c r="I50" i="9"/>
  <c r="I50" i="10"/>
  <c r="I51" i="8"/>
  <c r="I51" i="9"/>
  <c r="I51" i="10"/>
  <c r="I53" i="8"/>
  <c r="I53" i="9"/>
  <c r="I53" i="10"/>
  <c r="I54" i="8"/>
  <c r="I54" i="9"/>
  <c r="I54" i="10"/>
  <c r="I55" i="8"/>
  <c r="I55" i="9"/>
  <c r="I55" i="10"/>
  <c r="I56" i="8"/>
  <c r="I56" i="9"/>
  <c r="I56" i="10"/>
  <c r="I57" i="8"/>
  <c r="I57" i="9"/>
  <c r="I57" i="10"/>
  <c r="I58" i="8"/>
  <c r="I58" i="9"/>
  <c r="I58" i="10"/>
  <c r="I15" i="8"/>
  <c r="I12" i="8"/>
  <c r="T59" i="10"/>
  <c r="S59" i="10"/>
  <c r="T58" i="10"/>
  <c r="S58" i="10"/>
  <c r="T57" i="10"/>
  <c r="S57" i="10"/>
  <c r="T56" i="10"/>
  <c r="S56" i="10"/>
  <c r="T55" i="10"/>
  <c r="S55" i="10"/>
  <c r="T54" i="10"/>
  <c r="S54" i="10"/>
  <c r="T53" i="10"/>
  <c r="S53" i="10"/>
  <c r="T52" i="10"/>
  <c r="S52" i="10"/>
  <c r="T51" i="10"/>
  <c r="S51" i="10"/>
  <c r="T50" i="10"/>
  <c r="S50" i="10"/>
  <c r="T49" i="10"/>
  <c r="S49" i="10"/>
  <c r="T48" i="10"/>
  <c r="S48" i="10"/>
  <c r="T47" i="10"/>
  <c r="S47" i="10"/>
  <c r="T46" i="10"/>
  <c r="S46" i="10"/>
  <c r="T45" i="10"/>
  <c r="S45" i="10"/>
  <c r="T43" i="10"/>
  <c r="S43" i="10"/>
  <c r="T42" i="10"/>
  <c r="S42" i="10"/>
  <c r="T41" i="10"/>
  <c r="S41" i="10"/>
  <c r="T40" i="10"/>
  <c r="S40" i="10"/>
  <c r="T39" i="10"/>
  <c r="S39" i="10"/>
  <c r="T38" i="10"/>
  <c r="S38" i="10"/>
  <c r="T37" i="10"/>
  <c r="S37" i="10"/>
  <c r="T36" i="10"/>
  <c r="S36" i="10"/>
  <c r="T35" i="10"/>
  <c r="S35" i="10"/>
  <c r="T34" i="10"/>
  <c r="S34" i="10"/>
  <c r="T33" i="10"/>
  <c r="S33" i="10"/>
  <c r="T31" i="10"/>
  <c r="S31" i="10"/>
  <c r="L31" i="10"/>
  <c r="T30" i="10"/>
  <c r="S30" i="10"/>
  <c r="T29" i="10"/>
  <c r="S29" i="10"/>
  <c r="T28" i="10"/>
  <c r="S28" i="10"/>
  <c r="T27" i="10"/>
  <c r="S27" i="10"/>
  <c r="T26" i="10"/>
  <c r="S26" i="10"/>
  <c r="T25" i="10"/>
  <c r="S25" i="10"/>
  <c r="T24" i="10"/>
  <c r="S24" i="10"/>
  <c r="T23" i="10"/>
  <c r="S23" i="10"/>
  <c r="T22" i="10"/>
  <c r="S22" i="10"/>
  <c r="T21" i="10"/>
  <c r="S21" i="10"/>
  <c r="T20" i="10"/>
  <c r="S20" i="10"/>
  <c r="T19" i="10"/>
  <c r="S19" i="10"/>
  <c r="T17" i="10"/>
  <c r="S17" i="10"/>
  <c r="T15" i="10"/>
  <c r="S15" i="10"/>
  <c r="T14" i="10"/>
  <c r="S14" i="10"/>
  <c r="T12" i="10"/>
  <c r="S12" i="10"/>
  <c r="T58" i="9"/>
  <c r="S58" i="9"/>
  <c r="T57" i="9"/>
  <c r="S57" i="9"/>
  <c r="T56" i="9"/>
  <c r="S56" i="9"/>
  <c r="T55" i="9"/>
  <c r="S55" i="9"/>
  <c r="T54" i="9"/>
  <c r="S54" i="9"/>
  <c r="T53" i="9"/>
  <c r="S53" i="9"/>
  <c r="T52" i="9"/>
  <c r="S52" i="9"/>
  <c r="T51" i="9"/>
  <c r="S51" i="9"/>
  <c r="T50" i="9"/>
  <c r="S50" i="9"/>
  <c r="T49" i="9"/>
  <c r="S49" i="9"/>
  <c r="T48" i="9"/>
  <c r="S48" i="9"/>
  <c r="T47" i="9"/>
  <c r="S47" i="9"/>
  <c r="T46" i="9"/>
  <c r="S46" i="9"/>
  <c r="T45" i="9"/>
  <c r="S45" i="9"/>
  <c r="T43" i="9"/>
  <c r="S43" i="9"/>
  <c r="T42" i="9"/>
  <c r="S42" i="9"/>
  <c r="T41" i="9"/>
  <c r="S41" i="9"/>
  <c r="T40" i="9"/>
  <c r="S40" i="9"/>
  <c r="T39" i="9"/>
  <c r="S39" i="9"/>
  <c r="T38" i="9"/>
  <c r="S38" i="9"/>
  <c r="T37" i="9"/>
  <c r="S37" i="9"/>
  <c r="T36" i="9"/>
  <c r="S36" i="9"/>
  <c r="T35" i="9"/>
  <c r="S35" i="9"/>
  <c r="T34" i="9"/>
  <c r="S34" i="9"/>
  <c r="T33" i="9"/>
  <c r="S33" i="9"/>
  <c r="T31" i="9"/>
  <c r="S31" i="9"/>
  <c r="T30" i="9"/>
  <c r="S30" i="9"/>
  <c r="T29" i="9"/>
  <c r="S29" i="9"/>
  <c r="T28" i="9"/>
  <c r="S28" i="9"/>
  <c r="T27" i="9"/>
  <c r="S27" i="9"/>
  <c r="T26" i="9"/>
  <c r="S26" i="9"/>
  <c r="T25" i="9"/>
  <c r="S25" i="9"/>
  <c r="T24" i="9"/>
  <c r="S24" i="9"/>
  <c r="T23" i="9"/>
  <c r="S23" i="9"/>
  <c r="T22" i="9"/>
  <c r="S22" i="9"/>
  <c r="T21" i="9"/>
  <c r="S21" i="9"/>
  <c r="T20" i="9"/>
  <c r="S20" i="9"/>
  <c r="T19" i="9"/>
  <c r="S19" i="9"/>
  <c r="T17" i="9"/>
  <c r="S17" i="9"/>
  <c r="T15" i="9"/>
  <c r="S15" i="9"/>
  <c r="T14" i="9"/>
  <c r="S14" i="9"/>
  <c r="T12" i="9"/>
  <c r="S12" i="9"/>
  <c r="L20" i="8"/>
  <c r="L21" i="8"/>
  <c r="L24" i="8"/>
  <c r="L25" i="8"/>
  <c r="L26" i="8"/>
  <c r="L27" i="8"/>
  <c r="L28" i="8"/>
  <c r="L29" i="8"/>
  <c r="L30" i="8"/>
  <c r="L35" i="8"/>
  <c r="L37" i="8"/>
  <c r="L39" i="8"/>
  <c r="L41" i="8"/>
  <c r="L50" i="8"/>
  <c r="L51" i="8"/>
  <c r="L53" i="8"/>
  <c r="L54" i="8"/>
  <c r="L55" i="8"/>
  <c r="L56" i="8"/>
  <c r="L57" i="8"/>
  <c r="T58" i="8"/>
  <c r="S58" i="8"/>
  <c r="T57" i="8"/>
  <c r="S57" i="8"/>
  <c r="T56" i="8"/>
  <c r="S56" i="8"/>
  <c r="T55" i="8"/>
  <c r="S55" i="8"/>
  <c r="T54" i="8"/>
  <c r="S54" i="8"/>
  <c r="T53" i="8"/>
  <c r="S53" i="8"/>
  <c r="T52" i="8"/>
  <c r="S52" i="8"/>
  <c r="T51" i="8"/>
  <c r="S51" i="8"/>
  <c r="T50" i="8"/>
  <c r="S50" i="8"/>
  <c r="T49" i="8"/>
  <c r="S49" i="8"/>
  <c r="T48" i="8"/>
  <c r="S48" i="8"/>
  <c r="T47" i="8"/>
  <c r="S47" i="8"/>
  <c r="T46" i="8"/>
  <c r="S46" i="8"/>
  <c r="T45" i="8"/>
  <c r="S45" i="8"/>
  <c r="T43" i="8"/>
  <c r="S43" i="8"/>
  <c r="T42" i="8"/>
  <c r="S42" i="8"/>
  <c r="T41" i="8"/>
  <c r="S41" i="8"/>
  <c r="T40" i="8"/>
  <c r="S40" i="8"/>
  <c r="T39" i="8"/>
  <c r="S39" i="8"/>
  <c r="T38" i="8"/>
  <c r="S38" i="8"/>
  <c r="T37" i="8"/>
  <c r="S37" i="8"/>
  <c r="T36" i="8"/>
  <c r="S36" i="8"/>
  <c r="T35" i="8"/>
  <c r="S35" i="8"/>
  <c r="T34" i="8"/>
  <c r="S34" i="8"/>
  <c r="T33" i="8"/>
  <c r="S33" i="8"/>
  <c r="T31" i="8"/>
  <c r="S31" i="8"/>
  <c r="L31" i="8"/>
  <c r="T30" i="8"/>
  <c r="S30" i="8"/>
  <c r="T29" i="8"/>
  <c r="S29" i="8"/>
  <c r="T28" i="8"/>
  <c r="S28" i="8"/>
  <c r="T27" i="8"/>
  <c r="S27" i="8"/>
  <c r="T26" i="8"/>
  <c r="S26" i="8"/>
  <c r="T25" i="8"/>
  <c r="S25" i="8"/>
  <c r="T24" i="8"/>
  <c r="S24" i="8"/>
  <c r="T23" i="8"/>
  <c r="S23" i="8"/>
  <c r="T22" i="8"/>
  <c r="S22" i="8"/>
  <c r="T21" i="8"/>
  <c r="S21" i="8"/>
  <c r="T20" i="8"/>
  <c r="S20" i="8"/>
  <c r="T19" i="8"/>
  <c r="S19" i="8"/>
  <c r="T17" i="8"/>
  <c r="S17" i="8"/>
  <c r="T15" i="8"/>
  <c r="S15" i="8"/>
  <c r="T14" i="8"/>
  <c r="S14" i="8"/>
  <c r="T12" i="8"/>
  <c r="S12" i="8"/>
  <c r="Q64" i="7"/>
  <c r="R64" i="7"/>
  <c r="P64" i="7"/>
  <c r="L14" i="7"/>
  <c r="L15" i="7"/>
  <c r="L23" i="7"/>
  <c r="L27" i="7"/>
  <c r="L28" i="7"/>
  <c r="L29" i="7"/>
  <c r="L31" i="7"/>
  <c r="L32" i="7"/>
  <c r="L33" i="7"/>
  <c r="L34" i="7"/>
  <c r="L37" i="7"/>
  <c r="L38" i="7"/>
  <c r="L39" i="7"/>
  <c r="L42" i="7"/>
  <c r="L47" i="7"/>
  <c r="L52" i="7"/>
  <c r="L58" i="7"/>
  <c r="L59" i="7"/>
  <c r="L60" i="7"/>
  <c r="L61" i="7"/>
  <c r="M12" i="7"/>
  <c r="M14" i="7"/>
  <c r="M15" i="7"/>
  <c r="M17" i="7"/>
  <c r="M19" i="7"/>
  <c r="M20" i="7"/>
  <c r="M21" i="7"/>
  <c r="M23" i="7"/>
  <c r="M24" i="7"/>
  <c r="M25" i="7"/>
  <c r="M26" i="7"/>
  <c r="M27" i="7"/>
  <c r="M28" i="7"/>
  <c r="M29" i="7"/>
  <c r="M30" i="7"/>
  <c r="M31" i="7"/>
  <c r="M32" i="7"/>
  <c r="M33" i="7"/>
  <c r="M34" i="7"/>
  <c r="M35" i="7"/>
  <c r="M37" i="7"/>
  <c r="M38" i="7"/>
  <c r="M39" i="7"/>
  <c r="M40" i="7"/>
  <c r="M41" i="7"/>
  <c r="M42" i="7"/>
  <c r="M43" i="7"/>
  <c r="M44" i="7"/>
  <c r="M45" i="7"/>
  <c r="M46" i="7"/>
  <c r="M47" i="7"/>
  <c r="M48" i="7"/>
  <c r="M50" i="7"/>
  <c r="M51" i="7"/>
  <c r="M52" i="7"/>
  <c r="M53" i="7"/>
  <c r="M54" i="7"/>
  <c r="M55" i="7"/>
  <c r="M56" i="7"/>
  <c r="M57" i="7"/>
  <c r="M58" i="7"/>
  <c r="M59" i="7"/>
  <c r="M60" i="7"/>
  <c r="M61" i="7"/>
  <c r="M62" i="7"/>
  <c r="M63" i="7"/>
  <c r="M64" i="7"/>
  <c r="T64" i="7"/>
  <c r="S64" i="7"/>
  <c r="T14" i="7"/>
  <c r="T15" i="7"/>
  <c r="T17" i="7"/>
  <c r="T19" i="7"/>
  <c r="T20" i="7"/>
  <c r="T21" i="7"/>
  <c r="T23" i="7"/>
  <c r="T24" i="7"/>
  <c r="T25" i="7"/>
  <c r="T26" i="7"/>
  <c r="T27" i="7"/>
  <c r="T28" i="7"/>
  <c r="T29" i="7"/>
  <c r="T30" i="7"/>
  <c r="T31" i="7"/>
  <c r="T32" i="7"/>
  <c r="T33" i="7"/>
  <c r="T34" i="7"/>
  <c r="T35" i="7"/>
  <c r="T37" i="7"/>
  <c r="T38" i="7"/>
  <c r="T39" i="7"/>
  <c r="T40" i="7"/>
  <c r="T41" i="7"/>
  <c r="T42" i="7"/>
  <c r="T43" i="7"/>
  <c r="T44" i="7"/>
  <c r="T45" i="7"/>
  <c r="T46" i="7"/>
  <c r="T47" i="7"/>
  <c r="T48" i="7"/>
  <c r="T50" i="7"/>
  <c r="T51" i="7"/>
  <c r="T52" i="7"/>
  <c r="T53" i="7"/>
  <c r="T54" i="7"/>
  <c r="T55" i="7"/>
  <c r="T56" i="7"/>
  <c r="T57" i="7"/>
  <c r="T58" i="7"/>
  <c r="T59" i="7"/>
  <c r="T60" i="7"/>
  <c r="T61" i="7"/>
  <c r="T62" i="7"/>
  <c r="T63" i="7"/>
  <c r="S14" i="7"/>
  <c r="S15" i="7"/>
  <c r="S17" i="7"/>
  <c r="S19" i="7"/>
  <c r="S20" i="7"/>
  <c r="S21" i="7"/>
  <c r="S23" i="7"/>
  <c r="S24" i="7"/>
  <c r="S25" i="7"/>
  <c r="S26" i="7"/>
  <c r="S27" i="7"/>
  <c r="S28" i="7"/>
  <c r="S29" i="7"/>
  <c r="S30" i="7"/>
  <c r="S31" i="7"/>
  <c r="S32" i="7"/>
  <c r="S33" i="7"/>
  <c r="S34" i="7"/>
  <c r="S35" i="7"/>
  <c r="S37" i="7"/>
  <c r="S38" i="7"/>
  <c r="S39" i="7"/>
  <c r="S40" i="7"/>
  <c r="S41" i="7"/>
  <c r="S42" i="7"/>
  <c r="S43" i="7"/>
  <c r="S44" i="7"/>
  <c r="S45" i="7"/>
  <c r="S46" i="7"/>
  <c r="S47" i="7"/>
  <c r="S48" i="7"/>
  <c r="S50" i="7"/>
  <c r="S51" i="7"/>
  <c r="S52" i="7"/>
  <c r="S53" i="7"/>
  <c r="S54" i="7"/>
  <c r="S55" i="7"/>
  <c r="S56" i="7"/>
  <c r="S57" i="7"/>
  <c r="S58" i="7"/>
  <c r="S59" i="7"/>
  <c r="S60" i="7"/>
  <c r="S61" i="7"/>
  <c r="S62" i="7"/>
  <c r="S63" i="7"/>
  <c r="L17" i="7"/>
  <c r="L19" i="7"/>
  <c r="L21" i="7"/>
  <c r="L24" i="7"/>
  <c r="L25" i="7"/>
  <c r="L35" i="7"/>
  <c r="L41" i="7"/>
  <c r="L43" i="7"/>
  <c r="L44" i="7"/>
  <c r="L46" i="7"/>
  <c r="L55" i="7"/>
  <c r="L56" i="7"/>
  <c r="T12" i="7"/>
  <c r="S12" i="7"/>
</calcChain>
</file>

<file path=xl/sharedStrings.xml><?xml version="1.0" encoding="utf-8"?>
<sst xmlns="http://schemas.openxmlformats.org/spreadsheetml/2006/main" count="681" uniqueCount="169">
  <si>
    <t>PROGRAMA</t>
  </si>
  <si>
    <t>META</t>
  </si>
  <si>
    <t>AÑO</t>
  </si>
  <si>
    <t>PLAN DE ACCIÓN</t>
  </si>
  <si>
    <t>TIEMPO PROGRAMADO
(en el año)</t>
  </si>
  <si>
    <t>INDICADORES</t>
  </si>
  <si>
    <t>AVANCE</t>
  </si>
  <si>
    <t>INDICADOR</t>
  </si>
  <si>
    <t>LOGRO</t>
  </si>
  <si>
    <t>Porcentaje de avance en tiempo</t>
  </si>
  <si>
    <t>Porcentaje de avance en cumplimiento</t>
  </si>
  <si>
    <t>Fecha Inicial</t>
  </si>
  <si>
    <t>Fecha Terminación</t>
  </si>
  <si>
    <t>FECHA CORTE</t>
  </si>
  <si>
    <t>Porcentaje de Ejecución</t>
  </si>
  <si>
    <t>Nivel de Gestión</t>
  </si>
  <si>
    <t>ALCALDÍA DE BUCARAMANGA</t>
  </si>
  <si>
    <t>LÍNEA ESTRATÉGICA</t>
  </si>
  <si>
    <t>COMPONENTE</t>
  </si>
  <si>
    <t>PLAN DE DESARROLLO 2016 - 2019 "EL GOBIERNO DE LAS CIUDADANAS Y LOS CIUDADANOS"</t>
  </si>
  <si>
    <t>Recursos Programados</t>
  </si>
  <si>
    <t>Recursos Ejecutados</t>
  </si>
  <si>
    <t>Recursos Gestionados</t>
  </si>
  <si>
    <t>Rubro Pptal</t>
  </si>
  <si>
    <t>RECURSOS FINANCIEROS (Miles de pesos)</t>
  </si>
  <si>
    <t>META CUATRIENIO</t>
  </si>
  <si>
    <t>META REAL</t>
  </si>
  <si>
    <t>PLAN DE ACCIÓN - INSTITUTO MUNICIPAL DE EMPLEO Y FOMENTO EMPRESARIAL DE BUCARAMANGA (IMEBU)</t>
  </si>
  <si>
    <t>Número de Planes Maestros Santander Life apoyados en su proceso de formulación y ejecución  en coordinación con el Área Metropolitana de Bucaramanga.</t>
  </si>
  <si>
    <t>Número de proyectos productivos para generación de ingresos en población víctimas del conflicto interno armado apoyados.</t>
  </si>
  <si>
    <t>Número de estrategias implementadas y mantenidas para la inclusión laboral de actores del conflicto.</t>
  </si>
  <si>
    <t>POBLACIÓN EN PROCESO DE REINTEGRACIÓN</t>
  </si>
  <si>
    <t>VÍCTIMAS DEL CONFLICTO INTERNO ARMADO</t>
  </si>
  <si>
    <t>ATENCIÓN PRIORITARIA Y FOCALIZADA A GRUPOS DE POBLACIÓN VULNERABLE</t>
  </si>
  <si>
    <t>2 - INCLUSIÓN SOCIAL</t>
  </si>
  <si>
    <t>UNA CIUDAD QUE HACE Y EJECUTA PLANES</t>
  </si>
  <si>
    <t>GOBERNANZA URBANA</t>
  </si>
  <si>
    <t>1 - GOBERNANZA DEMOCRÁTICA</t>
  </si>
  <si>
    <t>Número de instituciones educativas articuladas con la educación superior y SENA con el nuevo modelo.</t>
  </si>
  <si>
    <t>Número de ferias celebradas.</t>
  </si>
  <si>
    <t>Número de acciones realizadas para el fortalecimiento del Bureau de Convenciones y Visitantes de Bucaramanga.</t>
  </si>
  <si>
    <t>OBSERVAR Y SER OBSERVADO: FOMENTO AL TURISMO</t>
  </si>
  <si>
    <t>ACCESO (ACCESIBILIDAD): "EDUCACIÓN PARA UNA CIUDAD INTELIGENTE Y SOLIDARIA"</t>
  </si>
  <si>
    <t>EDUCACIÓN: BUCARAMANGA EDUCADA, CULTA E INNOVADORA</t>
  </si>
  <si>
    <t>CIUDADANAS Y CIUDADANOS INTELIGENTES</t>
  </si>
  <si>
    <t>4 - CALIDAD DE VIDA</t>
  </si>
  <si>
    <t>Porcentaje de avance en la creación de la organización "Empresa madre" para impulsar la innovación y el emprendimiento social.</t>
  </si>
  <si>
    <t>Número de convocatorias realizadas para el apoyo a proyectos con apalancamiento financiero a través de  la bolsa de recursos destinada al programa de capital semilla (empresas de economía solidaria).</t>
  </si>
  <si>
    <t>Número de convocatorias realizadas para los proyectos de emprendimiento presentados a través del  programa  IMEBU - Fondo Emprender en alianza con el SENA.</t>
  </si>
  <si>
    <t>Número de emprendedores apoyados mediante el otorgamiento de crédito.</t>
  </si>
  <si>
    <t>Número de empresas o proyectos de innovación social de alto impacto creadas en los sectores priorizados.</t>
  </si>
  <si>
    <t>Porcentaje de avance en la creación del laboratorio de creatividad e innovación social para la región.</t>
  </si>
  <si>
    <t>Número de eventos de emprendimiento y/o innovación de gran formato realizados para los jóvenes empresarios.</t>
  </si>
  <si>
    <t>Porcentaje de avance en la construcción de la visión prospectiva empresarial de la ciudad región  homologada por los actores del ecosistema de innovación.</t>
  </si>
  <si>
    <t>Porcentaje de avance en la optimización del ecosistema de innovación de la ciudad integrando los diferentes actores.</t>
  </si>
  <si>
    <t>Porcentaje de avance en el diseño e implementación del megaportal del emprendimiento y la innovación.</t>
  </si>
  <si>
    <t>Número de programas virtuales apoyados en la creación con enfoque en: liderazgo de principios lógica, ética y estética, emprendimiento e innovación.</t>
  </si>
  <si>
    <t>Número de aplicaciones de georreferenciación implementadas como prueba piloto para brindar información de mercado a los emprendedores.</t>
  </si>
  <si>
    <t>Número de planes estratégicos empresariales con herramientas gerenciales para la innovación con acompañamiento en la formulación.</t>
  </si>
  <si>
    <t>Número de sectores empresariales priorizados con modelos de innovación desarrollados.</t>
  </si>
  <si>
    <t>Número de planes estratégicos empresariales compañados en la implementación para el mejoramiento de la productividad y competitividad.</t>
  </si>
  <si>
    <t>Número de créditos otorgados a micro y famiempresas de la zona urbana y rural.</t>
  </si>
  <si>
    <t>Número de Planes estratégicos exportadores formulados.</t>
  </si>
  <si>
    <t>Porcentaje de avance en el diseño, implementación y mantenimiento de una estrategia de comercialización de productos en nuevos mercados nacionales o internacionales por sector priorizado.</t>
  </si>
  <si>
    <t>Número de grupos de dirección y formulación de proyectos (estándar PMI) implementados y mantenidos para consecución de recursos de cooperación nacional e internacional.</t>
  </si>
  <si>
    <t>Número de estrategias de trabajo implementadas y mantenidas con la Oficina de Asuntos Internacionales.</t>
  </si>
  <si>
    <t>Número de personas del transporte público legal formadas en sector turístico (hoteles, centros comerciales, parques, museos, bibliotecas, monumentos, etc).</t>
  </si>
  <si>
    <t>Número de participaciones de las Empresas Industriales del municipio de bucaramanga en eventos de comercialización de productos locales en mercados regionales y nacionales.</t>
  </si>
  <si>
    <t>Número de personas del transporte público legal capacitados integralmente en una segunda lengua.</t>
  </si>
  <si>
    <t>Porcentaje de la capacidad instalada de Instituto Municipal de Empleo y Fomento Empresarial de Bucaramanga - IMEBU mantenida.</t>
  </si>
  <si>
    <t>Número de personas vinculados en empleos formales, dignos y decentes.</t>
  </si>
  <si>
    <t>Número de empresas sensibilizadas para el fomento del empleo y trabajo decente.</t>
  </si>
  <si>
    <t>Número de estrategias de comunicaciones implementadas y mantenidas para la socialización del servicio público de empleo.</t>
  </si>
  <si>
    <t>Número de estrategias de vinculación del sector empresarial al servicio público de empleo implementadas y mantenidas.</t>
  </si>
  <si>
    <t>Número de comités de articulación del servicio público de empelo creados y mantenidos.</t>
  </si>
  <si>
    <t>Número de personas formadas en competencias laborales específicas.</t>
  </si>
  <si>
    <t>Número de personas en condición de vulnerabilidad que aceden a una vacante laboral.</t>
  </si>
  <si>
    <t>Número de Observatorios del Empleo mantenidos y fortalecidos.</t>
  </si>
  <si>
    <t>Número de becas otorgadas para cursar programas profesionales en instituciones educativas públicas que operen en la ciudad para los sectores priorizados.</t>
  </si>
  <si>
    <t>Número de becas otorgadas para cursar programas técnico profesional en instituciones educativas públicas que operen en la ciudad para los sectores priorizados.</t>
  </si>
  <si>
    <t>Número de becas otorgadas para cursar programas tecnológicos en instituciones educativas públicas que operen en la ciudad para los sectores priorizados.</t>
  </si>
  <si>
    <t>Número de becas otorgadas para cursar programas técnico laboral en instituciones educativas públicas que operen en la ciudad para los sectores priorizados.</t>
  </si>
  <si>
    <t>Número de investigaciones realizadas sobre el mercado laboral.</t>
  </si>
  <si>
    <t>Número de boletines generados sobre los indicadores de empleo que genera el observatorio.</t>
  </si>
  <si>
    <t>BUCARAMANGA EMPRENDEDORA</t>
  </si>
  <si>
    <t>BUCARAMANGA INNOVADARA</t>
  </si>
  <si>
    <t>BUCARAMANGA DIGITAL</t>
  </si>
  <si>
    <t>CONSTRUCCIÓN DE UNA NUEVA CULTURA EMPRESARIAL</t>
  </si>
  <si>
    <t>ASESORÍA Y FORMACIÓN EMPRESARIAL</t>
  </si>
  <si>
    <t>FONDO DE MICRO CRÉDITO EMPRESARIAL</t>
  </si>
  <si>
    <t>AMPLIACIÓN DE MERCADOS E INTERNACIONALIZACIÓN</t>
  </si>
  <si>
    <t>OFICINA DE EMPLEO Y EMPLEABILIDAD</t>
  </si>
  <si>
    <t>INSERCIÓN LABORAL</t>
  </si>
  <si>
    <t>MEJORAMIENTO DEL CLIMA DE NEGOCIOS</t>
  </si>
  <si>
    <t>OBSERVATORIO DEL EMPLEO Y EL TRABAJO</t>
  </si>
  <si>
    <t>FOMENTO DEL EMPRENDIMIENTO Y LA INNOVACIÓN</t>
  </si>
  <si>
    <t>FORTALECIMIENTO EMPRESARIAL</t>
  </si>
  <si>
    <t>EMPLEABILIDAD, EMPLEO Y TRABAJO DECENTE</t>
  </si>
  <si>
    <t>5 - PRODUCTIVIDAD Y GENERACIÓN DE OPORTUNIDADES</t>
  </si>
  <si>
    <t>Número de espacios garantizados del centro de convenciones de Bucaramanga como eje central del desarrollo del turismo de reuniones en el municipio.</t>
  </si>
  <si>
    <t>Número de proyectos elaborados por adolescentes y/o jóvenes estudiantes de los colegios oficiales, universidades y otros grupos poblacionales priorizados con acompañamiento.</t>
  </si>
  <si>
    <t>2016 - 2019</t>
  </si>
  <si>
    <t>RECURSOS FINANCIEROS 2016 - 2017 (Miles de pesos)</t>
  </si>
  <si>
    <t>AVANCE EN CUMPLIMIENTO</t>
  </si>
  <si>
    <t>CUMPLIMIENTO POR AÑO</t>
  </si>
  <si>
    <t>RECURSOS DEL PLAN DE DESARROLLO (Cifras en Miles de Pesos)</t>
  </si>
  <si>
    <t>RECURSOS PROGRAMADOS</t>
  </si>
  <si>
    <t>RECURSOS EJECUTADOS</t>
  </si>
  <si>
    <t>RECURSOS GESTIONADOS</t>
  </si>
  <si>
    <t>PORCENTAJE EJECUCIÓN</t>
  </si>
  <si>
    <t>NIVEL DE GESTIÓN</t>
  </si>
  <si>
    <t>LÍNEA ESTRATÉGICA 1: GOBERNANZA DEMOCRÁTICA</t>
  </si>
  <si>
    <t>1.4</t>
  </si>
  <si>
    <t>1.4.3</t>
  </si>
  <si>
    <t>Una Ciudad que Hace y Ejecuta Planes</t>
  </si>
  <si>
    <t>LÍNEA ESTRATÉGICA 2: INCLUSIÓN SOCIAL</t>
  </si>
  <si>
    <t>2.1.</t>
  </si>
  <si>
    <t>2.1.7</t>
  </si>
  <si>
    <t>Víctimas del Conflicto Interno Armado</t>
  </si>
  <si>
    <t>2.1.8</t>
  </si>
  <si>
    <t>Población en Proceso de Reintegración</t>
  </si>
  <si>
    <t>LÍNEA ESTRATÉGICA 4: CALIDAD DE VIDA</t>
  </si>
  <si>
    <t>4.1</t>
  </si>
  <si>
    <t>4.1.2</t>
  </si>
  <si>
    <t>Acceso (Accesibilidad): "Educación para una Ciudadanía Inteligente y solidaria"</t>
  </si>
  <si>
    <t>LÍNEA ESTRATÉGICA 5: PRODUCTIVIDAD Y GENERACIÓN DE OPORTUNIDADES</t>
  </si>
  <si>
    <t>5.1</t>
  </si>
  <si>
    <t>5.1.1</t>
  </si>
  <si>
    <t>Bucaramanga Emprendedora</t>
  </si>
  <si>
    <t>5.1.2</t>
  </si>
  <si>
    <t>Bucaramanga Innovadora</t>
  </si>
  <si>
    <t>5.1.3</t>
  </si>
  <si>
    <t>Bucaramanga Digital</t>
  </si>
  <si>
    <t>5.2</t>
  </si>
  <si>
    <t>5.2.1</t>
  </si>
  <si>
    <t>Construcción de una Nueva Cultura Empresarial</t>
  </si>
  <si>
    <t>5.2.2</t>
  </si>
  <si>
    <t>Asesoría y Formación Empresarial</t>
  </si>
  <si>
    <t>5.2.3</t>
  </si>
  <si>
    <t>Fondo de Microcrédito Empresarial</t>
  </si>
  <si>
    <t>5.2.4</t>
  </si>
  <si>
    <t>Ampliación de Mercados e Internacionalización</t>
  </si>
  <si>
    <t>5.2.5</t>
  </si>
  <si>
    <t>Mejoramiento del Clima de Negocios</t>
  </si>
  <si>
    <t>5.3</t>
  </si>
  <si>
    <t>5.3.1</t>
  </si>
  <si>
    <t>Oficina de Empleo y Empleabilidad</t>
  </si>
  <si>
    <t>5.3.2</t>
  </si>
  <si>
    <t>Inserción Laboral</t>
  </si>
  <si>
    <t>5.3.3</t>
  </si>
  <si>
    <t>Observatorio del Empleo y el Trabajo</t>
  </si>
  <si>
    <t>PLAN DE DESARROLLO 2016 - 2019</t>
  </si>
  <si>
    <t>RESUMEN CUMPLIMIENTO INSTITUTO MUNICIPAL DE EMPLEO Y FOMENTO EMPRESARIAL DE BUCARAMANGA (IMEBU) 2016 - 2019</t>
  </si>
  <si>
    <t>0542900401</t>
  </si>
  <si>
    <t xml:space="preserve"> -</t>
  </si>
  <si>
    <t>2.2.1.37.8</t>
  </si>
  <si>
    <t>-</t>
  </si>
  <si>
    <t>0542900102</t>
  </si>
  <si>
    <t>0542900101</t>
  </si>
  <si>
    <t>'0542900103</t>
  </si>
  <si>
    <t>0542900104</t>
  </si>
  <si>
    <t>0542900105</t>
  </si>
  <si>
    <t>0542900106</t>
  </si>
  <si>
    <t>0542900201</t>
  </si>
  <si>
    <t>0542900202</t>
  </si>
  <si>
    <t>0542900203</t>
  </si>
  <si>
    <t>054290301</t>
  </si>
  <si>
    <t>05421301</t>
  </si>
  <si>
    <t>META A JUNIO 2019: 83%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</si>
</sst>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23" x14ac:knownFonts="1">
    <font>
      <sz val="11"/>
      <color theme="1"/>
      <name val="Arial"/>
      <family val="2"/>
    </font>
    <font>
      <b/>
      <sz val="12"/>
      <color indexed="8"/>
      <name val="Arial"/>
      <family val="2"/>
    </font>
    <font>
      <b/>
      <sz val="12"/>
      <name val="Arial"/>
    </font>
    <font>
      <sz val="12"/>
      <name val="Arial"/>
    </font>
    <font>
      <b/>
      <sz val="14"/>
      <color indexed="8"/>
      <name val="Arial"/>
    </font>
    <font>
      <sz val="12"/>
      <color indexed="8"/>
      <name val="Arial"/>
    </font>
    <font>
      <sz val="12"/>
      <color theme="1"/>
      <name val="Arial"/>
    </font>
    <font>
      <sz val="12"/>
      <color rgb="FFFF0000"/>
      <name val="Arial"/>
    </font>
    <font>
      <u/>
      <sz val="11"/>
      <color theme="10"/>
      <name val="Arial"/>
      <family val="2"/>
    </font>
    <font>
      <u/>
      <sz val="11"/>
      <color theme="11"/>
      <name val="Arial"/>
      <family val="2"/>
    </font>
    <font>
      <b/>
      <sz val="14"/>
      <color theme="1"/>
      <name val="Arial"/>
    </font>
    <font>
      <b/>
      <sz val="12"/>
      <color theme="1"/>
      <name val="Arial"/>
    </font>
    <font>
      <b/>
      <sz val="14"/>
      <name val="Arial"/>
    </font>
    <font>
      <b/>
      <sz val="16"/>
      <color theme="1"/>
      <name val="Arial"/>
    </font>
    <font>
      <b/>
      <sz val="12"/>
      <color theme="0"/>
      <name val="Arial"/>
      <family val="2"/>
    </font>
    <font>
      <b/>
      <sz val="14"/>
      <color theme="0"/>
      <name val="Arial"/>
    </font>
    <font>
      <b/>
      <sz val="18"/>
      <color theme="0"/>
      <name val="Arial"/>
    </font>
    <font>
      <sz val="12"/>
      <color theme="0"/>
      <name val="Arial"/>
    </font>
    <font>
      <i/>
      <sz val="12"/>
      <color theme="1"/>
      <name val="Arial"/>
      <family val="2"/>
    </font>
    <font>
      <i/>
      <sz val="14"/>
      <color theme="1"/>
      <name val="Arial"/>
    </font>
    <font>
      <sz val="16"/>
      <color theme="1"/>
      <name val="Arial"/>
    </font>
    <font>
      <sz val="14"/>
      <color theme="1"/>
      <name val="Arial"/>
    </font>
    <font>
      <b/>
      <sz val="18"/>
      <color theme="1"/>
      <name val="Arial"/>
    </font>
  </fonts>
  <fills count="1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</fills>
  <borders count="7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</borders>
  <cellStyleXfs count="293">
    <xf numFmtId="0" fontId="0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385">
    <xf numFmtId="0" fontId="0" fillId="0" borderId="0" xfId="0"/>
    <xf numFmtId="0" fontId="6" fillId="0" borderId="0" xfId="0" applyFont="1"/>
    <xf numFmtId="0" fontId="2" fillId="0" borderId="11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3" fillId="0" borderId="15" xfId="0" applyFont="1" applyFill="1" applyBorder="1" applyAlignment="1" applyProtection="1">
      <alignment horizontal="center" vertical="center" wrapText="1"/>
    </xf>
    <xf numFmtId="0" fontId="3" fillId="0" borderId="5" xfId="0" applyFont="1" applyFill="1" applyBorder="1" applyAlignment="1">
      <alignment horizontal="justify" vertical="center" wrapText="1"/>
    </xf>
    <xf numFmtId="0" fontId="5" fillId="0" borderId="3" xfId="0" applyFont="1" applyFill="1" applyBorder="1" applyAlignment="1">
      <alignment horizontal="justify" vertical="center" wrapText="1"/>
    </xf>
    <xf numFmtId="0" fontId="5" fillId="0" borderId="5" xfId="0" applyFont="1" applyFill="1" applyBorder="1" applyAlignment="1">
      <alignment horizontal="justify" vertical="center" wrapText="1"/>
    </xf>
    <xf numFmtId="0" fontId="3" fillId="0" borderId="3" xfId="0" applyFont="1" applyFill="1" applyBorder="1" applyAlignment="1">
      <alignment horizontal="justify" vertical="center" wrapText="1"/>
    </xf>
    <xf numFmtId="0" fontId="5" fillId="0" borderId="7" xfId="0" applyFont="1" applyFill="1" applyBorder="1" applyAlignment="1">
      <alignment horizontal="justify" vertical="center" wrapText="1"/>
    </xf>
    <xf numFmtId="0" fontId="3" fillId="0" borderId="7" xfId="0" applyFont="1" applyFill="1" applyBorder="1" applyAlignment="1">
      <alignment horizontal="justify" vertical="center" wrapText="1"/>
    </xf>
    <xf numFmtId="164" fontId="3" fillId="0" borderId="16" xfId="0" applyNumberFormat="1" applyFont="1" applyBorder="1" applyAlignment="1" applyProtection="1">
      <alignment horizontal="center" vertical="center"/>
    </xf>
    <xf numFmtId="9" fontId="6" fillId="0" borderId="8" xfId="0" applyNumberFormat="1" applyFont="1" applyBorder="1" applyAlignment="1">
      <alignment horizontal="center" vertical="center"/>
    </xf>
    <xf numFmtId="9" fontId="6" fillId="0" borderId="3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6" fillId="0" borderId="39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40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6" fillId="3" borderId="33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justify" vertical="center" wrapText="1"/>
    </xf>
    <xf numFmtId="164" fontId="6" fillId="3" borderId="0" xfId="0" applyNumberFormat="1" applyFont="1" applyFill="1" applyBorder="1" applyAlignment="1">
      <alignment horizontal="center" vertical="center"/>
    </xf>
    <xf numFmtId="3" fontId="6" fillId="3" borderId="0" xfId="0" applyNumberFormat="1" applyFont="1" applyFill="1" applyBorder="1" applyAlignment="1">
      <alignment horizontal="center" vertical="center" wrapText="1"/>
    </xf>
    <xf numFmtId="9" fontId="6" fillId="3" borderId="0" xfId="0" applyNumberFormat="1" applyFont="1" applyFill="1" applyBorder="1" applyAlignment="1">
      <alignment horizontal="center" vertical="center"/>
    </xf>
    <xf numFmtId="3" fontId="6" fillId="3" borderId="0" xfId="0" applyNumberFormat="1" applyFont="1" applyFill="1" applyBorder="1" applyAlignment="1">
      <alignment horizontal="center" vertical="center"/>
    </xf>
    <xf numFmtId="9" fontId="6" fillId="3" borderId="23" xfId="0" applyNumberFormat="1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horizontal="justify" vertical="center" wrapText="1"/>
    </xf>
    <xf numFmtId="164" fontId="6" fillId="4" borderId="0" xfId="0" applyNumberFormat="1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center"/>
    </xf>
    <xf numFmtId="3" fontId="6" fillId="4" borderId="0" xfId="0" applyNumberFormat="1" applyFont="1" applyFill="1" applyBorder="1" applyAlignment="1">
      <alignment horizontal="center" vertical="center"/>
    </xf>
    <xf numFmtId="9" fontId="6" fillId="4" borderId="0" xfId="0" applyNumberFormat="1" applyFont="1" applyFill="1" applyBorder="1" applyAlignment="1">
      <alignment horizontal="center" vertical="center"/>
    </xf>
    <xf numFmtId="9" fontId="6" fillId="4" borderId="23" xfId="0" applyNumberFormat="1" applyFont="1" applyFill="1" applyBorder="1" applyAlignment="1">
      <alignment horizontal="center" vertical="center"/>
    </xf>
    <xf numFmtId="164" fontId="6" fillId="0" borderId="5" xfId="0" applyNumberFormat="1" applyFont="1" applyBorder="1" applyAlignment="1">
      <alignment horizontal="center" vertical="center"/>
    </xf>
    <xf numFmtId="3" fontId="6" fillId="0" borderId="5" xfId="0" applyNumberFormat="1" applyFont="1" applyBorder="1" applyAlignment="1">
      <alignment horizontal="center" vertical="center"/>
    </xf>
    <xf numFmtId="9" fontId="6" fillId="0" borderId="5" xfId="0" applyNumberFormat="1" applyFont="1" applyBorder="1" applyAlignment="1">
      <alignment horizontal="center" vertical="center"/>
    </xf>
    <xf numFmtId="9" fontId="6" fillId="0" borderId="5" xfId="0" applyNumberFormat="1" applyFont="1" applyFill="1" applyBorder="1" applyAlignment="1">
      <alignment horizontal="center" vertical="center"/>
    </xf>
    <xf numFmtId="3" fontId="6" fillId="0" borderId="5" xfId="0" applyNumberFormat="1" applyFont="1" applyFill="1" applyBorder="1" applyAlignment="1">
      <alignment horizontal="center" vertical="center"/>
    </xf>
    <xf numFmtId="164" fontId="6" fillId="0" borderId="42" xfId="0" applyNumberFormat="1" applyFont="1" applyBorder="1" applyAlignment="1">
      <alignment horizontal="center" vertical="center"/>
    </xf>
    <xf numFmtId="3" fontId="6" fillId="0" borderId="42" xfId="0" applyNumberFormat="1" applyFont="1" applyBorder="1" applyAlignment="1">
      <alignment horizontal="center" vertical="center"/>
    </xf>
    <xf numFmtId="9" fontId="6" fillId="0" borderId="42" xfId="0" applyNumberFormat="1" applyFont="1" applyBorder="1" applyAlignment="1">
      <alignment horizontal="center" vertical="center"/>
    </xf>
    <xf numFmtId="9" fontId="6" fillId="0" borderId="43" xfId="0" applyNumberFormat="1" applyFont="1" applyBorder="1" applyAlignment="1">
      <alignment horizontal="center" vertical="center"/>
    </xf>
    <xf numFmtId="164" fontId="6" fillId="0" borderId="3" xfId="0" applyNumberFormat="1" applyFont="1" applyBorder="1" applyAlignment="1">
      <alignment horizontal="center" vertical="center"/>
    </xf>
    <xf numFmtId="3" fontId="6" fillId="0" borderId="3" xfId="0" applyNumberFormat="1" applyFont="1" applyBorder="1" applyAlignment="1">
      <alignment horizontal="center" vertical="center"/>
    </xf>
    <xf numFmtId="164" fontId="6" fillId="0" borderId="7" xfId="0" applyNumberFormat="1" applyFont="1" applyBorder="1" applyAlignment="1">
      <alignment horizontal="center" vertical="center"/>
    </xf>
    <xf numFmtId="3" fontId="6" fillId="0" borderId="7" xfId="0" applyNumberFormat="1" applyFont="1" applyBorder="1" applyAlignment="1">
      <alignment horizontal="center" vertical="center"/>
    </xf>
    <xf numFmtId="9" fontId="6" fillId="0" borderId="7" xfId="0" applyNumberFormat="1" applyFont="1" applyBorder="1" applyAlignment="1">
      <alignment horizontal="center" vertical="center"/>
    </xf>
    <xf numFmtId="9" fontId="6" fillId="0" borderId="10" xfId="0" applyNumberFormat="1" applyFont="1" applyBorder="1" applyAlignment="1">
      <alignment horizontal="center" vertical="center"/>
    </xf>
    <xf numFmtId="0" fontId="5" fillId="0" borderId="42" xfId="0" applyFont="1" applyFill="1" applyBorder="1" applyAlignment="1">
      <alignment horizontal="justify" vertical="center" wrapText="1"/>
    </xf>
    <xf numFmtId="9" fontId="6" fillId="0" borderId="9" xfId="0" applyNumberFormat="1" applyFont="1" applyBorder="1" applyAlignment="1">
      <alignment horizontal="center" vertical="center"/>
    </xf>
    <xf numFmtId="9" fontId="6" fillId="0" borderId="3" xfId="0" applyNumberFormat="1" applyFont="1" applyFill="1" applyBorder="1" applyAlignment="1">
      <alignment horizontal="center" vertical="center"/>
    </xf>
    <xf numFmtId="3" fontId="6" fillId="0" borderId="7" xfId="0" applyNumberFormat="1" applyFont="1" applyFill="1" applyBorder="1" applyAlignment="1">
      <alignment horizontal="center" vertical="center"/>
    </xf>
    <xf numFmtId="9" fontId="6" fillId="0" borderId="7" xfId="0" applyNumberFormat="1" applyFont="1" applyFill="1" applyBorder="1" applyAlignment="1">
      <alignment horizontal="center" vertical="center"/>
    </xf>
    <xf numFmtId="9" fontId="10" fillId="2" borderId="30" xfId="0" applyNumberFormat="1" applyFont="1" applyFill="1" applyBorder="1" applyAlignment="1">
      <alignment horizontal="center" vertical="center"/>
    </xf>
    <xf numFmtId="9" fontId="10" fillId="2" borderId="46" xfId="0" applyNumberFormat="1" applyFont="1" applyFill="1" applyBorder="1" applyAlignment="1">
      <alignment horizontal="center" vertical="center"/>
    </xf>
    <xf numFmtId="0" fontId="6" fillId="0" borderId="47" xfId="0" applyFont="1" applyBorder="1" applyAlignment="1">
      <alignment horizontal="center" vertical="center" wrapText="1"/>
    </xf>
    <xf numFmtId="0" fontId="6" fillId="0" borderId="51" xfId="0" applyFont="1" applyBorder="1" applyAlignment="1">
      <alignment horizontal="center" vertical="center" wrapText="1"/>
    </xf>
    <xf numFmtId="0" fontId="6" fillId="0" borderId="54" xfId="0" applyFont="1" applyBorder="1" applyAlignment="1">
      <alignment horizontal="center" vertical="center" wrapText="1"/>
    </xf>
    <xf numFmtId="9" fontId="7" fillId="0" borderId="51" xfId="0" applyNumberFormat="1" applyFont="1" applyBorder="1" applyAlignment="1">
      <alignment horizontal="center" vertical="center"/>
    </xf>
    <xf numFmtId="0" fontId="6" fillId="0" borderId="48" xfId="0" applyFont="1" applyBorder="1" applyAlignment="1">
      <alignment horizontal="center" vertical="center"/>
    </xf>
    <xf numFmtId="9" fontId="7" fillId="0" borderId="13" xfId="0" applyNumberFormat="1" applyFont="1" applyBorder="1" applyAlignment="1">
      <alignment horizontal="center" vertical="center"/>
    </xf>
    <xf numFmtId="9" fontId="7" fillId="0" borderId="53" xfId="0" applyNumberFormat="1" applyFont="1" applyBorder="1" applyAlignment="1">
      <alignment horizontal="center" vertical="center"/>
    </xf>
    <xf numFmtId="0" fontId="6" fillId="0" borderId="49" xfId="0" applyFont="1" applyBorder="1" applyAlignment="1">
      <alignment horizontal="center" vertical="center"/>
    </xf>
    <xf numFmtId="0" fontId="6" fillId="0" borderId="50" xfId="0" applyFont="1" applyBorder="1" applyAlignment="1">
      <alignment horizontal="center" vertical="center"/>
    </xf>
    <xf numFmtId="0" fontId="6" fillId="0" borderId="56" xfId="0" applyFont="1" applyBorder="1" applyAlignment="1">
      <alignment horizontal="center" vertical="center"/>
    </xf>
    <xf numFmtId="9" fontId="7" fillId="0" borderId="57" xfId="0" applyNumberFormat="1" applyFont="1" applyBorder="1" applyAlignment="1">
      <alignment horizontal="center" vertical="center"/>
    </xf>
    <xf numFmtId="3" fontId="6" fillId="0" borderId="17" xfId="0" applyNumberFormat="1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3" fontId="6" fillId="0" borderId="31" xfId="0" applyNumberFormat="1" applyFont="1" applyBorder="1" applyAlignment="1">
      <alignment horizontal="center" vertical="center"/>
    </xf>
    <xf numFmtId="164" fontId="6" fillId="0" borderId="58" xfId="0" applyNumberFormat="1" applyFont="1" applyBorder="1" applyAlignment="1">
      <alignment horizontal="center" vertical="center"/>
    </xf>
    <xf numFmtId="0" fontId="3" fillId="0" borderId="58" xfId="0" applyFont="1" applyFill="1" applyBorder="1" applyAlignment="1">
      <alignment horizontal="justify" vertical="center" wrapText="1"/>
    </xf>
    <xf numFmtId="3" fontId="6" fillId="0" borderId="58" xfId="0" applyNumberFormat="1" applyFont="1" applyBorder="1" applyAlignment="1">
      <alignment horizontal="center" vertical="center"/>
    </xf>
    <xf numFmtId="3" fontId="6" fillId="0" borderId="18" xfId="0" applyNumberFormat="1" applyFont="1" applyBorder="1" applyAlignment="1">
      <alignment horizontal="center" vertical="center"/>
    </xf>
    <xf numFmtId="0" fontId="6" fillId="0" borderId="41" xfId="0" applyFont="1" applyBorder="1" applyAlignment="1">
      <alignment horizontal="justify" vertical="center" wrapText="1"/>
    </xf>
    <xf numFmtId="3" fontId="6" fillId="0" borderId="43" xfId="0" applyNumberFormat="1" applyFont="1" applyBorder="1" applyAlignment="1">
      <alignment horizontal="center" vertical="center"/>
    </xf>
    <xf numFmtId="9" fontId="6" fillId="0" borderId="41" xfId="0" applyNumberFormat="1" applyFont="1" applyBorder="1" applyAlignment="1">
      <alignment horizontal="center" vertical="center"/>
    </xf>
    <xf numFmtId="0" fontId="3" fillId="0" borderId="42" xfId="0" applyFont="1" applyFill="1" applyBorder="1" applyAlignment="1">
      <alignment horizontal="justify" vertical="center" wrapText="1"/>
    </xf>
    <xf numFmtId="9" fontId="6" fillId="0" borderId="2" xfId="0" applyNumberFormat="1" applyFont="1" applyBorder="1" applyAlignment="1">
      <alignment horizontal="center" vertical="center"/>
    </xf>
    <xf numFmtId="9" fontId="6" fillId="0" borderId="6" xfId="0" applyNumberFormat="1" applyFont="1" applyBorder="1" applyAlignment="1">
      <alignment horizontal="center" vertical="center"/>
    </xf>
    <xf numFmtId="9" fontId="6" fillId="0" borderId="4" xfId="0" applyNumberFormat="1" applyFont="1" applyBorder="1" applyAlignment="1">
      <alignment horizontal="center" vertical="center"/>
    </xf>
    <xf numFmtId="3" fontId="6" fillId="0" borderId="8" xfId="0" applyNumberFormat="1" applyFont="1" applyBorder="1" applyAlignment="1">
      <alignment horizontal="center" vertical="center"/>
    </xf>
    <xf numFmtId="3" fontId="6" fillId="0" borderId="9" xfId="0" applyNumberFormat="1" applyFont="1" applyBorder="1" applyAlignment="1">
      <alignment horizontal="center" vertical="center"/>
    </xf>
    <xf numFmtId="3" fontId="6" fillId="0" borderId="10" xfId="0" applyNumberFormat="1" applyFont="1" applyBorder="1" applyAlignment="1">
      <alignment horizontal="center" vertical="center"/>
    </xf>
    <xf numFmtId="9" fontId="6" fillId="0" borderId="8" xfId="0" applyNumberFormat="1" applyFont="1" applyFill="1" applyBorder="1" applyAlignment="1">
      <alignment horizontal="center" vertical="center"/>
    </xf>
    <xf numFmtId="3" fontId="6" fillId="0" borderId="9" xfId="0" applyNumberFormat="1" applyFont="1" applyFill="1" applyBorder="1" applyAlignment="1">
      <alignment horizontal="center" vertical="center"/>
    </xf>
    <xf numFmtId="3" fontId="6" fillId="0" borderId="10" xfId="0" applyNumberFormat="1" applyFont="1" applyFill="1" applyBorder="1" applyAlignment="1">
      <alignment horizontal="center" vertical="center"/>
    </xf>
    <xf numFmtId="3" fontId="6" fillId="0" borderId="3" xfId="0" applyNumberFormat="1" applyFont="1" applyFill="1" applyBorder="1" applyAlignment="1">
      <alignment horizontal="center" vertical="center"/>
    </xf>
    <xf numFmtId="3" fontId="6" fillId="0" borderId="8" xfId="0" applyNumberFormat="1" applyFont="1" applyFill="1" applyBorder="1" applyAlignment="1">
      <alignment horizontal="center" vertical="center"/>
    </xf>
    <xf numFmtId="9" fontId="6" fillId="0" borderId="9" xfId="0" applyNumberFormat="1" applyFont="1" applyFill="1" applyBorder="1" applyAlignment="1">
      <alignment horizontal="center" vertical="center"/>
    </xf>
    <xf numFmtId="9" fontId="6" fillId="0" borderId="10" xfId="0" applyNumberFormat="1" applyFont="1" applyFill="1" applyBorder="1" applyAlignment="1">
      <alignment horizontal="center" vertical="center"/>
    </xf>
    <xf numFmtId="9" fontId="6" fillId="0" borderId="42" xfId="0" applyNumberFormat="1" applyFont="1" applyFill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9" fontId="6" fillId="0" borderId="1" xfId="0" applyNumberFormat="1" applyFont="1" applyBorder="1" applyAlignment="1">
      <alignment horizontal="center" vertical="center"/>
    </xf>
    <xf numFmtId="9" fontId="6" fillId="0" borderId="29" xfId="0" applyNumberFormat="1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9" fontId="6" fillId="0" borderId="17" xfId="0" applyNumberFormat="1" applyFont="1" applyBorder="1" applyAlignment="1">
      <alignment horizontal="center" vertical="center"/>
    </xf>
    <xf numFmtId="9" fontId="6" fillId="0" borderId="25" xfId="0" applyNumberFormat="1" applyFont="1" applyBorder="1" applyAlignment="1">
      <alignment horizontal="center" vertical="center"/>
    </xf>
    <xf numFmtId="9" fontId="7" fillId="0" borderId="19" xfId="0" applyNumberFormat="1" applyFont="1" applyBorder="1" applyAlignment="1">
      <alignment horizontal="center" vertical="center"/>
    </xf>
    <xf numFmtId="9" fontId="6" fillId="0" borderId="24" xfId="0" applyNumberFormat="1" applyFont="1" applyBorder="1" applyAlignment="1">
      <alignment horizontal="center" vertical="center"/>
    </xf>
    <xf numFmtId="9" fontId="7" fillId="0" borderId="14" xfId="0" applyNumberFormat="1" applyFont="1" applyBorder="1" applyAlignment="1">
      <alignment horizontal="center" vertical="center"/>
    </xf>
    <xf numFmtId="9" fontId="6" fillId="0" borderId="37" xfId="0" applyNumberFormat="1" applyFont="1" applyBorder="1" applyAlignment="1">
      <alignment horizontal="center" vertical="center"/>
    </xf>
    <xf numFmtId="0" fontId="6" fillId="0" borderId="59" xfId="0" applyFont="1" applyBorder="1" applyAlignment="1">
      <alignment horizontal="center" vertical="center"/>
    </xf>
    <xf numFmtId="9" fontId="6" fillId="0" borderId="31" xfId="0" applyNumberFormat="1" applyFont="1" applyBorder="1" applyAlignment="1">
      <alignment horizontal="center" vertical="center"/>
    </xf>
    <xf numFmtId="9" fontId="6" fillId="0" borderId="30" xfId="0" applyNumberFormat="1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9" fontId="6" fillId="0" borderId="58" xfId="0" applyNumberFormat="1" applyFont="1" applyBorder="1" applyAlignment="1">
      <alignment horizontal="center" vertical="center"/>
    </xf>
    <xf numFmtId="9" fontId="6" fillId="0" borderId="60" xfId="0" applyNumberFormat="1" applyFont="1" applyBorder="1" applyAlignment="1">
      <alignment horizontal="center" vertical="center"/>
    </xf>
    <xf numFmtId="9" fontId="7" fillId="0" borderId="20" xfId="0" applyNumberFormat="1" applyFont="1" applyBorder="1" applyAlignment="1">
      <alignment horizontal="center" vertical="center"/>
    </xf>
    <xf numFmtId="9" fontId="6" fillId="0" borderId="61" xfId="0" applyNumberFormat="1" applyFont="1" applyBorder="1" applyAlignment="1">
      <alignment horizontal="center" vertical="center"/>
    </xf>
    <xf numFmtId="9" fontId="7" fillId="0" borderId="62" xfId="0" applyNumberFormat="1" applyFont="1" applyBorder="1" applyAlignment="1">
      <alignment horizontal="center" vertical="center"/>
    </xf>
    <xf numFmtId="9" fontId="6" fillId="0" borderId="45" xfId="0" applyNumberFormat="1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9" fontId="7" fillId="0" borderId="26" xfId="0" applyNumberFormat="1" applyFont="1" applyBorder="1" applyAlignment="1">
      <alignment horizontal="center" vertical="center"/>
    </xf>
    <xf numFmtId="9" fontId="7" fillId="0" borderId="55" xfId="0" applyNumberFormat="1" applyFont="1" applyBorder="1" applyAlignment="1">
      <alignment horizontal="center" vertical="center"/>
    </xf>
    <xf numFmtId="9" fontId="7" fillId="0" borderId="27" xfId="0" applyNumberFormat="1" applyFont="1" applyBorder="1" applyAlignment="1">
      <alignment horizontal="center" vertical="center"/>
    </xf>
    <xf numFmtId="9" fontId="7" fillId="0" borderId="54" xfId="0" applyNumberFormat="1" applyFont="1" applyBorder="1" applyAlignment="1">
      <alignment horizontal="center" vertical="center"/>
    </xf>
    <xf numFmtId="9" fontId="6" fillId="0" borderId="26" xfId="0" applyNumberFormat="1" applyFont="1" applyBorder="1" applyAlignment="1">
      <alignment horizontal="center" vertical="center"/>
    </xf>
    <xf numFmtId="9" fontId="6" fillId="0" borderId="52" xfId="0" applyNumberFormat="1" applyFont="1" applyFill="1" applyBorder="1" applyAlignment="1">
      <alignment horizontal="center" vertical="center"/>
    </xf>
    <xf numFmtId="3" fontId="6" fillId="0" borderId="52" xfId="0" applyNumberFormat="1" applyFont="1" applyBorder="1" applyAlignment="1">
      <alignment horizontal="center" vertical="center"/>
    </xf>
    <xf numFmtId="9" fontId="7" fillId="0" borderId="36" xfId="0" applyNumberFormat="1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3" fontId="6" fillId="0" borderId="60" xfId="0" applyNumberFormat="1" applyFont="1" applyBorder="1" applyAlignment="1">
      <alignment horizontal="center" vertical="center"/>
    </xf>
    <xf numFmtId="3" fontId="10" fillId="2" borderId="42" xfId="0" applyNumberFormat="1" applyFont="1" applyFill="1" applyBorder="1" applyAlignment="1">
      <alignment horizontal="center" vertical="center"/>
    </xf>
    <xf numFmtId="3" fontId="10" fillId="2" borderId="41" xfId="0" applyNumberFormat="1" applyFont="1" applyFill="1" applyBorder="1" applyAlignment="1">
      <alignment horizontal="center" vertical="center"/>
    </xf>
    <xf numFmtId="9" fontId="10" fillId="2" borderId="42" xfId="0" applyNumberFormat="1" applyFont="1" applyFill="1" applyBorder="1" applyAlignment="1">
      <alignment horizontal="center" vertical="center"/>
    </xf>
    <xf numFmtId="9" fontId="10" fillId="2" borderId="43" xfId="0" applyNumberFormat="1" applyFont="1" applyFill="1" applyBorder="1" applyAlignment="1">
      <alignment horizontal="center" vertical="center"/>
    </xf>
    <xf numFmtId="3" fontId="6" fillId="3" borderId="51" xfId="0" applyNumberFormat="1" applyFont="1" applyFill="1" applyBorder="1" applyAlignment="1">
      <alignment horizontal="center" vertical="center" wrapText="1"/>
    </xf>
    <xf numFmtId="3" fontId="6" fillId="4" borderId="62" xfId="0" applyNumberFormat="1" applyFont="1" applyFill="1" applyBorder="1" applyAlignment="1">
      <alignment horizontal="center" vertical="center"/>
    </xf>
    <xf numFmtId="3" fontId="6" fillId="4" borderId="51" xfId="0" applyNumberFormat="1" applyFont="1" applyFill="1" applyBorder="1" applyAlignment="1">
      <alignment horizontal="center" vertical="center"/>
    </xf>
    <xf numFmtId="9" fontId="6" fillId="0" borderId="18" xfId="0" applyNumberFormat="1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2" fillId="0" borderId="18" xfId="0" applyFont="1" applyFill="1" applyBorder="1" applyAlignment="1">
      <alignment horizontal="center" vertical="center"/>
    </xf>
    <xf numFmtId="0" fontId="3" fillId="0" borderId="37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65" xfId="0" applyFont="1" applyFill="1" applyBorder="1" applyAlignment="1">
      <alignment horizontal="center" vertical="center"/>
    </xf>
    <xf numFmtId="9" fontId="6" fillId="0" borderId="64" xfId="0" applyNumberFormat="1" applyFont="1" applyFill="1" applyBorder="1" applyAlignment="1">
      <alignment horizontal="center" vertical="center"/>
    </xf>
    <xf numFmtId="3" fontId="6" fillId="0" borderId="66" xfId="0" applyNumberFormat="1" applyFont="1" applyFill="1" applyBorder="1" applyAlignment="1">
      <alignment horizontal="center" vertical="center"/>
    </xf>
    <xf numFmtId="3" fontId="6" fillId="0" borderId="67" xfId="0" applyNumberFormat="1" applyFont="1" applyFill="1" applyBorder="1" applyAlignment="1">
      <alignment horizontal="center" vertical="center"/>
    </xf>
    <xf numFmtId="3" fontId="6" fillId="0" borderId="64" xfId="0" applyNumberFormat="1" applyFont="1" applyFill="1" applyBorder="1" applyAlignment="1">
      <alignment horizontal="center" vertical="center"/>
    </xf>
    <xf numFmtId="9" fontId="6" fillId="0" borderId="66" xfId="0" applyNumberFormat="1" applyFont="1" applyFill="1" applyBorder="1" applyAlignment="1">
      <alignment horizontal="center" vertical="center"/>
    </xf>
    <xf numFmtId="9" fontId="6" fillId="0" borderId="67" xfId="0" applyNumberFormat="1" applyFont="1" applyFill="1" applyBorder="1" applyAlignment="1">
      <alignment horizontal="center" vertical="center"/>
    </xf>
    <xf numFmtId="3" fontId="6" fillId="0" borderId="64" xfId="0" applyNumberFormat="1" applyFont="1" applyBorder="1" applyAlignment="1">
      <alignment horizontal="center" vertical="center"/>
    </xf>
    <xf numFmtId="3" fontId="6" fillId="0" borderId="67" xfId="0" applyNumberFormat="1" applyFont="1" applyBorder="1" applyAlignment="1">
      <alignment horizontal="center" vertical="center"/>
    </xf>
    <xf numFmtId="3" fontId="6" fillId="0" borderId="66" xfId="0" applyNumberFormat="1" applyFont="1" applyBorder="1" applyAlignment="1">
      <alignment horizontal="center" vertical="center"/>
    </xf>
    <xf numFmtId="3" fontId="6" fillId="0" borderId="68" xfId="0" applyNumberFormat="1" applyFont="1" applyBorder="1" applyAlignment="1">
      <alignment horizontal="center" vertical="center"/>
    </xf>
    <xf numFmtId="9" fontId="11" fillId="2" borderId="41" xfId="0" applyNumberFormat="1" applyFont="1" applyFill="1" applyBorder="1" applyAlignment="1">
      <alignment horizontal="center" vertical="center"/>
    </xf>
    <xf numFmtId="9" fontId="11" fillId="2" borderId="42" xfId="0" applyNumberFormat="1" applyFont="1" applyFill="1" applyBorder="1" applyAlignment="1">
      <alignment horizontal="center" vertical="center"/>
    </xf>
    <xf numFmtId="0" fontId="2" fillId="0" borderId="31" xfId="0" applyFont="1" applyFill="1" applyBorder="1" applyAlignment="1">
      <alignment horizontal="center" vertical="center"/>
    </xf>
    <xf numFmtId="0" fontId="2" fillId="0" borderId="45" xfId="0" applyFont="1" applyBorder="1" applyAlignment="1">
      <alignment horizontal="center" vertical="center" wrapText="1"/>
    </xf>
    <xf numFmtId="0" fontId="2" fillId="0" borderId="38" xfId="0" applyFont="1" applyFill="1" applyBorder="1" applyAlignment="1">
      <alignment horizontal="center" vertical="center"/>
    </xf>
    <xf numFmtId="3" fontId="6" fillId="0" borderId="54" xfId="0" applyNumberFormat="1" applyFont="1" applyBorder="1" applyAlignment="1">
      <alignment horizontal="center" vertical="center"/>
    </xf>
    <xf numFmtId="9" fontId="6" fillId="0" borderId="26" xfId="0" applyNumberFormat="1" applyFont="1" applyFill="1" applyBorder="1" applyAlignment="1">
      <alignment horizontal="center" vertical="center"/>
    </xf>
    <xf numFmtId="3" fontId="6" fillId="0" borderId="27" xfId="0" applyNumberFormat="1" applyFont="1" applyFill="1" applyBorder="1" applyAlignment="1">
      <alignment horizontal="center" vertical="center"/>
    </xf>
    <xf numFmtId="3" fontId="6" fillId="0" borderId="55" xfId="0" applyNumberFormat="1" applyFont="1" applyFill="1" applyBorder="1" applyAlignment="1">
      <alignment horizontal="center" vertical="center"/>
    </xf>
    <xf numFmtId="3" fontId="6" fillId="0" borderId="26" xfId="0" applyNumberFormat="1" applyFont="1" applyFill="1" applyBorder="1" applyAlignment="1">
      <alignment horizontal="center" vertical="center"/>
    </xf>
    <xf numFmtId="9" fontId="6" fillId="0" borderId="27" xfId="0" applyNumberFormat="1" applyFont="1" applyFill="1" applyBorder="1" applyAlignment="1">
      <alignment horizontal="center" vertical="center"/>
    </xf>
    <xf numFmtId="9" fontId="6" fillId="0" borderId="55" xfId="0" applyNumberFormat="1" applyFont="1" applyFill="1" applyBorder="1" applyAlignment="1">
      <alignment horizontal="center" vertical="center"/>
    </xf>
    <xf numFmtId="3" fontId="6" fillId="0" borderId="26" xfId="0" applyNumberFormat="1" applyFont="1" applyBorder="1" applyAlignment="1">
      <alignment horizontal="center" vertical="center"/>
    </xf>
    <xf numFmtId="3" fontId="6" fillId="0" borderId="55" xfId="0" applyNumberFormat="1" applyFont="1" applyBorder="1" applyAlignment="1">
      <alignment horizontal="center" vertical="center"/>
    </xf>
    <xf numFmtId="3" fontId="6" fillId="0" borderId="27" xfId="0" applyNumberFormat="1" applyFont="1" applyBorder="1" applyAlignment="1">
      <alignment horizontal="center" vertical="center"/>
    </xf>
    <xf numFmtId="9" fontId="6" fillId="0" borderId="54" xfId="0" applyNumberFormat="1" applyFont="1" applyFill="1" applyBorder="1" applyAlignment="1">
      <alignment horizontal="center" vertical="center"/>
    </xf>
    <xf numFmtId="9" fontId="6" fillId="0" borderId="43" xfId="0" applyNumberFormat="1" applyFont="1" applyFill="1" applyBorder="1" applyAlignment="1">
      <alignment horizontal="center" vertical="center"/>
    </xf>
    <xf numFmtId="3" fontId="6" fillId="0" borderId="71" xfId="0" applyNumberFormat="1" applyFont="1" applyBorder="1" applyAlignment="1">
      <alignment horizontal="center" vertical="center"/>
    </xf>
    <xf numFmtId="0" fontId="2" fillId="0" borderId="33" xfId="0" applyFont="1" applyFill="1" applyBorder="1" applyAlignment="1">
      <alignment horizontal="center" vertical="center"/>
    </xf>
    <xf numFmtId="9" fontId="6" fillId="5" borderId="41" xfId="0" applyNumberFormat="1" applyFont="1" applyFill="1" applyBorder="1" applyAlignment="1">
      <alignment horizontal="center" vertical="center"/>
    </xf>
    <xf numFmtId="9" fontId="6" fillId="5" borderId="51" xfId="0" applyNumberFormat="1" applyFont="1" applyFill="1" applyBorder="1" applyAlignment="1">
      <alignment horizontal="center" vertical="center"/>
    </xf>
    <xf numFmtId="9" fontId="6" fillId="5" borderId="42" xfId="0" applyNumberFormat="1" applyFont="1" applyFill="1" applyBorder="1" applyAlignment="1">
      <alignment horizontal="center" vertical="center"/>
    </xf>
    <xf numFmtId="9" fontId="6" fillId="5" borderId="45" xfId="0" applyNumberFormat="1" applyFont="1" applyFill="1" applyBorder="1" applyAlignment="1">
      <alignment horizontal="center" vertical="center"/>
    </xf>
    <xf numFmtId="9" fontId="6" fillId="5" borderId="62" xfId="0" applyNumberFormat="1" applyFont="1" applyFill="1" applyBorder="1" applyAlignment="1">
      <alignment horizontal="center" vertical="center"/>
    </xf>
    <xf numFmtId="9" fontId="6" fillId="5" borderId="31" xfId="0" applyNumberFormat="1" applyFont="1" applyFill="1" applyBorder="1" applyAlignment="1">
      <alignment horizontal="center" vertical="center"/>
    </xf>
    <xf numFmtId="9" fontId="6" fillId="5" borderId="2" xfId="0" applyNumberFormat="1" applyFont="1" applyFill="1" applyBorder="1" applyAlignment="1">
      <alignment horizontal="center" vertical="center"/>
    </xf>
    <xf numFmtId="9" fontId="6" fillId="5" borderId="13" xfId="0" applyNumberFormat="1" applyFont="1" applyFill="1" applyBorder="1" applyAlignment="1">
      <alignment horizontal="center" vertical="center"/>
    </xf>
    <xf numFmtId="9" fontId="6" fillId="5" borderId="3" xfId="0" applyNumberFormat="1" applyFont="1" applyFill="1" applyBorder="1" applyAlignment="1">
      <alignment horizontal="center" vertical="center"/>
    </xf>
    <xf numFmtId="9" fontId="6" fillId="5" borderId="4" xfId="0" applyNumberFormat="1" applyFont="1" applyFill="1" applyBorder="1" applyAlignment="1">
      <alignment horizontal="center" vertical="center"/>
    </xf>
    <xf numFmtId="9" fontId="6" fillId="5" borderId="57" xfId="0" applyNumberFormat="1" applyFont="1" applyFill="1" applyBorder="1" applyAlignment="1">
      <alignment horizontal="center" vertical="center"/>
    </xf>
    <xf numFmtId="9" fontId="6" fillId="5" borderId="5" xfId="0" applyNumberFormat="1" applyFont="1" applyFill="1" applyBorder="1" applyAlignment="1">
      <alignment horizontal="center" vertical="center"/>
    </xf>
    <xf numFmtId="9" fontId="6" fillId="5" borderId="37" xfId="0" applyNumberFormat="1" applyFont="1" applyFill="1" applyBorder="1" applyAlignment="1">
      <alignment horizontal="center" vertical="center"/>
    </xf>
    <xf numFmtId="9" fontId="6" fillId="5" borderId="14" xfId="0" applyNumberFormat="1" applyFont="1" applyFill="1" applyBorder="1" applyAlignment="1">
      <alignment horizontal="center" vertical="center"/>
    </xf>
    <xf numFmtId="9" fontId="6" fillId="5" borderId="1" xfId="0" applyNumberFormat="1" applyFont="1" applyFill="1" applyBorder="1" applyAlignment="1">
      <alignment horizontal="center" vertical="center"/>
    </xf>
    <xf numFmtId="9" fontId="6" fillId="5" borderId="6" xfId="0" applyNumberFormat="1" applyFont="1" applyFill="1" applyBorder="1" applyAlignment="1">
      <alignment horizontal="center" vertical="center"/>
    </xf>
    <xf numFmtId="9" fontId="6" fillId="5" borderId="53" xfId="0" applyNumberFormat="1" applyFont="1" applyFill="1" applyBorder="1" applyAlignment="1">
      <alignment horizontal="center" vertical="center"/>
    </xf>
    <xf numFmtId="9" fontId="6" fillId="5" borderId="7" xfId="0" applyNumberFormat="1" applyFont="1" applyFill="1" applyBorder="1" applyAlignment="1">
      <alignment horizontal="center" vertical="center"/>
    </xf>
    <xf numFmtId="9" fontId="6" fillId="5" borderId="24" xfId="0" applyNumberFormat="1" applyFont="1" applyFill="1" applyBorder="1" applyAlignment="1">
      <alignment horizontal="center" vertical="center"/>
    </xf>
    <xf numFmtId="9" fontId="6" fillId="5" borderId="19" xfId="0" applyNumberFormat="1" applyFont="1" applyFill="1" applyBorder="1" applyAlignment="1">
      <alignment horizontal="center" vertical="center"/>
    </xf>
    <xf numFmtId="9" fontId="6" fillId="5" borderId="17" xfId="0" applyNumberFormat="1" applyFont="1" applyFill="1" applyBorder="1" applyAlignment="1">
      <alignment horizontal="center" vertical="center"/>
    </xf>
    <xf numFmtId="9" fontId="6" fillId="5" borderId="61" xfId="0" applyNumberFormat="1" applyFont="1" applyFill="1" applyBorder="1" applyAlignment="1">
      <alignment horizontal="center" vertical="center"/>
    </xf>
    <xf numFmtId="9" fontId="6" fillId="5" borderId="20" xfId="0" applyNumberFormat="1" applyFont="1" applyFill="1" applyBorder="1" applyAlignment="1">
      <alignment horizontal="center" vertical="center"/>
    </xf>
    <xf numFmtId="9" fontId="6" fillId="5" borderId="58" xfId="0" applyNumberFormat="1" applyFont="1" applyFill="1" applyBorder="1" applyAlignment="1">
      <alignment horizontal="center" vertical="center"/>
    </xf>
    <xf numFmtId="3" fontId="6" fillId="3" borderId="62" xfId="0" applyNumberFormat="1" applyFont="1" applyFill="1" applyBorder="1" applyAlignment="1">
      <alignment horizontal="center" vertical="center"/>
    </xf>
    <xf numFmtId="3" fontId="6" fillId="4" borderId="53" xfId="0" applyNumberFormat="1" applyFont="1" applyFill="1" applyBorder="1" applyAlignment="1">
      <alignment horizontal="center" vertical="center"/>
    </xf>
    <xf numFmtId="9" fontId="10" fillId="5" borderId="43" xfId="0" applyNumberFormat="1" applyFont="1" applyFill="1" applyBorder="1" applyAlignment="1">
      <alignment horizontal="center" vertical="center"/>
    </xf>
    <xf numFmtId="9" fontId="10" fillId="3" borderId="0" xfId="0" applyNumberFormat="1" applyFont="1" applyFill="1" applyBorder="1" applyAlignment="1">
      <alignment horizontal="center" vertical="center"/>
    </xf>
    <xf numFmtId="9" fontId="10" fillId="5" borderId="30" xfId="0" applyNumberFormat="1" applyFont="1" applyFill="1" applyBorder="1" applyAlignment="1">
      <alignment horizontal="center" vertical="center"/>
    </xf>
    <xf numFmtId="9" fontId="10" fillId="5" borderId="8" xfId="0" applyNumberFormat="1" applyFont="1" applyFill="1" applyBorder="1" applyAlignment="1">
      <alignment horizontal="center" vertical="center"/>
    </xf>
    <xf numFmtId="9" fontId="10" fillId="5" borderId="9" xfId="0" applyNumberFormat="1" applyFont="1" applyFill="1" applyBorder="1" applyAlignment="1">
      <alignment horizontal="center" vertical="center"/>
    </xf>
    <xf numFmtId="9" fontId="10" fillId="5" borderId="29" xfId="0" applyNumberFormat="1" applyFont="1" applyFill="1" applyBorder="1" applyAlignment="1">
      <alignment horizontal="center" vertical="center"/>
    </xf>
    <xf numFmtId="9" fontId="10" fillId="5" borderId="10" xfId="0" applyNumberFormat="1" applyFont="1" applyFill="1" applyBorder="1" applyAlignment="1">
      <alignment horizontal="center" vertical="center"/>
    </xf>
    <xf numFmtId="9" fontId="10" fillId="4" borderId="0" xfId="0" applyNumberFormat="1" applyFont="1" applyFill="1" applyBorder="1" applyAlignment="1">
      <alignment horizontal="center" vertical="center"/>
    </xf>
    <xf numFmtId="9" fontId="10" fillId="5" borderId="25" xfId="0" applyNumberFormat="1" applyFont="1" applyFill="1" applyBorder="1" applyAlignment="1">
      <alignment horizontal="center" vertical="center"/>
    </xf>
    <xf numFmtId="9" fontId="10" fillId="5" borderId="60" xfId="0" applyNumberFormat="1" applyFont="1" applyFill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" fillId="0" borderId="24" xfId="0" applyFont="1" applyBorder="1" applyAlignment="1" applyProtection="1">
      <alignment horizontal="center" vertical="center"/>
      <protection locked="0"/>
    </xf>
    <xf numFmtId="0" fontId="1" fillId="0" borderId="63" xfId="0" applyFont="1" applyBorder="1" applyAlignment="1" applyProtection="1">
      <alignment horizontal="center" vertical="center"/>
      <protection locked="0"/>
    </xf>
    <xf numFmtId="0" fontId="2" fillId="0" borderId="73" xfId="0" applyFont="1" applyFill="1" applyBorder="1" applyAlignment="1" applyProtection="1">
      <alignment horizontal="center" vertical="center" wrapText="1"/>
      <protection locked="0"/>
    </xf>
    <xf numFmtId="0" fontId="2" fillId="0" borderId="18" xfId="0" applyFont="1" applyFill="1" applyBorder="1" applyAlignment="1" applyProtection="1">
      <alignment horizontal="center" vertical="center" wrapText="1"/>
      <protection locked="0"/>
    </xf>
    <xf numFmtId="0" fontId="2" fillId="0" borderId="38" xfId="0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Alignment="1">
      <alignment horizontal="center" vertical="center"/>
    </xf>
    <xf numFmtId="9" fontId="14" fillId="7" borderId="42" xfId="0" applyNumberFormat="1" applyFont="1" applyFill="1" applyBorder="1" applyAlignment="1">
      <alignment horizontal="center" vertical="center"/>
    </xf>
    <xf numFmtId="9" fontId="15" fillId="7" borderId="54" xfId="0" applyNumberFormat="1" applyFont="1" applyFill="1" applyBorder="1" applyAlignment="1">
      <alignment horizontal="center" vertical="center"/>
    </xf>
    <xf numFmtId="9" fontId="16" fillId="7" borderId="51" xfId="0" applyNumberFormat="1" applyFont="1" applyFill="1" applyBorder="1" applyAlignment="1">
      <alignment horizontal="center" vertical="center"/>
    </xf>
    <xf numFmtId="3" fontId="14" fillId="7" borderId="41" xfId="0" applyNumberFormat="1" applyFont="1" applyFill="1" applyBorder="1" applyAlignment="1">
      <alignment horizontal="center" vertical="center"/>
    </xf>
    <xf numFmtId="3" fontId="14" fillId="7" borderId="42" xfId="0" applyNumberFormat="1" applyFont="1" applyFill="1" applyBorder="1" applyAlignment="1">
      <alignment horizontal="center" vertical="center"/>
    </xf>
    <xf numFmtId="9" fontId="17" fillId="7" borderId="52" xfId="0" applyNumberFormat="1" applyFont="1" applyFill="1" applyBorder="1" applyAlignment="1" applyProtection="1">
      <alignment horizontal="center" vertical="center"/>
    </xf>
    <xf numFmtId="9" fontId="17" fillId="7" borderId="43" xfId="0" applyNumberFormat="1" applyFont="1" applyFill="1" applyBorder="1" applyAlignment="1" applyProtection="1">
      <alignment horizontal="center" vertical="center"/>
    </xf>
    <xf numFmtId="0" fontId="18" fillId="0" borderId="0" xfId="0" applyFont="1" applyAlignment="1">
      <alignment horizontal="center" vertical="center"/>
    </xf>
    <xf numFmtId="3" fontId="6" fillId="8" borderId="61" xfId="0" applyNumberFormat="1" applyFont="1" applyFill="1" applyBorder="1" applyAlignment="1">
      <alignment horizontal="center" vertical="center"/>
    </xf>
    <xf numFmtId="3" fontId="6" fillId="8" borderId="58" xfId="0" applyNumberFormat="1" applyFont="1" applyFill="1" applyBorder="1" applyAlignment="1">
      <alignment horizontal="center" vertical="center"/>
    </xf>
    <xf numFmtId="9" fontId="5" fillId="8" borderId="68" xfId="0" applyNumberFormat="1" applyFont="1" applyFill="1" applyBorder="1" applyAlignment="1" applyProtection="1">
      <alignment horizontal="center" vertical="center"/>
    </xf>
    <xf numFmtId="9" fontId="5" fillId="8" borderId="60" xfId="0" applyNumberFormat="1" applyFont="1" applyFill="1" applyBorder="1" applyAlignment="1" applyProtection="1">
      <alignment horizontal="center" vertical="center"/>
    </xf>
    <xf numFmtId="0" fontId="6" fillId="0" borderId="0" xfId="0" applyFont="1" applyAlignment="1">
      <alignment horizontal="center" vertical="center"/>
    </xf>
    <xf numFmtId="9" fontId="6" fillId="0" borderId="5" xfId="0" applyNumberFormat="1" applyFont="1" applyBorder="1" applyAlignment="1">
      <alignment horizontal="center" vertical="center" wrapText="1"/>
    </xf>
    <xf numFmtId="9" fontId="21" fillId="0" borderId="27" xfId="0" applyNumberFormat="1" applyFont="1" applyBorder="1" applyAlignment="1">
      <alignment horizontal="center" vertical="center" wrapText="1"/>
    </xf>
    <xf numFmtId="9" fontId="20" fillId="0" borderId="57" xfId="0" applyNumberFormat="1" applyFont="1" applyBorder="1" applyAlignment="1">
      <alignment horizontal="center" vertical="center" wrapText="1"/>
    </xf>
    <xf numFmtId="3" fontId="6" fillId="0" borderId="4" xfId="0" applyNumberFormat="1" applyFont="1" applyBorder="1" applyAlignment="1">
      <alignment horizontal="center" vertical="center"/>
    </xf>
    <xf numFmtId="9" fontId="5" fillId="0" borderId="66" xfId="0" applyNumberFormat="1" applyFont="1" applyBorder="1" applyAlignment="1" applyProtection="1">
      <alignment horizontal="center" vertical="center"/>
    </xf>
    <xf numFmtId="9" fontId="5" fillId="0" borderId="9" xfId="0" applyNumberFormat="1" applyFont="1" applyBorder="1" applyAlignment="1" applyProtection="1">
      <alignment horizontal="center" vertical="center"/>
    </xf>
    <xf numFmtId="9" fontId="18" fillId="8" borderId="5" xfId="0" applyNumberFormat="1" applyFont="1" applyFill="1" applyBorder="1" applyAlignment="1">
      <alignment horizontal="center" vertical="center" wrapText="1"/>
    </xf>
    <xf numFmtId="9" fontId="19" fillId="8" borderId="27" xfId="0" applyNumberFormat="1" applyFont="1" applyFill="1" applyBorder="1" applyAlignment="1">
      <alignment horizontal="center" vertical="center" wrapText="1"/>
    </xf>
    <xf numFmtId="9" fontId="20" fillId="8" borderId="57" xfId="0" applyNumberFormat="1" applyFont="1" applyFill="1" applyBorder="1" applyAlignment="1">
      <alignment horizontal="center" vertical="center" wrapText="1"/>
    </xf>
    <xf numFmtId="3" fontId="6" fillId="8" borderId="4" xfId="0" applyNumberFormat="1" applyFont="1" applyFill="1" applyBorder="1" applyAlignment="1">
      <alignment horizontal="center" vertical="center"/>
    </xf>
    <xf numFmtId="3" fontId="6" fillId="8" borderId="5" xfId="0" applyNumberFormat="1" applyFont="1" applyFill="1" applyBorder="1" applyAlignment="1">
      <alignment horizontal="center" vertical="center"/>
    </xf>
    <xf numFmtId="9" fontId="5" fillId="8" borderId="66" xfId="0" applyNumberFormat="1" applyFont="1" applyFill="1" applyBorder="1" applyAlignment="1" applyProtection="1">
      <alignment horizontal="center" vertical="center"/>
    </xf>
    <xf numFmtId="9" fontId="5" fillId="8" borderId="9" xfId="0" applyNumberFormat="1" applyFont="1" applyFill="1" applyBorder="1" applyAlignment="1" applyProtection="1">
      <alignment horizontal="center" vertical="center"/>
    </xf>
    <xf numFmtId="9" fontId="6" fillId="0" borderId="1" xfId="0" applyNumberFormat="1" applyFont="1" applyBorder="1" applyAlignment="1">
      <alignment horizontal="center" vertical="center" wrapText="1"/>
    </xf>
    <xf numFmtId="9" fontId="21" fillId="0" borderId="36" xfId="0" applyNumberFormat="1" applyFont="1" applyBorder="1" applyAlignment="1">
      <alignment horizontal="center" vertical="center" wrapText="1"/>
    </xf>
    <xf numFmtId="9" fontId="20" fillId="0" borderId="14" xfId="0" applyNumberFormat="1" applyFont="1" applyBorder="1" applyAlignment="1">
      <alignment horizontal="center" vertical="center" wrapText="1"/>
    </xf>
    <xf numFmtId="9" fontId="14" fillId="9" borderId="42" xfId="0" applyNumberFormat="1" applyFont="1" applyFill="1" applyBorder="1" applyAlignment="1">
      <alignment horizontal="center" vertical="center" wrapText="1"/>
    </xf>
    <xf numFmtId="9" fontId="15" fillId="9" borderId="54" xfId="0" applyNumberFormat="1" applyFont="1" applyFill="1" applyBorder="1" applyAlignment="1">
      <alignment horizontal="center" vertical="center" wrapText="1"/>
    </xf>
    <xf numFmtId="9" fontId="16" fillId="9" borderId="51" xfId="0" applyNumberFormat="1" applyFont="1" applyFill="1" applyBorder="1" applyAlignment="1">
      <alignment horizontal="center" vertical="center" wrapText="1"/>
    </xf>
    <xf numFmtId="3" fontId="14" fillId="9" borderId="41" xfId="0" applyNumberFormat="1" applyFont="1" applyFill="1" applyBorder="1" applyAlignment="1">
      <alignment horizontal="center" vertical="center"/>
    </xf>
    <xf numFmtId="3" fontId="14" fillId="9" borderId="42" xfId="0" applyNumberFormat="1" applyFont="1" applyFill="1" applyBorder="1" applyAlignment="1">
      <alignment horizontal="center" vertical="center"/>
    </xf>
    <xf numFmtId="9" fontId="17" fillId="9" borderId="52" xfId="0" applyNumberFormat="1" applyFont="1" applyFill="1" applyBorder="1" applyAlignment="1" applyProtection="1">
      <alignment horizontal="center" vertical="center"/>
    </xf>
    <xf numFmtId="9" fontId="17" fillId="9" borderId="43" xfId="0" applyNumberFormat="1" applyFont="1" applyFill="1" applyBorder="1" applyAlignment="1" applyProtection="1">
      <alignment horizontal="center" vertical="center"/>
    </xf>
    <xf numFmtId="9" fontId="18" fillId="8" borderId="58" xfId="0" applyNumberFormat="1" applyFont="1" applyFill="1" applyBorder="1" applyAlignment="1">
      <alignment horizontal="center" vertical="center" wrapText="1"/>
    </xf>
    <xf numFmtId="9" fontId="19" fillId="8" borderId="71" xfId="0" applyNumberFormat="1" applyFont="1" applyFill="1" applyBorder="1" applyAlignment="1">
      <alignment horizontal="center" vertical="center" wrapText="1"/>
    </xf>
    <xf numFmtId="9" fontId="20" fillId="8" borderId="20" xfId="0" applyNumberFormat="1" applyFont="1" applyFill="1" applyBorder="1" applyAlignment="1">
      <alignment horizontal="center" vertical="center" wrapText="1"/>
    </xf>
    <xf numFmtId="9" fontId="14" fillId="10" borderId="42" xfId="0" applyNumberFormat="1" applyFont="1" applyFill="1" applyBorder="1" applyAlignment="1">
      <alignment horizontal="center" vertical="center" wrapText="1"/>
    </xf>
    <xf numFmtId="9" fontId="15" fillId="10" borderId="54" xfId="0" applyNumberFormat="1" applyFont="1" applyFill="1" applyBorder="1" applyAlignment="1">
      <alignment horizontal="center" vertical="center" wrapText="1"/>
    </xf>
    <xf numFmtId="9" fontId="16" fillId="10" borderId="51" xfId="0" applyNumberFormat="1" applyFont="1" applyFill="1" applyBorder="1" applyAlignment="1">
      <alignment horizontal="center" vertical="center" wrapText="1"/>
    </xf>
    <xf numFmtId="3" fontId="14" fillId="10" borderId="41" xfId="0" applyNumberFormat="1" applyFont="1" applyFill="1" applyBorder="1" applyAlignment="1">
      <alignment horizontal="center" vertical="center"/>
    </xf>
    <xf numFmtId="3" fontId="14" fillId="10" borderId="42" xfId="0" applyNumberFormat="1" applyFont="1" applyFill="1" applyBorder="1" applyAlignment="1">
      <alignment horizontal="center" vertical="center"/>
    </xf>
    <xf numFmtId="9" fontId="14" fillId="11" borderId="52" xfId="0" applyNumberFormat="1" applyFont="1" applyFill="1" applyBorder="1" applyAlignment="1" applyProtection="1">
      <alignment horizontal="center" vertical="center"/>
    </xf>
    <xf numFmtId="9" fontId="14" fillId="11" borderId="43" xfId="0" applyNumberFormat="1" applyFont="1" applyFill="1" applyBorder="1" applyAlignment="1" applyProtection="1">
      <alignment horizontal="center" vertical="center"/>
    </xf>
    <xf numFmtId="9" fontId="14" fillId="12" borderId="42" xfId="0" applyNumberFormat="1" applyFont="1" applyFill="1" applyBorder="1" applyAlignment="1">
      <alignment horizontal="center" vertical="center" wrapText="1"/>
    </xf>
    <xf numFmtId="9" fontId="15" fillId="12" borderId="54" xfId="0" applyNumberFormat="1" applyFont="1" applyFill="1" applyBorder="1" applyAlignment="1">
      <alignment horizontal="center" vertical="center" wrapText="1"/>
    </xf>
    <xf numFmtId="9" fontId="16" fillId="12" borderId="51" xfId="0" applyNumberFormat="1" applyFont="1" applyFill="1" applyBorder="1" applyAlignment="1">
      <alignment horizontal="center" vertical="center" wrapText="1"/>
    </xf>
    <xf numFmtId="3" fontId="14" fillId="12" borderId="41" xfId="0" applyNumberFormat="1" applyFont="1" applyFill="1" applyBorder="1" applyAlignment="1">
      <alignment horizontal="center" vertical="center"/>
    </xf>
    <xf numFmtId="3" fontId="14" fillId="12" borderId="42" xfId="0" applyNumberFormat="1" applyFont="1" applyFill="1" applyBorder="1" applyAlignment="1">
      <alignment horizontal="center" vertical="center"/>
    </xf>
    <xf numFmtId="9" fontId="14" fillId="12" borderId="52" xfId="0" applyNumberFormat="1" applyFont="1" applyFill="1" applyBorder="1" applyAlignment="1" applyProtection="1">
      <alignment horizontal="center" vertical="center"/>
    </xf>
    <xf numFmtId="9" fontId="14" fillId="12" borderId="43" xfId="0" applyNumberFormat="1" applyFont="1" applyFill="1" applyBorder="1" applyAlignment="1" applyProtection="1">
      <alignment horizontal="center" vertical="center"/>
    </xf>
    <xf numFmtId="9" fontId="10" fillId="2" borderId="42" xfId="0" applyNumberFormat="1" applyFont="1" applyFill="1" applyBorder="1" applyAlignment="1">
      <alignment horizontal="center" vertical="center" wrapText="1"/>
    </xf>
    <xf numFmtId="9" fontId="10" fillId="2" borderId="54" xfId="0" applyNumberFormat="1" applyFont="1" applyFill="1" applyBorder="1" applyAlignment="1">
      <alignment horizontal="center" vertical="center" wrapText="1"/>
    </xf>
    <xf numFmtId="9" fontId="22" fillId="2" borderId="51" xfId="0" applyNumberFormat="1" applyFont="1" applyFill="1" applyBorder="1" applyAlignment="1">
      <alignment horizontal="center" vertical="center" wrapText="1"/>
    </xf>
    <xf numFmtId="9" fontId="4" fillId="2" borderId="42" xfId="0" applyNumberFormat="1" applyFont="1" applyFill="1" applyBorder="1" applyAlignment="1" applyProtection="1">
      <alignment horizontal="center" vertical="center"/>
    </xf>
    <xf numFmtId="9" fontId="4" fillId="2" borderId="43" xfId="0" applyNumberFormat="1" applyFont="1" applyFill="1" applyBorder="1" applyAlignment="1" applyProtection="1">
      <alignment horizontal="center" vertical="center"/>
    </xf>
    <xf numFmtId="0" fontId="10" fillId="0" borderId="0" xfId="0" applyFont="1"/>
    <xf numFmtId="0" fontId="21" fillId="0" borderId="0" xfId="0" applyFont="1"/>
    <xf numFmtId="0" fontId="10" fillId="0" borderId="0" xfId="0" applyFont="1" applyAlignment="1">
      <alignment vertical="center"/>
    </xf>
    <xf numFmtId="164" fontId="21" fillId="0" borderId="0" xfId="0" applyNumberFormat="1" applyFont="1" applyAlignment="1">
      <alignment horizontal="left"/>
    </xf>
    <xf numFmtId="3" fontId="6" fillId="0" borderId="6" xfId="0" applyNumberFormat="1" applyFont="1" applyBorder="1" applyAlignment="1">
      <alignment horizontal="center" vertical="center"/>
    </xf>
    <xf numFmtId="9" fontId="5" fillId="0" borderId="67" xfId="0" applyNumberFormat="1" applyFont="1" applyBorder="1" applyAlignment="1" applyProtection="1">
      <alignment horizontal="center" vertical="center"/>
    </xf>
    <xf numFmtId="9" fontId="5" fillId="0" borderId="10" xfId="0" applyNumberFormat="1" applyFont="1" applyBorder="1" applyAlignment="1" applyProtection="1">
      <alignment horizontal="center" vertical="center"/>
    </xf>
    <xf numFmtId="0" fontId="15" fillId="0" borderId="0" xfId="0" applyFont="1"/>
    <xf numFmtId="0" fontId="2" fillId="0" borderId="1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 wrapText="1"/>
    </xf>
    <xf numFmtId="0" fontId="6" fillId="0" borderId="4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justify" vertical="center" wrapText="1"/>
    </xf>
    <xf numFmtId="0" fontId="6" fillId="0" borderId="4" xfId="0" applyFont="1" applyBorder="1" applyAlignment="1">
      <alignment horizontal="justify" vertical="center" wrapText="1"/>
    </xf>
    <xf numFmtId="0" fontId="6" fillId="0" borderId="6" xfId="0" applyFont="1" applyBorder="1" applyAlignment="1">
      <alignment horizontal="justify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6" fillId="0" borderId="55" xfId="0" applyFont="1" applyBorder="1" applyAlignment="1">
      <alignment horizontal="center" vertical="center" wrapText="1"/>
    </xf>
    <xf numFmtId="0" fontId="6" fillId="0" borderId="35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24" xfId="0" applyFont="1" applyBorder="1" applyAlignment="1" applyProtection="1">
      <alignment horizontal="center" vertical="center" wrapText="1"/>
    </xf>
    <xf numFmtId="0" fontId="2" fillId="0" borderId="17" xfId="0" applyFont="1" applyBorder="1" applyAlignment="1" applyProtection="1">
      <alignment horizontal="center" vertical="center" wrapText="1"/>
    </xf>
    <xf numFmtId="0" fontId="2" fillId="0" borderId="25" xfId="0" applyFont="1" applyBorder="1" applyAlignment="1" applyProtection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53" xfId="0" applyFont="1" applyBorder="1" applyAlignment="1">
      <alignment horizontal="center" vertical="center" wrapText="1"/>
    </xf>
    <xf numFmtId="0" fontId="6" fillId="0" borderId="61" xfId="0" applyFont="1" applyBorder="1" applyAlignment="1">
      <alignment horizontal="justify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5" borderId="40" xfId="0" applyFont="1" applyFill="1" applyBorder="1" applyAlignment="1">
      <alignment horizontal="center" vertical="center" wrapText="1"/>
    </xf>
    <xf numFmtId="0" fontId="2" fillId="5" borderId="69" xfId="0" applyFont="1" applyFill="1" applyBorder="1" applyAlignment="1">
      <alignment horizontal="center" vertical="center" wrapText="1"/>
    </xf>
    <xf numFmtId="0" fontId="2" fillId="0" borderId="63" xfId="0" applyFont="1" applyBorder="1" applyAlignment="1" applyProtection="1">
      <alignment horizontal="center" vertical="center" wrapText="1"/>
    </xf>
    <xf numFmtId="0" fontId="2" fillId="0" borderId="64" xfId="0" applyFont="1" applyBorder="1" applyAlignment="1">
      <alignment horizontal="center" vertical="center" wrapText="1"/>
    </xf>
    <xf numFmtId="0" fontId="2" fillId="5" borderId="26" xfId="0" applyFont="1" applyFill="1" applyBorder="1" applyAlignment="1">
      <alignment horizontal="center" vertical="center" wrapText="1"/>
    </xf>
    <xf numFmtId="0" fontId="2" fillId="5" borderId="13" xfId="0" applyFont="1" applyFill="1" applyBorder="1" applyAlignment="1">
      <alignment horizontal="center" vertical="center" wrapText="1"/>
    </xf>
    <xf numFmtId="0" fontId="2" fillId="5" borderId="70" xfId="0" applyFont="1" applyFill="1" applyBorder="1" applyAlignment="1">
      <alignment horizontal="center" vertical="center" wrapText="1"/>
    </xf>
    <xf numFmtId="0" fontId="2" fillId="0" borderId="58" xfId="0" applyFont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5" borderId="37" xfId="0" applyFont="1" applyFill="1" applyBorder="1" applyAlignment="1">
      <alignment horizontal="center" vertical="center" wrapText="1"/>
    </xf>
    <xf numFmtId="0" fontId="12" fillId="5" borderId="9" xfId="0" applyFont="1" applyFill="1" applyBorder="1" applyAlignment="1">
      <alignment horizontal="center" vertical="center" wrapText="1"/>
    </xf>
    <xf numFmtId="0" fontId="12" fillId="5" borderId="29" xfId="0" applyFont="1" applyFill="1" applyBorder="1" applyAlignment="1">
      <alignment horizontal="center" vertical="center" wrapText="1"/>
    </xf>
    <xf numFmtId="0" fontId="2" fillId="5" borderId="39" xfId="0" applyFont="1" applyFill="1" applyBorder="1" applyAlignment="1">
      <alignment horizontal="center" vertical="center" wrapText="1"/>
    </xf>
    <xf numFmtId="0" fontId="2" fillId="5" borderId="59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5" borderId="31" xfId="0" applyFont="1" applyFill="1" applyBorder="1" applyAlignment="1">
      <alignment horizontal="center" vertical="center" wrapText="1"/>
    </xf>
    <xf numFmtId="0" fontId="10" fillId="2" borderId="54" xfId="0" applyFont="1" applyFill="1" applyBorder="1" applyAlignment="1">
      <alignment horizontal="justify" vertical="center"/>
    </xf>
    <xf numFmtId="0" fontId="10" fillId="2" borderId="48" xfId="0" applyFont="1" applyFill="1" applyBorder="1" applyAlignment="1">
      <alignment horizontal="justify" vertical="center"/>
    </xf>
    <xf numFmtId="0" fontId="18" fillId="8" borderId="27" xfId="0" applyFont="1" applyFill="1" applyBorder="1" applyAlignment="1">
      <alignment horizontal="justify" vertical="center"/>
    </xf>
    <xf numFmtId="0" fontId="18" fillId="8" borderId="56" xfId="0" applyFont="1" applyFill="1" applyBorder="1" applyAlignment="1">
      <alignment horizontal="justify" vertical="center"/>
    </xf>
    <xf numFmtId="0" fontId="6" fillId="0" borderId="27" xfId="0" applyFont="1" applyBorder="1" applyAlignment="1">
      <alignment horizontal="justify" vertical="center"/>
    </xf>
    <xf numFmtId="0" fontId="6" fillId="0" borderId="56" xfId="0" applyFont="1" applyBorder="1" applyAlignment="1">
      <alignment horizontal="justify" vertical="center"/>
    </xf>
    <xf numFmtId="0" fontId="6" fillId="0" borderId="55" xfId="0" applyFont="1" applyBorder="1" applyAlignment="1">
      <alignment horizontal="justify" vertical="center"/>
    </xf>
    <xf numFmtId="0" fontId="6" fillId="0" borderId="50" xfId="0" applyFont="1" applyBorder="1" applyAlignment="1">
      <alignment horizontal="justify" vertical="center"/>
    </xf>
    <xf numFmtId="0" fontId="14" fillId="12" borderId="54" xfId="0" applyFont="1" applyFill="1" applyBorder="1" applyAlignment="1">
      <alignment horizontal="justify" vertical="center"/>
    </xf>
    <xf numFmtId="0" fontId="14" fillId="12" borderId="48" xfId="0" applyFont="1" applyFill="1" applyBorder="1" applyAlignment="1">
      <alignment horizontal="justify" vertical="center"/>
    </xf>
    <xf numFmtId="0" fontId="18" fillId="8" borderId="26" xfId="0" applyFont="1" applyFill="1" applyBorder="1" applyAlignment="1">
      <alignment horizontal="justify" vertical="center"/>
    </xf>
    <xf numFmtId="0" fontId="18" fillId="8" borderId="49" xfId="0" applyFont="1" applyFill="1" applyBorder="1" applyAlignment="1">
      <alignment horizontal="justify" vertical="center"/>
    </xf>
    <xf numFmtId="0" fontId="14" fillId="10" borderId="54" xfId="0" applyFont="1" applyFill="1" applyBorder="1" applyAlignment="1">
      <alignment horizontal="justify" vertical="center"/>
    </xf>
    <xf numFmtId="0" fontId="14" fillId="10" borderId="48" xfId="0" applyFont="1" applyFill="1" applyBorder="1" applyAlignment="1">
      <alignment horizontal="justify" vertical="center"/>
    </xf>
    <xf numFmtId="0" fontId="11" fillId="0" borderId="62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" fillId="0" borderId="32" xfId="0" applyFont="1" applyBorder="1" applyAlignment="1" applyProtection="1">
      <alignment horizontal="center" vertical="center"/>
      <protection locked="0"/>
    </xf>
    <xf numFmtId="0" fontId="1" fillId="0" borderId="12" xfId="0" applyFont="1" applyBorder="1" applyAlignment="1" applyProtection="1">
      <alignment horizontal="center" vertical="center"/>
      <protection locked="0"/>
    </xf>
    <xf numFmtId="0" fontId="14" fillId="7" borderId="54" xfId="0" applyFont="1" applyFill="1" applyBorder="1" applyAlignment="1">
      <alignment horizontal="justify" vertical="center"/>
    </xf>
    <xf numFmtId="0" fontId="14" fillId="7" borderId="48" xfId="0" applyFont="1" applyFill="1" applyBorder="1" applyAlignment="1">
      <alignment horizontal="justify" vertical="center"/>
    </xf>
    <xf numFmtId="0" fontId="14" fillId="9" borderId="54" xfId="0" applyFont="1" applyFill="1" applyBorder="1" applyAlignment="1">
      <alignment horizontal="justify" vertical="center"/>
    </xf>
    <xf numFmtId="0" fontId="14" fillId="9" borderId="48" xfId="0" applyFont="1" applyFill="1" applyBorder="1" applyAlignment="1">
      <alignment horizontal="justify" vertical="center"/>
    </xf>
    <xf numFmtId="0" fontId="13" fillId="0" borderId="54" xfId="0" applyFont="1" applyBorder="1" applyAlignment="1">
      <alignment horizontal="center" vertical="center"/>
    </xf>
    <xf numFmtId="0" fontId="13" fillId="0" borderId="51" xfId="0" applyFont="1" applyBorder="1" applyAlignment="1">
      <alignment horizontal="center" vertical="center"/>
    </xf>
    <xf numFmtId="0" fontId="13" fillId="0" borderId="72" xfId="0" applyFont="1" applyBorder="1" applyAlignment="1">
      <alignment horizontal="center" vertical="center"/>
    </xf>
    <xf numFmtId="0" fontId="2" fillId="6" borderId="32" xfId="0" applyFont="1" applyFill="1" applyBorder="1" applyAlignment="1" applyProtection="1">
      <alignment horizontal="center" vertical="center" wrapText="1"/>
      <protection locked="0"/>
    </xf>
    <xf numFmtId="0" fontId="2" fillId="6" borderId="19" xfId="0" applyFont="1" applyFill="1" applyBorder="1" applyAlignment="1" applyProtection="1">
      <alignment horizontal="center" vertical="center" wrapText="1"/>
      <protection locked="0"/>
    </xf>
    <xf numFmtId="0" fontId="2" fillId="6" borderId="46" xfId="0" applyFont="1" applyFill="1" applyBorder="1" applyAlignment="1" applyProtection="1">
      <alignment horizontal="center" vertical="center" wrapText="1"/>
      <protection locked="0"/>
    </xf>
    <xf numFmtId="0" fontId="2" fillId="6" borderId="62" xfId="0" applyFont="1" applyFill="1" applyBorder="1" applyAlignment="1" applyProtection="1">
      <alignment horizontal="center" vertical="center" wrapText="1"/>
      <protection locked="0"/>
    </xf>
    <xf numFmtId="0" fontId="1" fillId="6" borderId="32" xfId="0" applyFont="1" applyFill="1" applyBorder="1" applyAlignment="1" applyProtection="1">
      <alignment horizontal="center" vertical="center" wrapText="1"/>
      <protection locked="0"/>
    </xf>
    <xf numFmtId="0" fontId="1" fillId="6" borderId="12" xfId="0" applyFont="1" applyFill="1" applyBorder="1" applyAlignment="1" applyProtection="1">
      <alignment horizontal="center" vertical="center" wrapText="1"/>
      <protection locked="0"/>
    </xf>
    <xf numFmtId="0" fontId="1" fillId="6" borderId="46" xfId="0" applyFont="1" applyFill="1" applyBorder="1" applyAlignment="1" applyProtection="1">
      <alignment horizontal="center" vertical="center" wrapText="1"/>
      <protection locked="0"/>
    </xf>
    <xf numFmtId="0" fontId="1" fillId="6" borderId="16" xfId="0" applyFont="1" applyFill="1" applyBorder="1" applyAlignment="1" applyProtection="1">
      <alignment horizontal="center" vertical="center" wrapText="1"/>
      <protection locked="0"/>
    </xf>
    <xf numFmtId="0" fontId="1" fillId="0" borderId="49" xfId="0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8" xfId="0" applyFont="1" applyBorder="1" applyAlignment="1" applyProtection="1">
      <alignment horizontal="center" vertical="center"/>
      <protection locked="0"/>
    </xf>
    <xf numFmtId="0" fontId="1" fillId="0" borderId="50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 applyProtection="1">
      <alignment horizontal="center" vertical="center"/>
      <protection locked="0"/>
    </xf>
    <xf numFmtId="0" fontId="1" fillId="0" borderId="10" xfId="0" applyFont="1" applyBorder="1" applyAlignment="1" applyProtection="1">
      <alignment horizontal="center" vertical="center"/>
      <protection locked="0"/>
    </xf>
  </cellXfs>
  <cellStyles count="293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" xfId="77" builtinId="8" hidden="1"/>
    <cellStyle name="Hipervínculo" xfId="79" builtinId="8" hidden="1"/>
    <cellStyle name="Hipervínculo" xfId="81" builtinId="8" hidden="1"/>
    <cellStyle name="Hipervínculo" xfId="83" builtinId="8" hidden="1"/>
    <cellStyle name="Hipervínculo" xfId="85" builtinId="8" hidden="1"/>
    <cellStyle name="Hipervínculo" xfId="87" builtinId="8" hidden="1"/>
    <cellStyle name="Hipervínculo" xfId="89" builtinId="8" hidden="1"/>
    <cellStyle name="Hipervínculo" xfId="91" builtinId="8" hidden="1"/>
    <cellStyle name="Hipervínculo" xfId="93" builtinId="8" hidden="1"/>
    <cellStyle name="Hipervínculo" xfId="95" builtinId="8" hidden="1"/>
    <cellStyle name="Hipervínculo" xfId="97" builtinId="8" hidden="1"/>
    <cellStyle name="Hipervínculo" xfId="99" builtinId="8" hidden="1"/>
    <cellStyle name="Hipervínculo" xfId="101" builtinId="8" hidden="1"/>
    <cellStyle name="Hipervínculo" xfId="103" builtinId="8" hidden="1"/>
    <cellStyle name="Hipervínculo" xfId="105" builtinId="8" hidden="1"/>
    <cellStyle name="Hipervínculo" xfId="107" builtinId="8" hidden="1"/>
    <cellStyle name="Hipervínculo" xfId="109" builtinId="8" hidden="1"/>
    <cellStyle name="Hipervínculo" xfId="111" builtinId="8" hidden="1"/>
    <cellStyle name="Hipervínculo" xfId="113" builtinId="8" hidden="1"/>
    <cellStyle name="Hipervínculo" xfId="115" builtinId="8" hidden="1"/>
    <cellStyle name="Hipervínculo" xfId="117" builtinId="8" hidden="1"/>
    <cellStyle name="Hipervínculo" xfId="119" builtinId="8" hidden="1"/>
    <cellStyle name="Hipervínculo" xfId="121" builtinId="8" hidden="1"/>
    <cellStyle name="Hipervínculo" xfId="123" builtinId="8" hidden="1"/>
    <cellStyle name="Hipervínculo" xfId="125" builtinId="8" hidden="1"/>
    <cellStyle name="Hipervínculo" xfId="127" builtinId="8" hidden="1"/>
    <cellStyle name="Hipervínculo" xfId="129" builtinId="8" hidden="1"/>
    <cellStyle name="Hipervínculo" xfId="131" builtinId="8" hidden="1"/>
    <cellStyle name="Hipervínculo" xfId="133" builtinId="8" hidden="1"/>
    <cellStyle name="Hipervínculo" xfId="135" builtinId="8" hidden="1"/>
    <cellStyle name="Hipervínculo" xfId="137" builtinId="8" hidden="1"/>
    <cellStyle name="Hipervínculo" xfId="139" builtinId="8" hidden="1"/>
    <cellStyle name="Hipervínculo" xfId="141" builtinId="8" hidden="1"/>
    <cellStyle name="Hipervínculo" xfId="143" builtinId="8" hidden="1"/>
    <cellStyle name="Hipervínculo" xfId="145" builtinId="8" hidden="1"/>
    <cellStyle name="Hipervínculo" xfId="147" builtinId="8" hidden="1"/>
    <cellStyle name="Hipervínculo" xfId="149" builtinId="8" hidden="1"/>
    <cellStyle name="Hipervínculo" xfId="151" builtinId="8" hidden="1"/>
    <cellStyle name="Hipervínculo" xfId="153" builtinId="8" hidden="1"/>
    <cellStyle name="Hipervínculo" xfId="155" builtinId="8" hidden="1"/>
    <cellStyle name="Hipervínculo" xfId="157" builtinId="8" hidden="1"/>
    <cellStyle name="Hipervínculo" xfId="159" builtinId="8" hidden="1"/>
    <cellStyle name="Hipervínculo" xfId="161" builtinId="8" hidden="1"/>
    <cellStyle name="Hipervínculo" xfId="163" builtinId="8" hidden="1"/>
    <cellStyle name="Hipervínculo" xfId="165" builtinId="8" hidden="1"/>
    <cellStyle name="Hipervínculo" xfId="167" builtinId="8" hidden="1"/>
    <cellStyle name="Hipervínculo" xfId="169" builtinId="8" hidden="1"/>
    <cellStyle name="Hipervínculo" xfId="171" builtinId="8" hidden="1"/>
    <cellStyle name="Hipervínculo" xfId="173" builtinId="8" hidden="1"/>
    <cellStyle name="Hipervínculo" xfId="175" builtinId="8" hidden="1"/>
    <cellStyle name="Hipervínculo" xfId="177" builtinId="8" hidden="1"/>
    <cellStyle name="Hipervínculo" xfId="179" builtinId="8" hidden="1"/>
    <cellStyle name="Hipervínculo" xfId="181" builtinId="8" hidden="1"/>
    <cellStyle name="Hipervínculo" xfId="183" builtinId="8" hidden="1"/>
    <cellStyle name="Hipervínculo" xfId="185" builtinId="8" hidden="1"/>
    <cellStyle name="Hipervínculo" xfId="187" builtinId="8" hidden="1"/>
    <cellStyle name="Hipervínculo" xfId="189" builtinId="8" hidden="1"/>
    <cellStyle name="Hipervínculo" xfId="191" builtinId="8" hidden="1"/>
    <cellStyle name="Hipervínculo" xfId="193" builtinId="8" hidden="1"/>
    <cellStyle name="Hipervínculo" xfId="195" builtinId="8" hidden="1"/>
    <cellStyle name="Hipervínculo" xfId="197" builtinId="8" hidden="1"/>
    <cellStyle name="Hipervínculo" xfId="199" builtinId="8" hidden="1"/>
    <cellStyle name="Hipervínculo" xfId="201" builtinId="8" hidden="1"/>
    <cellStyle name="Hipervínculo" xfId="203" builtinId="8" hidden="1"/>
    <cellStyle name="Hipervínculo" xfId="205" builtinId="8" hidden="1"/>
    <cellStyle name="Hipervínculo" xfId="207" builtinId="8" hidden="1"/>
    <cellStyle name="Hipervínculo" xfId="209" builtinId="8" hidden="1"/>
    <cellStyle name="Hipervínculo" xfId="211" builtinId="8" hidden="1"/>
    <cellStyle name="Hipervínculo" xfId="213" builtinId="8" hidden="1"/>
    <cellStyle name="Hipervínculo" xfId="215" builtinId="8" hidden="1"/>
    <cellStyle name="Hipervínculo" xfId="217" builtinId="8" hidden="1"/>
    <cellStyle name="Hipervínculo" xfId="219" builtinId="8" hidden="1"/>
    <cellStyle name="Hipervínculo" xfId="221" builtinId="8" hidden="1"/>
    <cellStyle name="Hipervínculo" xfId="223" builtinId="8" hidden="1"/>
    <cellStyle name="Hipervínculo" xfId="225" builtinId="8" hidden="1"/>
    <cellStyle name="Hipervínculo" xfId="227" builtinId="8" hidden="1"/>
    <cellStyle name="Hipervínculo" xfId="229" builtinId="8" hidden="1"/>
    <cellStyle name="Hipervínculo" xfId="231" builtinId="8" hidden="1"/>
    <cellStyle name="Hipervínculo" xfId="233" builtinId="8" hidden="1"/>
    <cellStyle name="Hipervínculo" xfId="235" builtinId="8" hidden="1"/>
    <cellStyle name="Hipervínculo" xfId="237" builtinId="8" hidden="1"/>
    <cellStyle name="Hipervínculo" xfId="239" builtinId="8" hidden="1"/>
    <cellStyle name="Hipervínculo" xfId="241" builtinId="8" hidden="1"/>
    <cellStyle name="Hipervínculo" xfId="243" builtinId="8" hidden="1"/>
    <cellStyle name="Hipervínculo" xfId="245" builtinId="8" hidden="1"/>
    <cellStyle name="Hipervínculo" xfId="247" builtinId="8" hidden="1"/>
    <cellStyle name="Hipervínculo" xfId="249" builtinId="8" hidden="1"/>
    <cellStyle name="Hipervínculo" xfId="251" builtinId="8" hidden="1"/>
    <cellStyle name="Hipervínculo" xfId="253" builtinId="8" hidden="1"/>
    <cellStyle name="Hipervínculo" xfId="255" builtinId="8" hidden="1"/>
    <cellStyle name="Hipervínculo" xfId="257" builtinId="8" hidden="1"/>
    <cellStyle name="Hipervínculo" xfId="259" builtinId="8" hidden="1"/>
    <cellStyle name="Hipervínculo" xfId="261" builtinId="8" hidden="1"/>
    <cellStyle name="Hipervínculo" xfId="263" builtinId="8" hidden="1"/>
    <cellStyle name="Hipervínculo" xfId="265" builtinId="8" hidden="1"/>
    <cellStyle name="Hipervínculo" xfId="267" builtinId="8" hidden="1"/>
    <cellStyle name="Hipervínculo" xfId="269" builtinId="8" hidden="1"/>
    <cellStyle name="Hipervínculo" xfId="271" builtinId="8" hidden="1"/>
    <cellStyle name="Hipervínculo" xfId="273" builtinId="8" hidden="1"/>
    <cellStyle name="Hipervínculo" xfId="275" builtinId="8" hidden="1"/>
    <cellStyle name="Hipervínculo" xfId="277" builtinId="8" hidden="1"/>
    <cellStyle name="Hipervínculo" xfId="279" builtinId="8" hidden="1"/>
    <cellStyle name="Hipervínculo" xfId="281" builtinId="8" hidden="1"/>
    <cellStyle name="Hipervínculo" xfId="283" builtinId="8" hidden="1"/>
    <cellStyle name="Hipervínculo" xfId="285" builtinId="8" hidden="1"/>
    <cellStyle name="Hipervínculo" xfId="287" builtinId="8" hidden="1"/>
    <cellStyle name="Hipervínculo" xfId="289" builtinId="8" hidden="1"/>
    <cellStyle name="Hipervínculo" xfId="291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Hipervínculo visitado" xfId="78" builtinId="9" hidden="1"/>
    <cellStyle name="Hipervínculo visitado" xfId="80" builtinId="9" hidden="1"/>
    <cellStyle name="Hipervínculo visitado" xfId="82" builtinId="9" hidden="1"/>
    <cellStyle name="Hipervínculo visitado" xfId="84" builtinId="9" hidden="1"/>
    <cellStyle name="Hipervínculo visitado" xfId="86" builtinId="9" hidden="1"/>
    <cellStyle name="Hipervínculo visitado" xfId="88" builtinId="9" hidden="1"/>
    <cellStyle name="Hipervínculo visitado" xfId="90" builtinId="9" hidden="1"/>
    <cellStyle name="Hipervínculo visitado" xfId="92" builtinId="9" hidden="1"/>
    <cellStyle name="Hipervínculo visitado" xfId="94" builtinId="9" hidden="1"/>
    <cellStyle name="Hipervínculo visitado" xfId="96" builtinId="9" hidden="1"/>
    <cellStyle name="Hipervínculo visitado" xfId="98" builtinId="9" hidden="1"/>
    <cellStyle name="Hipervínculo visitado" xfId="100" builtinId="9" hidden="1"/>
    <cellStyle name="Hipervínculo visitado" xfId="102" builtinId="9" hidden="1"/>
    <cellStyle name="Hipervínculo visitado" xfId="104" builtinId="9" hidden="1"/>
    <cellStyle name="Hipervínculo visitado" xfId="106" builtinId="9" hidden="1"/>
    <cellStyle name="Hipervínculo visitado" xfId="108" builtinId="9" hidden="1"/>
    <cellStyle name="Hipervínculo visitado" xfId="110" builtinId="9" hidden="1"/>
    <cellStyle name="Hipervínculo visitado" xfId="112" builtinId="9" hidden="1"/>
    <cellStyle name="Hipervínculo visitado" xfId="114" builtinId="9" hidden="1"/>
    <cellStyle name="Hipervínculo visitado" xfId="116" builtinId="9" hidden="1"/>
    <cellStyle name="Hipervínculo visitado" xfId="118" builtinId="9" hidden="1"/>
    <cellStyle name="Hipervínculo visitado" xfId="120" builtinId="9" hidden="1"/>
    <cellStyle name="Hipervínculo visitado" xfId="122" builtinId="9" hidden="1"/>
    <cellStyle name="Hipervínculo visitado" xfId="124" builtinId="9" hidden="1"/>
    <cellStyle name="Hipervínculo visitado" xfId="126" builtinId="9" hidden="1"/>
    <cellStyle name="Hipervínculo visitado" xfId="128" builtinId="9" hidden="1"/>
    <cellStyle name="Hipervínculo visitado" xfId="130" builtinId="9" hidden="1"/>
    <cellStyle name="Hipervínculo visitado" xfId="132" builtinId="9" hidden="1"/>
    <cellStyle name="Hipervínculo visitado" xfId="134" builtinId="9" hidden="1"/>
    <cellStyle name="Hipervínculo visitado" xfId="136" builtinId="9" hidden="1"/>
    <cellStyle name="Hipervínculo visitado" xfId="138" builtinId="9" hidden="1"/>
    <cellStyle name="Hipervínculo visitado" xfId="140" builtinId="9" hidden="1"/>
    <cellStyle name="Hipervínculo visitado" xfId="142" builtinId="9" hidden="1"/>
    <cellStyle name="Hipervínculo visitado" xfId="144" builtinId="9" hidden="1"/>
    <cellStyle name="Hipervínculo visitado" xfId="146" builtinId="9" hidden="1"/>
    <cellStyle name="Hipervínculo visitado" xfId="148" builtinId="9" hidden="1"/>
    <cellStyle name="Hipervínculo visitado" xfId="150" builtinId="9" hidden="1"/>
    <cellStyle name="Hipervínculo visitado" xfId="152" builtinId="9" hidden="1"/>
    <cellStyle name="Hipervínculo visitado" xfId="154" builtinId="9" hidden="1"/>
    <cellStyle name="Hipervínculo visitado" xfId="156" builtinId="9" hidden="1"/>
    <cellStyle name="Hipervínculo visitado" xfId="158" builtinId="9" hidden="1"/>
    <cellStyle name="Hipervínculo visitado" xfId="160" builtinId="9" hidden="1"/>
    <cellStyle name="Hipervínculo visitado" xfId="162" builtinId="9" hidden="1"/>
    <cellStyle name="Hipervínculo visitado" xfId="164" builtinId="9" hidden="1"/>
    <cellStyle name="Hipervínculo visitado" xfId="166" builtinId="9" hidden="1"/>
    <cellStyle name="Hipervínculo visitado" xfId="168" builtinId="9" hidden="1"/>
    <cellStyle name="Hipervínculo visitado" xfId="170" builtinId="9" hidden="1"/>
    <cellStyle name="Hipervínculo visitado" xfId="172" builtinId="9" hidden="1"/>
    <cellStyle name="Hipervínculo visitado" xfId="174" builtinId="9" hidden="1"/>
    <cellStyle name="Hipervínculo visitado" xfId="176" builtinId="9" hidden="1"/>
    <cellStyle name="Hipervínculo visitado" xfId="178" builtinId="9" hidden="1"/>
    <cellStyle name="Hipervínculo visitado" xfId="180" builtinId="9" hidden="1"/>
    <cellStyle name="Hipervínculo visitado" xfId="182" builtinId="9" hidden="1"/>
    <cellStyle name="Hipervínculo visitado" xfId="184" builtinId="9" hidden="1"/>
    <cellStyle name="Hipervínculo visitado" xfId="186" builtinId="9" hidden="1"/>
    <cellStyle name="Hipervínculo visitado" xfId="188" builtinId="9" hidden="1"/>
    <cellStyle name="Hipervínculo visitado" xfId="190" builtinId="9" hidden="1"/>
    <cellStyle name="Hipervínculo visitado" xfId="192" builtinId="9" hidden="1"/>
    <cellStyle name="Hipervínculo visitado" xfId="194" builtinId="9" hidden="1"/>
    <cellStyle name="Hipervínculo visitado" xfId="196" builtinId="9" hidden="1"/>
    <cellStyle name="Hipervínculo visitado" xfId="198" builtinId="9" hidden="1"/>
    <cellStyle name="Hipervínculo visitado" xfId="200" builtinId="9" hidden="1"/>
    <cellStyle name="Hipervínculo visitado" xfId="202" builtinId="9" hidden="1"/>
    <cellStyle name="Hipervínculo visitado" xfId="204" builtinId="9" hidden="1"/>
    <cellStyle name="Hipervínculo visitado" xfId="206" builtinId="9" hidden="1"/>
    <cellStyle name="Hipervínculo visitado" xfId="208" builtinId="9" hidden="1"/>
    <cellStyle name="Hipervínculo visitado" xfId="210" builtinId="9" hidden="1"/>
    <cellStyle name="Hipervínculo visitado" xfId="212" builtinId="9" hidden="1"/>
    <cellStyle name="Hipervínculo visitado" xfId="214" builtinId="9" hidden="1"/>
    <cellStyle name="Hipervínculo visitado" xfId="216" builtinId="9" hidden="1"/>
    <cellStyle name="Hipervínculo visitado" xfId="218" builtinId="9" hidden="1"/>
    <cellStyle name="Hipervínculo visitado" xfId="220" builtinId="9" hidden="1"/>
    <cellStyle name="Hipervínculo visitado" xfId="222" builtinId="9" hidden="1"/>
    <cellStyle name="Hipervínculo visitado" xfId="224" builtinId="9" hidden="1"/>
    <cellStyle name="Hipervínculo visitado" xfId="226" builtinId="9" hidden="1"/>
    <cellStyle name="Hipervínculo visitado" xfId="228" builtinId="9" hidden="1"/>
    <cellStyle name="Hipervínculo visitado" xfId="230" builtinId="9" hidden="1"/>
    <cellStyle name="Hipervínculo visitado" xfId="232" builtinId="9" hidden="1"/>
    <cellStyle name="Hipervínculo visitado" xfId="234" builtinId="9" hidden="1"/>
    <cellStyle name="Hipervínculo visitado" xfId="236" builtinId="9" hidden="1"/>
    <cellStyle name="Hipervínculo visitado" xfId="238" builtinId="9" hidden="1"/>
    <cellStyle name="Hipervínculo visitado" xfId="240" builtinId="9" hidden="1"/>
    <cellStyle name="Hipervínculo visitado" xfId="242" builtinId="9" hidden="1"/>
    <cellStyle name="Hipervínculo visitado" xfId="244" builtinId="9" hidden="1"/>
    <cellStyle name="Hipervínculo visitado" xfId="246" builtinId="9" hidden="1"/>
    <cellStyle name="Hipervínculo visitado" xfId="248" builtinId="9" hidden="1"/>
    <cellStyle name="Hipervínculo visitado" xfId="250" builtinId="9" hidden="1"/>
    <cellStyle name="Hipervínculo visitado" xfId="252" builtinId="9" hidden="1"/>
    <cellStyle name="Hipervínculo visitado" xfId="254" builtinId="9" hidden="1"/>
    <cellStyle name="Hipervínculo visitado" xfId="256" builtinId="9" hidden="1"/>
    <cellStyle name="Hipervínculo visitado" xfId="258" builtinId="9" hidden="1"/>
    <cellStyle name="Hipervínculo visitado" xfId="260" builtinId="9" hidden="1"/>
    <cellStyle name="Hipervínculo visitado" xfId="262" builtinId="9" hidden="1"/>
    <cellStyle name="Hipervínculo visitado" xfId="264" builtinId="9" hidden="1"/>
    <cellStyle name="Hipervínculo visitado" xfId="266" builtinId="9" hidden="1"/>
    <cellStyle name="Hipervínculo visitado" xfId="268" builtinId="9" hidden="1"/>
    <cellStyle name="Hipervínculo visitado" xfId="270" builtinId="9" hidden="1"/>
    <cellStyle name="Hipervínculo visitado" xfId="272" builtinId="9" hidden="1"/>
    <cellStyle name="Hipervínculo visitado" xfId="274" builtinId="9" hidden="1"/>
    <cellStyle name="Hipervínculo visitado" xfId="276" builtinId="9" hidden="1"/>
    <cellStyle name="Hipervínculo visitado" xfId="278" builtinId="9" hidden="1"/>
    <cellStyle name="Hipervínculo visitado" xfId="280" builtinId="9" hidden="1"/>
    <cellStyle name="Hipervínculo visitado" xfId="282" builtinId="9" hidden="1"/>
    <cellStyle name="Hipervínculo visitado" xfId="284" builtinId="9" hidden="1"/>
    <cellStyle name="Hipervínculo visitado" xfId="286" builtinId="9" hidden="1"/>
    <cellStyle name="Hipervínculo visitado" xfId="288" builtinId="9" hidden="1"/>
    <cellStyle name="Hipervínculo visitado" xfId="290" builtinId="9" hidden="1"/>
    <cellStyle name="Hipervínculo visitado" xfId="292" builtinId="9" hidden="1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theme" Target="theme/theme1.xml"/><Relationship Id="rId8" Type="http://schemas.openxmlformats.org/officeDocument/2006/relationships/styles" Target="styles.xml"/><Relationship Id="rId9" Type="http://schemas.openxmlformats.org/officeDocument/2006/relationships/sharedStrings" Target="sharedStrings.xml"/><Relationship Id="rId10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427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1968500</xdr:colOff>
      <xdr:row>0</xdr:row>
      <xdr:rowOff>165100</xdr:rowOff>
    </xdr:from>
    <xdr:to>
      <xdr:col>17</xdr:col>
      <xdr:colOff>571500</xdr:colOff>
      <xdr:row>5</xdr:row>
      <xdr:rowOff>50800</xdr:rowOff>
    </xdr:to>
    <xdr:pic>
      <xdr:nvPicPr>
        <xdr:cNvPr id="427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56600" y="165100"/>
          <a:ext cx="279400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1968500</xdr:colOff>
      <xdr:row>0</xdr:row>
      <xdr:rowOff>165100</xdr:rowOff>
    </xdr:from>
    <xdr:to>
      <xdr:col>17</xdr:col>
      <xdr:colOff>571500</xdr:colOff>
      <xdr:row>5</xdr:row>
      <xdr:rowOff>50800</xdr:rowOff>
    </xdr:to>
    <xdr:pic>
      <xdr:nvPicPr>
        <xdr:cNvPr id="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56600" y="165100"/>
          <a:ext cx="279400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939800</xdr:colOff>
      <xdr:row>1</xdr:row>
      <xdr:rowOff>76200</xdr:rowOff>
    </xdr:from>
    <xdr:to>
      <xdr:col>17</xdr:col>
      <xdr:colOff>1219200</xdr:colOff>
      <xdr:row>5</xdr:row>
      <xdr:rowOff>12700</xdr:rowOff>
    </xdr:to>
    <xdr:pic>
      <xdr:nvPicPr>
        <xdr:cNvPr id="4" name="Imagen 3"/>
        <xdr:cNvPicPr/>
      </xdr:nvPicPr>
      <xdr:blipFill>
        <a:blip xmlns:r="http://schemas.openxmlformats.org/officeDocument/2006/relationships" r:embed="rId2"/>
        <a:srcRect l="21390" t="37135" r="18600" b="43236"/>
        <a:stretch>
          <a:fillRect/>
        </a:stretch>
      </xdr:blipFill>
      <xdr:spPr bwMode="auto">
        <a:xfrm>
          <a:off x="20129500" y="266700"/>
          <a:ext cx="2374900" cy="889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558800</xdr:colOff>
      <xdr:row>1</xdr:row>
      <xdr:rowOff>76200</xdr:rowOff>
    </xdr:from>
    <xdr:to>
      <xdr:col>17</xdr:col>
      <xdr:colOff>876300</xdr:colOff>
      <xdr:row>5</xdr:row>
      <xdr:rowOff>12700</xdr:rowOff>
    </xdr:to>
    <xdr:pic>
      <xdr:nvPicPr>
        <xdr:cNvPr id="4" name="Imagen 3"/>
        <xdr:cNvPicPr/>
      </xdr:nvPicPr>
      <xdr:blipFill>
        <a:blip xmlns:r="http://schemas.openxmlformats.org/officeDocument/2006/relationships" r:embed="rId2"/>
        <a:srcRect l="21390" t="37135" r="18600" b="43236"/>
        <a:stretch>
          <a:fillRect/>
        </a:stretch>
      </xdr:blipFill>
      <xdr:spPr bwMode="auto">
        <a:xfrm>
          <a:off x="19748500" y="266700"/>
          <a:ext cx="2413000" cy="889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1562100</xdr:colOff>
      <xdr:row>0</xdr:row>
      <xdr:rowOff>139700</xdr:rowOff>
    </xdr:from>
    <xdr:to>
      <xdr:col>4</xdr:col>
      <xdr:colOff>1193800</xdr:colOff>
      <xdr:row>5</xdr:row>
      <xdr:rowOff>177800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72100" y="1397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20</xdr:col>
      <xdr:colOff>1689100</xdr:colOff>
      <xdr:row>1</xdr:row>
      <xdr:rowOff>88900</xdr:rowOff>
    </xdr:from>
    <xdr:to>
      <xdr:col>21</xdr:col>
      <xdr:colOff>2032000</xdr:colOff>
      <xdr:row>5</xdr:row>
      <xdr:rowOff>25400</xdr:rowOff>
    </xdr:to>
    <xdr:pic>
      <xdr:nvPicPr>
        <xdr:cNvPr id="4" name="Imagen 3"/>
        <xdr:cNvPicPr/>
      </xdr:nvPicPr>
      <xdr:blipFill>
        <a:blip xmlns:r="http://schemas.openxmlformats.org/officeDocument/2006/relationships" r:embed="rId2"/>
        <a:srcRect l="21390" t="37135" r="18600" b="43236"/>
        <a:stretch>
          <a:fillRect/>
        </a:stretch>
      </xdr:blipFill>
      <xdr:spPr bwMode="auto">
        <a:xfrm>
          <a:off x="24244300" y="279400"/>
          <a:ext cx="2438400" cy="889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1447800</xdr:colOff>
      <xdr:row>3</xdr:row>
      <xdr:rowOff>50800</xdr:rowOff>
    </xdr:from>
    <xdr:to>
      <xdr:col>2</xdr:col>
      <xdr:colOff>2451100</xdr:colOff>
      <xdr:row>6</xdr:row>
      <xdr:rowOff>292100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723900"/>
          <a:ext cx="1003300" cy="927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3149600</xdr:colOff>
      <xdr:row>3</xdr:row>
      <xdr:rowOff>114300</xdr:rowOff>
    </xdr:from>
    <xdr:to>
      <xdr:col>3</xdr:col>
      <xdr:colOff>1473200</xdr:colOff>
      <xdr:row>6</xdr:row>
      <xdr:rowOff>292100</xdr:rowOff>
    </xdr:to>
    <xdr:pic>
      <xdr:nvPicPr>
        <xdr:cNvPr id="4" name="Imagen 3"/>
        <xdr:cNvPicPr/>
      </xdr:nvPicPr>
      <xdr:blipFill>
        <a:blip xmlns:r="http://schemas.openxmlformats.org/officeDocument/2006/relationships" r:embed="rId2"/>
        <a:srcRect l="21390" t="37135" r="18600" b="43236"/>
        <a:stretch>
          <a:fillRect/>
        </a:stretch>
      </xdr:blipFill>
      <xdr:spPr bwMode="auto">
        <a:xfrm>
          <a:off x="4140200" y="787400"/>
          <a:ext cx="2349500" cy="863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64"/>
  <sheetViews>
    <sheetView workbookViewId="0"/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11.28515625" style="1" customWidth="1"/>
    <col min="6" max="6" width="12.28515625" style="1" customWidth="1"/>
    <col min="7" max="7" width="36.28515625" style="1" customWidth="1"/>
    <col min="8" max="8" width="13.7109375" style="1" customWidth="1"/>
    <col min="9" max="9" width="12.7109375" style="1" hidden="1" customWidth="1"/>
    <col min="10" max="11" width="9.5703125" style="1" customWidth="1"/>
    <col min="12" max="12" width="9.7109375" style="1" hidden="1" customWidth="1"/>
    <col min="13" max="13" width="10.7109375" style="1"/>
    <col min="14" max="15" width="13.140625" style="1" customWidth="1"/>
    <col min="16" max="18" width="23.5703125" style="1" customWidth="1"/>
    <col min="19" max="20" width="12.5703125" style="1" customWidth="1"/>
    <col min="21" max="16384" width="10.7109375" style="1"/>
  </cols>
  <sheetData>
    <row r="2" spans="2:20" ht="20" customHeight="1">
      <c r="B2" s="309" t="s">
        <v>16</v>
      </c>
      <c r="C2" s="309"/>
      <c r="D2" s="309"/>
      <c r="E2" s="309"/>
      <c r="F2" s="309"/>
      <c r="G2" s="309"/>
      <c r="H2" s="309"/>
      <c r="I2" s="309"/>
      <c r="J2" s="309"/>
      <c r="K2" s="309"/>
      <c r="L2" s="309"/>
      <c r="M2" s="309"/>
      <c r="N2" s="309"/>
      <c r="O2" s="309"/>
      <c r="P2" s="309"/>
      <c r="Q2" s="309"/>
      <c r="R2" s="309"/>
      <c r="S2" s="309"/>
      <c r="T2" s="309"/>
    </row>
    <row r="3" spans="2:20" ht="20" customHeight="1">
      <c r="B3" s="309" t="s">
        <v>19</v>
      </c>
      <c r="C3" s="309"/>
      <c r="D3" s="309"/>
      <c r="E3" s="309"/>
      <c r="F3" s="309"/>
      <c r="G3" s="309"/>
      <c r="H3" s="309"/>
      <c r="I3" s="309"/>
      <c r="J3" s="309"/>
      <c r="K3" s="309"/>
      <c r="L3" s="309"/>
      <c r="M3" s="309"/>
      <c r="N3" s="309"/>
      <c r="O3" s="309"/>
      <c r="P3" s="309"/>
      <c r="Q3" s="309"/>
      <c r="R3" s="309"/>
      <c r="S3" s="309"/>
      <c r="T3" s="309"/>
    </row>
    <row r="4" spans="2:20" ht="20" customHeight="1">
      <c r="B4" s="309" t="s">
        <v>27</v>
      </c>
      <c r="C4" s="309"/>
      <c r="D4" s="309"/>
      <c r="E4" s="309"/>
      <c r="F4" s="309"/>
      <c r="G4" s="309"/>
      <c r="H4" s="309"/>
      <c r="I4" s="309"/>
      <c r="J4" s="309"/>
      <c r="K4" s="309"/>
      <c r="L4" s="309"/>
      <c r="M4" s="309"/>
      <c r="N4" s="309"/>
      <c r="O4" s="309"/>
      <c r="P4" s="309"/>
      <c r="Q4" s="309"/>
      <c r="R4" s="309"/>
      <c r="S4" s="309"/>
      <c r="T4" s="309"/>
    </row>
    <row r="6" spans="2:20" ht="16" thickBot="1"/>
    <row r="7" spans="2:20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>
      <c r="B8" s="7">
        <v>2016</v>
      </c>
      <c r="C8" s="14">
        <v>42735</v>
      </c>
      <c r="D8" s="310" t="s">
        <v>3</v>
      </c>
      <c r="E8" s="311"/>
      <c r="F8" s="311"/>
      <c r="G8" s="311"/>
      <c r="H8" s="311"/>
      <c r="I8" s="311"/>
      <c r="J8" s="311"/>
      <c r="K8" s="312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>
      <c r="B9" s="313" t="s">
        <v>17</v>
      </c>
      <c r="C9" s="316" t="s">
        <v>18</v>
      </c>
      <c r="D9" s="318" t="s">
        <v>0</v>
      </c>
      <c r="E9" s="321" t="s">
        <v>4</v>
      </c>
      <c r="F9" s="321"/>
      <c r="G9" s="321" t="s">
        <v>5</v>
      </c>
      <c r="H9" s="321"/>
      <c r="I9" s="321"/>
      <c r="J9" s="321"/>
      <c r="K9" s="323"/>
      <c r="L9" s="5"/>
      <c r="M9" s="318" t="s">
        <v>6</v>
      </c>
      <c r="N9" s="323"/>
      <c r="O9" s="292" t="s">
        <v>24</v>
      </c>
      <c r="P9" s="293"/>
      <c r="Q9" s="293"/>
      <c r="R9" s="293"/>
      <c r="S9" s="293"/>
      <c r="T9" s="294"/>
    </row>
    <row r="10" spans="2:20" ht="17" customHeight="1">
      <c r="B10" s="314"/>
      <c r="C10" s="317"/>
      <c r="D10" s="319"/>
      <c r="E10" s="322"/>
      <c r="F10" s="322"/>
      <c r="G10" s="322" t="s">
        <v>7</v>
      </c>
      <c r="H10" s="300" t="s">
        <v>25</v>
      </c>
      <c r="I10" s="300" t="s">
        <v>26</v>
      </c>
      <c r="J10" s="286" t="s">
        <v>1</v>
      </c>
      <c r="K10" s="324" t="s">
        <v>8</v>
      </c>
      <c r="L10" s="6"/>
      <c r="M10" s="288" t="s">
        <v>9</v>
      </c>
      <c r="N10" s="290" t="s">
        <v>10</v>
      </c>
      <c r="O10" s="295"/>
      <c r="P10" s="296"/>
      <c r="Q10" s="296"/>
      <c r="R10" s="296"/>
      <c r="S10" s="296"/>
      <c r="T10" s="297"/>
    </row>
    <row r="11" spans="2:20" ht="37.5" customHeight="1" thickBot="1">
      <c r="B11" s="315"/>
      <c r="C11" s="317"/>
      <c r="D11" s="320"/>
      <c r="E11" s="17" t="s">
        <v>11</v>
      </c>
      <c r="F11" s="17" t="s">
        <v>12</v>
      </c>
      <c r="G11" s="300"/>
      <c r="H11" s="301"/>
      <c r="I11" s="301"/>
      <c r="J11" s="287"/>
      <c r="K11" s="325"/>
      <c r="L11" s="18"/>
      <c r="M11" s="289"/>
      <c r="N11" s="291"/>
      <c r="O11" s="19" t="s">
        <v>23</v>
      </c>
      <c r="P11" s="20" t="s">
        <v>20</v>
      </c>
      <c r="Q11" s="21" t="s">
        <v>21</v>
      </c>
      <c r="R11" s="22" t="s">
        <v>22</v>
      </c>
      <c r="S11" s="22" t="s">
        <v>14</v>
      </c>
      <c r="T11" s="23" t="s">
        <v>15</v>
      </c>
    </row>
    <row r="12" spans="2:20" ht="61" thickBot="1">
      <c r="B12" s="61" t="s">
        <v>37</v>
      </c>
      <c r="C12" s="62" t="s">
        <v>36</v>
      </c>
      <c r="D12" s="79" t="s">
        <v>35</v>
      </c>
      <c r="E12" s="44">
        <v>42370</v>
      </c>
      <c r="F12" s="44">
        <v>42735</v>
      </c>
      <c r="G12" s="82" t="s">
        <v>28</v>
      </c>
      <c r="H12" s="45">
        <v>1</v>
      </c>
      <c r="I12" s="45">
        <v>1</v>
      </c>
      <c r="J12" s="45">
        <v>1</v>
      </c>
      <c r="K12" s="80">
        <v>1</v>
      </c>
      <c r="L12" s="64">
        <f>+K12/J12</f>
        <v>1</v>
      </c>
      <c r="M12" s="81">
        <f>DAYS360(E12,$C$8)/DAYS360(E12,F12)</f>
        <v>1</v>
      </c>
      <c r="N12" s="47">
        <f>IF(J12=0," -",IF(L12&gt;100%,100%,L12))</f>
        <v>1</v>
      </c>
      <c r="O12" s="65" t="s">
        <v>153</v>
      </c>
      <c r="P12" s="45">
        <v>0</v>
      </c>
      <c r="Q12" s="45">
        <v>0</v>
      </c>
      <c r="R12" s="45">
        <v>0</v>
      </c>
      <c r="S12" s="46" t="str">
        <f>IF(P12=0," -",Q12/P12)</f>
        <v xml:space="preserve"> -</v>
      </c>
      <c r="T12" s="47" t="str">
        <f>IF(R12=0," -",IF(Q12=0,100%,R12/Q12))</f>
        <v xml:space="preserve"> -</v>
      </c>
    </row>
    <row r="13" spans="2:20" ht="13" customHeight="1" thickBot="1">
      <c r="B13" s="24"/>
      <c r="C13" s="25"/>
      <c r="D13" s="26"/>
      <c r="E13" s="27"/>
      <c r="F13" s="27"/>
      <c r="G13" s="25"/>
      <c r="H13" s="28"/>
      <c r="I13" s="28"/>
      <c r="J13" s="28"/>
      <c r="K13" s="28"/>
      <c r="L13" s="29"/>
      <c r="M13" s="29"/>
      <c r="N13" s="29"/>
      <c r="O13" s="25"/>
      <c r="P13" s="30"/>
      <c r="Q13" s="30"/>
      <c r="R13" s="30"/>
      <c r="S13" s="29"/>
      <c r="T13" s="31"/>
    </row>
    <row r="14" spans="2:20" ht="46" thickBot="1">
      <c r="B14" s="298" t="s">
        <v>34</v>
      </c>
      <c r="C14" s="326" t="s">
        <v>33</v>
      </c>
      <c r="D14" s="79" t="s">
        <v>32</v>
      </c>
      <c r="E14" s="44">
        <v>42370</v>
      </c>
      <c r="F14" s="44">
        <v>42735</v>
      </c>
      <c r="G14" s="82" t="s">
        <v>29</v>
      </c>
      <c r="H14" s="45">
        <v>7</v>
      </c>
      <c r="I14" s="45">
        <v>0</v>
      </c>
      <c r="J14" s="45">
        <v>0</v>
      </c>
      <c r="K14" s="80">
        <v>0</v>
      </c>
      <c r="L14" s="124" t="e">
        <f t="shared" ref="L14:L63" si="0">+K14/J14</f>
        <v>#DIV/0!</v>
      </c>
      <c r="M14" s="81">
        <f t="shared" ref="M14:M63" si="1">DAYS360(E14,$C$8)/DAYS360(E14,F14)</f>
        <v>1</v>
      </c>
      <c r="N14" s="47" t="str">
        <f t="shared" ref="N14:N63" si="2">IF(J14=0," -",IF(L14&gt;100%,100%,L14))</f>
        <v xml:space="preserve"> -</v>
      </c>
      <c r="O14" s="117">
        <v>0</v>
      </c>
      <c r="P14" s="45">
        <v>0</v>
      </c>
      <c r="Q14" s="45">
        <v>0</v>
      </c>
      <c r="R14" s="45">
        <v>0</v>
      </c>
      <c r="S14" s="46" t="str">
        <f t="shared" ref="S14:S64" si="3">IF(P14=0," -",Q14/P14)</f>
        <v xml:space="preserve"> -</v>
      </c>
      <c r="T14" s="47" t="str">
        <f t="shared" ref="T14:T64" si="4">IF(R14=0," -",IF(Q14=0,100%,R14/Q14))</f>
        <v xml:space="preserve"> -</v>
      </c>
    </row>
    <row r="15" spans="2:20" ht="46" thickBot="1">
      <c r="B15" s="299"/>
      <c r="C15" s="327"/>
      <c r="D15" s="79" t="s">
        <v>31</v>
      </c>
      <c r="E15" s="44">
        <v>42370</v>
      </c>
      <c r="F15" s="44">
        <v>42735</v>
      </c>
      <c r="G15" s="54" t="s">
        <v>30</v>
      </c>
      <c r="H15" s="45">
        <v>1</v>
      </c>
      <c r="I15" s="45">
        <v>0</v>
      </c>
      <c r="J15" s="45">
        <v>0</v>
      </c>
      <c r="K15" s="80">
        <v>0</v>
      </c>
      <c r="L15" s="115" t="e">
        <f t="shared" si="0"/>
        <v>#DIV/0!</v>
      </c>
      <c r="M15" s="116">
        <f t="shared" si="1"/>
        <v>1</v>
      </c>
      <c r="N15" s="109" t="str">
        <f t="shared" si="2"/>
        <v xml:space="preserve"> -</v>
      </c>
      <c r="O15" s="107" t="s">
        <v>154</v>
      </c>
      <c r="P15" s="74">
        <v>0</v>
      </c>
      <c r="Q15" s="74">
        <v>0</v>
      </c>
      <c r="R15" s="74">
        <v>0</v>
      </c>
      <c r="S15" s="108" t="str">
        <f t="shared" si="3"/>
        <v xml:space="preserve"> -</v>
      </c>
      <c r="T15" s="109" t="str">
        <f t="shared" si="4"/>
        <v xml:space="preserve"> -</v>
      </c>
    </row>
    <row r="16" spans="2:20" ht="13" customHeight="1" thickBot="1">
      <c r="B16" s="24"/>
      <c r="C16" s="25"/>
      <c r="D16" s="26"/>
      <c r="E16" s="27"/>
      <c r="F16" s="27"/>
      <c r="G16" s="25"/>
      <c r="H16" s="28"/>
      <c r="I16" s="28"/>
      <c r="J16" s="28"/>
      <c r="K16" s="28"/>
      <c r="L16" s="29"/>
      <c r="M16" s="29"/>
      <c r="N16" s="29"/>
      <c r="O16" s="25"/>
      <c r="P16" s="30"/>
      <c r="Q16" s="30"/>
      <c r="R16" s="30"/>
      <c r="S16" s="29"/>
      <c r="T16" s="31"/>
    </row>
    <row r="17" spans="2:20" ht="91" thickBot="1">
      <c r="B17" s="298" t="s">
        <v>45</v>
      </c>
      <c r="C17" s="63" t="s">
        <v>43</v>
      </c>
      <c r="D17" s="79" t="s">
        <v>42</v>
      </c>
      <c r="E17" s="44">
        <v>42370</v>
      </c>
      <c r="F17" s="44">
        <v>42735</v>
      </c>
      <c r="G17" s="54" t="s">
        <v>38</v>
      </c>
      <c r="H17" s="45">
        <v>10</v>
      </c>
      <c r="I17" s="45">
        <v>0</v>
      </c>
      <c r="J17" s="45">
        <v>0</v>
      </c>
      <c r="K17" s="80">
        <v>0</v>
      </c>
      <c r="L17" s="64" t="e">
        <f t="shared" si="0"/>
        <v>#DIV/0!</v>
      </c>
      <c r="M17" s="81">
        <f t="shared" si="1"/>
        <v>1</v>
      </c>
      <c r="N17" s="47" t="str">
        <f t="shared" si="2"/>
        <v xml:space="preserve"> -</v>
      </c>
      <c r="O17" s="65">
        <v>0</v>
      </c>
      <c r="P17" s="45">
        <v>0</v>
      </c>
      <c r="Q17" s="45">
        <v>0</v>
      </c>
      <c r="R17" s="45">
        <v>0</v>
      </c>
      <c r="S17" s="46" t="str">
        <f t="shared" si="3"/>
        <v xml:space="preserve"> -</v>
      </c>
      <c r="T17" s="47" t="str">
        <f t="shared" si="4"/>
        <v xml:space="preserve"> -</v>
      </c>
    </row>
    <row r="18" spans="2:20" ht="13" customHeight="1" thickBot="1">
      <c r="B18" s="308"/>
      <c r="C18" s="32"/>
      <c r="D18" s="33"/>
      <c r="E18" s="34"/>
      <c r="F18" s="34"/>
      <c r="G18" s="35"/>
      <c r="H18" s="36"/>
      <c r="I18" s="36"/>
      <c r="J18" s="36"/>
      <c r="K18" s="36"/>
      <c r="L18" s="37"/>
      <c r="M18" s="37"/>
      <c r="N18" s="37"/>
      <c r="O18" s="35"/>
      <c r="P18" s="36"/>
      <c r="Q18" s="36"/>
      <c r="R18" s="36"/>
      <c r="S18" s="37"/>
      <c r="T18" s="38"/>
    </row>
    <row r="19" spans="2:20" ht="60">
      <c r="B19" s="308"/>
      <c r="C19" s="305" t="s">
        <v>44</v>
      </c>
      <c r="D19" s="302" t="s">
        <v>41</v>
      </c>
      <c r="E19" s="48">
        <v>42370</v>
      </c>
      <c r="F19" s="48">
        <v>42735</v>
      </c>
      <c r="G19" s="11" t="s">
        <v>99</v>
      </c>
      <c r="H19" s="49">
        <v>1</v>
      </c>
      <c r="I19" s="49">
        <v>0</v>
      </c>
      <c r="J19" s="49">
        <v>0</v>
      </c>
      <c r="K19" s="86">
        <v>0</v>
      </c>
      <c r="L19" s="66" t="e">
        <f t="shared" si="0"/>
        <v>#DIV/0!</v>
      </c>
      <c r="M19" s="125">
        <f t="shared" si="1"/>
        <v>1</v>
      </c>
      <c r="N19" s="15" t="str">
        <f t="shared" si="2"/>
        <v xml:space="preserve"> -</v>
      </c>
      <c r="O19" s="68" t="s">
        <v>154</v>
      </c>
      <c r="P19" s="49">
        <v>0</v>
      </c>
      <c r="Q19" s="49">
        <v>0</v>
      </c>
      <c r="R19" s="49">
        <v>0</v>
      </c>
      <c r="S19" s="16" t="str">
        <f t="shared" si="3"/>
        <v xml:space="preserve"> -</v>
      </c>
      <c r="T19" s="15" t="str">
        <f t="shared" si="4"/>
        <v xml:space="preserve"> -</v>
      </c>
    </row>
    <row r="20" spans="2:20" ht="30" customHeight="1">
      <c r="B20" s="308"/>
      <c r="C20" s="306"/>
      <c r="D20" s="303"/>
      <c r="E20" s="39">
        <v>42370</v>
      </c>
      <c r="F20" s="39">
        <v>42735</v>
      </c>
      <c r="G20" s="8" t="s">
        <v>39</v>
      </c>
      <c r="H20" s="40">
        <v>4</v>
      </c>
      <c r="I20" s="40">
        <v>1</v>
      </c>
      <c r="J20" s="40">
        <v>1</v>
      </c>
      <c r="K20" s="87">
        <v>1</v>
      </c>
      <c r="L20" s="71">
        <f t="shared" si="0"/>
        <v>1</v>
      </c>
      <c r="M20" s="85">
        <f t="shared" si="1"/>
        <v>1</v>
      </c>
      <c r="N20" s="112">
        <f t="shared" si="2"/>
        <v>1</v>
      </c>
      <c r="O20" s="70" t="s">
        <v>155</v>
      </c>
      <c r="P20" s="40">
        <v>0</v>
      </c>
      <c r="Q20" s="40">
        <v>0</v>
      </c>
      <c r="R20" s="40">
        <v>200000</v>
      </c>
      <c r="S20" s="41" t="str">
        <f t="shared" si="3"/>
        <v xml:space="preserve"> -</v>
      </c>
      <c r="T20" s="55">
        <f t="shared" si="4"/>
        <v>1</v>
      </c>
    </row>
    <row r="21" spans="2:20" ht="46" thickBot="1">
      <c r="B21" s="299"/>
      <c r="C21" s="307"/>
      <c r="D21" s="304"/>
      <c r="E21" s="50">
        <v>42370</v>
      </c>
      <c r="F21" s="50">
        <v>42735</v>
      </c>
      <c r="G21" s="13" t="s">
        <v>40</v>
      </c>
      <c r="H21" s="51">
        <v>1</v>
      </c>
      <c r="I21" s="51">
        <v>0</v>
      </c>
      <c r="J21" s="51">
        <v>0</v>
      </c>
      <c r="K21" s="88">
        <v>0</v>
      </c>
      <c r="L21" s="67" t="e">
        <f t="shared" si="0"/>
        <v>#DIV/0!</v>
      </c>
      <c r="M21" s="84">
        <f t="shared" si="1"/>
        <v>1</v>
      </c>
      <c r="N21" s="53" t="str">
        <f t="shared" si="2"/>
        <v xml:space="preserve"> -</v>
      </c>
      <c r="O21" s="69" t="s">
        <v>156</v>
      </c>
      <c r="P21" s="51">
        <v>0</v>
      </c>
      <c r="Q21" s="51">
        <v>0</v>
      </c>
      <c r="R21" s="51">
        <v>0</v>
      </c>
      <c r="S21" s="52" t="str">
        <f t="shared" si="3"/>
        <v xml:space="preserve"> -</v>
      </c>
      <c r="T21" s="53" t="str">
        <f t="shared" si="4"/>
        <v xml:space="preserve"> -</v>
      </c>
    </row>
    <row r="22" spans="2:20" ht="13" customHeight="1" thickBot="1">
      <c r="B22" s="24"/>
      <c r="C22" s="25"/>
      <c r="D22" s="26"/>
      <c r="E22" s="27"/>
      <c r="F22" s="27"/>
      <c r="G22" s="25"/>
      <c r="H22" s="28"/>
      <c r="I22" s="28"/>
      <c r="J22" s="28"/>
      <c r="K22" s="28"/>
      <c r="L22" s="29"/>
      <c r="M22" s="29"/>
      <c r="N22" s="29"/>
      <c r="O22" s="25"/>
      <c r="P22" s="30"/>
      <c r="Q22" s="30"/>
      <c r="R22" s="30"/>
      <c r="S22" s="29"/>
      <c r="T22" s="31"/>
    </row>
    <row r="23" spans="2:20" ht="45">
      <c r="B23" s="298" t="s">
        <v>98</v>
      </c>
      <c r="C23" s="305" t="s">
        <v>95</v>
      </c>
      <c r="D23" s="302" t="s">
        <v>84</v>
      </c>
      <c r="E23" s="48">
        <v>42370</v>
      </c>
      <c r="F23" s="48">
        <v>42735</v>
      </c>
      <c r="G23" s="9" t="s">
        <v>46</v>
      </c>
      <c r="H23" s="56">
        <v>1</v>
      </c>
      <c r="I23" s="56">
        <v>0</v>
      </c>
      <c r="J23" s="56">
        <v>0</v>
      </c>
      <c r="K23" s="89">
        <v>0.05</v>
      </c>
      <c r="L23" s="66" t="e">
        <f t="shared" si="0"/>
        <v>#DIV/0!</v>
      </c>
      <c r="M23" s="83">
        <f t="shared" si="1"/>
        <v>1</v>
      </c>
      <c r="N23" s="15" t="str">
        <f t="shared" si="2"/>
        <v xml:space="preserve"> -</v>
      </c>
      <c r="O23" s="118" t="s">
        <v>157</v>
      </c>
      <c r="P23" s="49">
        <v>0</v>
      </c>
      <c r="Q23" s="49">
        <v>0</v>
      </c>
      <c r="R23" s="49">
        <v>0</v>
      </c>
      <c r="S23" s="16" t="str">
        <f t="shared" si="3"/>
        <v xml:space="preserve"> -</v>
      </c>
      <c r="T23" s="15" t="str">
        <f t="shared" si="4"/>
        <v xml:space="preserve"> -</v>
      </c>
    </row>
    <row r="24" spans="2:20" ht="75">
      <c r="B24" s="308"/>
      <c r="C24" s="306"/>
      <c r="D24" s="303"/>
      <c r="E24" s="39">
        <v>42370</v>
      </c>
      <c r="F24" s="39">
        <v>42735</v>
      </c>
      <c r="G24" s="10" t="s">
        <v>47</v>
      </c>
      <c r="H24" s="43">
        <v>4</v>
      </c>
      <c r="I24" s="43">
        <v>0</v>
      </c>
      <c r="J24" s="43">
        <v>0</v>
      </c>
      <c r="K24" s="90">
        <v>0</v>
      </c>
      <c r="L24" s="71" t="e">
        <f t="shared" si="0"/>
        <v>#DIV/0!</v>
      </c>
      <c r="M24" s="85">
        <f t="shared" si="1"/>
        <v>1</v>
      </c>
      <c r="N24" s="55" t="str">
        <f t="shared" si="2"/>
        <v xml:space="preserve"> -</v>
      </c>
      <c r="O24" s="119">
        <v>0</v>
      </c>
      <c r="P24" s="40">
        <v>0</v>
      </c>
      <c r="Q24" s="40">
        <v>0</v>
      </c>
      <c r="R24" s="40">
        <v>0</v>
      </c>
      <c r="S24" s="41" t="str">
        <f t="shared" si="3"/>
        <v xml:space="preserve"> -</v>
      </c>
      <c r="T24" s="55" t="str">
        <f t="shared" si="4"/>
        <v xml:space="preserve"> -</v>
      </c>
    </row>
    <row r="25" spans="2:20" ht="60">
      <c r="B25" s="308"/>
      <c r="C25" s="306"/>
      <c r="D25" s="303"/>
      <c r="E25" s="39">
        <v>42370</v>
      </c>
      <c r="F25" s="39">
        <v>42735</v>
      </c>
      <c r="G25" s="10" t="s">
        <v>48</v>
      </c>
      <c r="H25" s="43">
        <v>4</v>
      </c>
      <c r="I25" s="43">
        <v>0</v>
      </c>
      <c r="J25" s="43">
        <v>0</v>
      </c>
      <c r="K25" s="90">
        <v>0</v>
      </c>
      <c r="L25" s="71" t="e">
        <f t="shared" si="0"/>
        <v>#DIV/0!</v>
      </c>
      <c r="M25" s="85">
        <f t="shared" si="1"/>
        <v>1</v>
      </c>
      <c r="N25" s="55" t="str">
        <f t="shared" si="2"/>
        <v xml:space="preserve"> -</v>
      </c>
      <c r="O25" s="119">
        <v>0</v>
      </c>
      <c r="P25" s="40">
        <v>0</v>
      </c>
      <c r="Q25" s="40">
        <v>0</v>
      </c>
      <c r="R25" s="40">
        <v>0</v>
      </c>
      <c r="S25" s="41" t="str">
        <f t="shared" si="3"/>
        <v xml:space="preserve"> -</v>
      </c>
      <c r="T25" s="55" t="str">
        <f t="shared" si="4"/>
        <v xml:space="preserve"> -</v>
      </c>
    </row>
    <row r="26" spans="2:20" ht="30">
      <c r="B26" s="308"/>
      <c r="C26" s="306"/>
      <c r="D26" s="303"/>
      <c r="E26" s="39">
        <v>42370</v>
      </c>
      <c r="F26" s="39">
        <v>42735</v>
      </c>
      <c r="G26" s="8" t="s">
        <v>49</v>
      </c>
      <c r="H26" s="43">
        <v>171</v>
      </c>
      <c r="I26" s="43">
        <v>15</v>
      </c>
      <c r="J26" s="43">
        <v>15</v>
      </c>
      <c r="K26" s="90">
        <v>23</v>
      </c>
      <c r="L26" s="71">
        <f t="shared" si="0"/>
        <v>1.5333333333333334</v>
      </c>
      <c r="M26" s="85">
        <f t="shared" si="1"/>
        <v>1</v>
      </c>
      <c r="N26" s="55">
        <f t="shared" si="2"/>
        <v>1</v>
      </c>
      <c r="O26" s="119" t="s">
        <v>156</v>
      </c>
      <c r="P26" s="40">
        <v>0</v>
      </c>
      <c r="Q26" s="40">
        <v>0</v>
      </c>
      <c r="R26" s="40">
        <v>0</v>
      </c>
      <c r="S26" s="41" t="str">
        <f t="shared" si="3"/>
        <v xml:space="preserve"> -</v>
      </c>
      <c r="T26" s="55" t="str">
        <f t="shared" si="4"/>
        <v xml:space="preserve"> -</v>
      </c>
    </row>
    <row r="27" spans="2:20" ht="76" thickBot="1">
      <c r="B27" s="308"/>
      <c r="C27" s="306"/>
      <c r="D27" s="304"/>
      <c r="E27" s="50">
        <v>42370</v>
      </c>
      <c r="F27" s="50">
        <v>42735</v>
      </c>
      <c r="G27" s="140" t="s">
        <v>100</v>
      </c>
      <c r="H27" s="57">
        <v>700</v>
      </c>
      <c r="I27" s="57">
        <v>0</v>
      </c>
      <c r="J27" s="57">
        <v>0</v>
      </c>
      <c r="K27" s="91">
        <v>204</v>
      </c>
      <c r="L27" s="105" t="e">
        <f t="shared" si="0"/>
        <v>#DIV/0!</v>
      </c>
      <c r="M27" s="106">
        <f t="shared" si="1"/>
        <v>1</v>
      </c>
      <c r="N27" s="99" t="str">
        <f t="shared" si="2"/>
        <v xml:space="preserve"> -</v>
      </c>
      <c r="O27" s="120" t="s">
        <v>158</v>
      </c>
      <c r="P27" s="51">
        <v>0</v>
      </c>
      <c r="Q27" s="51">
        <v>0</v>
      </c>
      <c r="R27" s="51">
        <v>0</v>
      </c>
      <c r="S27" s="52" t="str">
        <f t="shared" si="3"/>
        <v xml:space="preserve"> -</v>
      </c>
      <c r="T27" s="53" t="str">
        <f t="shared" si="4"/>
        <v xml:space="preserve"> -</v>
      </c>
    </row>
    <row r="28" spans="2:20" ht="45">
      <c r="B28" s="308"/>
      <c r="C28" s="306"/>
      <c r="D28" s="302" t="s">
        <v>85</v>
      </c>
      <c r="E28" s="48">
        <v>42370</v>
      </c>
      <c r="F28" s="48">
        <v>42735</v>
      </c>
      <c r="G28" s="11" t="s">
        <v>50</v>
      </c>
      <c r="H28" s="92">
        <v>5</v>
      </c>
      <c r="I28" s="92">
        <v>0</v>
      </c>
      <c r="J28" s="92">
        <v>0</v>
      </c>
      <c r="K28" s="93">
        <v>0</v>
      </c>
      <c r="L28" s="121" t="e">
        <f t="shared" si="0"/>
        <v>#DIV/0!</v>
      </c>
      <c r="M28" s="83">
        <f t="shared" si="1"/>
        <v>1</v>
      </c>
      <c r="N28" s="15" t="str">
        <f t="shared" si="2"/>
        <v xml:space="preserve"> -</v>
      </c>
      <c r="O28" s="110" t="s">
        <v>159</v>
      </c>
      <c r="P28" s="77">
        <v>0</v>
      </c>
      <c r="Q28" s="77">
        <v>0</v>
      </c>
      <c r="R28" s="77">
        <v>0</v>
      </c>
      <c r="S28" s="111" t="str">
        <f t="shared" si="3"/>
        <v xml:space="preserve"> -</v>
      </c>
      <c r="T28" s="112" t="str">
        <f t="shared" si="4"/>
        <v xml:space="preserve"> -</v>
      </c>
    </row>
    <row r="29" spans="2:20" ht="45">
      <c r="B29" s="308"/>
      <c r="C29" s="306"/>
      <c r="D29" s="303"/>
      <c r="E29" s="39">
        <v>42370</v>
      </c>
      <c r="F29" s="39">
        <v>42735</v>
      </c>
      <c r="G29" s="8" t="s">
        <v>51</v>
      </c>
      <c r="H29" s="42">
        <v>1</v>
      </c>
      <c r="I29" s="42">
        <v>0</v>
      </c>
      <c r="J29" s="42">
        <v>0</v>
      </c>
      <c r="K29" s="94">
        <v>0</v>
      </c>
      <c r="L29" s="123" t="e">
        <f t="shared" si="0"/>
        <v>#DIV/0!</v>
      </c>
      <c r="M29" s="85">
        <f t="shared" si="1"/>
        <v>1</v>
      </c>
      <c r="N29" s="55" t="str">
        <f t="shared" si="2"/>
        <v xml:space="preserve"> -</v>
      </c>
      <c r="O29" s="70" t="s">
        <v>159</v>
      </c>
      <c r="P29" s="40">
        <v>0</v>
      </c>
      <c r="Q29" s="40">
        <v>0</v>
      </c>
      <c r="R29" s="40">
        <v>0</v>
      </c>
      <c r="S29" s="41" t="str">
        <f t="shared" si="3"/>
        <v xml:space="preserve"> -</v>
      </c>
      <c r="T29" s="55" t="str">
        <f t="shared" si="4"/>
        <v xml:space="preserve"> -</v>
      </c>
    </row>
    <row r="30" spans="2:20" ht="45">
      <c r="B30" s="308"/>
      <c r="C30" s="306"/>
      <c r="D30" s="303"/>
      <c r="E30" s="39">
        <v>42370</v>
      </c>
      <c r="F30" s="39">
        <v>42735</v>
      </c>
      <c r="G30" s="8" t="s">
        <v>52</v>
      </c>
      <c r="H30" s="43">
        <v>7</v>
      </c>
      <c r="I30" s="43">
        <v>1</v>
      </c>
      <c r="J30" s="43">
        <v>1</v>
      </c>
      <c r="K30" s="90">
        <v>1</v>
      </c>
      <c r="L30" s="123">
        <f t="shared" si="0"/>
        <v>1</v>
      </c>
      <c r="M30" s="85">
        <f t="shared" si="1"/>
        <v>1</v>
      </c>
      <c r="N30" s="55">
        <f t="shared" si="2"/>
        <v>1</v>
      </c>
      <c r="O30" s="70" t="s">
        <v>160</v>
      </c>
      <c r="P30" s="40">
        <v>150000</v>
      </c>
      <c r="Q30" s="40">
        <v>150000</v>
      </c>
      <c r="R30" s="40">
        <v>325000</v>
      </c>
      <c r="S30" s="41">
        <f t="shared" si="3"/>
        <v>1</v>
      </c>
      <c r="T30" s="55">
        <f t="shared" si="4"/>
        <v>2.1666666666666665</v>
      </c>
    </row>
    <row r="31" spans="2:20" ht="60">
      <c r="B31" s="308"/>
      <c r="C31" s="306"/>
      <c r="D31" s="303"/>
      <c r="E31" s="39">
        <v>42370</v>
      </c>
      <c r="F31" s="39">
        <v>42735</v>
      </c>
      <c r="G31" s="10" t="s">
        <v>53</v>
      </c>
      <c r="H31" s="42">
        <v>1</v>
      </c>
      <c r="I31" s="42">
        <v>0</v>
      </c>
      <c r="J31" s="42">
        <v>0</v>
      </c>
      <c r="K31" s="94">
        <v>0</v>
      </c>
      <c r="L31" s="123" t="e">
        <f t="shared" si="0"/>
        <v>#DIV/0!</v>
      </c>
      <c r="M31" s="85">
        <f t="shared" si="1"/>
        <v>1</v>
      </c>
      <c r="N31" s="55" t="str">
        <f t="shared" si="2"/>
        <v xml:space="preserve"> -</v>
      </c>
      <c r="O31" s="70" t="s">
        <v>161</v>
      </c>
      <c r="P31" s="40">
        <v>0</v>
      </c>
      <c r="Q31" s="40">
        <v>0</v>
      </c>
      <c r="R31" s="40">
        <v>0</v>
      </c>
      <c r="S31" s="41" t="str">
        <f t="shared" si="3"/>
        <v xml:space="preserve"> -</v>
      </c>
      <c r="T31" s="55" t="str">
        <f t="shared" si="4"/>
        <v xml:space="preserve"> -</v>
      </c>
    </row>
    <row r="32" spans="2:20" ht="46" thickBot="1">
      <c r="B32" s="308"/>
      <c r="C32" s="306"/>
      <c r="D32" s="304"/>
      <c r="E32" s="50">
        <v>42370</v>
      </c>
      <c r="F32" s="50">
        <v>42735</v>
      </c>
      <c r="G32" s="12" t="s">
        <v>54</v>
      </c>
      <c r="H32" s="58">
        <v>1</v>
      </c>
      <c r="I32" s="58">
        <v>0</v>
      </c>
      <c r="J32" s="58">
        <v>0</v>
      </c>
      <c r="K32" s="95">
        <v>0</v>
      </c>
      <c r="L32" s="122" t="e">
        <f t="shared" si="0"/>
        <v>#DIV/0!</v>
      </c>
      <c r="M32" s="84">
        <f t="shared" si="1"/>
        <v>1</v>
      </c>
      <c r="N32" s="53" t="str">
        <f t="shared" si="2"/>
        <v xml:space="preserve"> -</v>
      </c>
      <c r="O32" s="97" t="s">
        <v>161</v>
      </c>
      <c r="P32" s="73">
        <v>0</v>
      </c>
      <c r="Q32" s="73">
        <v>0</v>
      </c>
      <c r="R32" s="73">
        <v>0</v>
      </c>
      <c r="S32" s="98" t="str">
        <f t="shared" si="3"/>
        <v xml:space="preserve"> -</v>
      </c>
      <c r="T32" s="99" t="str">
        <f t="shared" si="4"/>
        <v xml:space="preserve"> -</v>
      </c>
    </row>
    <row r="33" spans="2:20" ht="45">
      <c r="B33" s="308"/>
      <c r="C33" s="306"/>
      <c r="D33" s="302" t="s">
        <v>86</v>
      </c>
      <c r="E33" s="48">
        <v>42370</v>
      </c>
      <c r="F33" s="48">
        <v>42735</v>
      </c>
      <c r="G33" s="9" t="s">
        <v>55</v>
      </c>
      <c r="H33" s="56">
        <v>1</v>
      </c>
      <c r="I33" s="56">
        <v>0</v>
      </c>
      <c r="J33" s="56">
        <v>0</v>
      </c>
      <c r="K33" s="89">
        <v>0.2</v>
      </c>
      <c r="L33" s="121" t="e">
        <f t="shared" si="0"/>
        <v>#DIV/0!</v>
      </c>
      <c r="M33" s="83">
        <f t="shared" si="1"/>
        <v>1</v>
      </c>
      <c r="N33" s="15" t="str">
        <f t="shared" si="2"/>
        <v xml:space="preserve"> -</v>
      </c>
      <c r="O33" s="118" t="s">
        <v>162</v>
      </c>
      <c r="P33" s="49">
        <v>0</v>
      </c>
      <c r="Q33" s="49">
        <v>0</v>
      </c>
      <c r="R33" s="49">
        <v>0</v>
      </c>
      <c r="S33" s="16" t="str">
        <f t="shared" si="3"/>
        <v xml:space="preserve"> -</v>
      </c>
      <c r="T33" s="15" t="str">
        <f t="shared" si="4"/>
        <v xml:space="preserve"> -</v>
      </c>
    </row>
    <row r="34" spans="2:20" ht="60">
      <c r="B34" s="308"/>
      <c r="C34" s="306"/>
      <c r="D34" s="303"/>
      <c r="E34" s="39">
        <v>42370</v>
      </c>
      <c r="F34" s="39">
        <v>42735</v>
      </c>
      <c r="G34" s="8" t="s">
        <v>56</v>
      </c>
      <c r="H34" s="43">
        <v>15</v>
      </c>
      <c r="I34" s="43">
        <v>0</v>
      </c>
      <c r="J34" s="43">
        <v>0</v>
      </c>
      <c r="K34" s="90">
        <v>1</v>
      </c>
      <c r="L34" s="123" t="e">
        <f t="shared" si="0"/>
        <v>#DIV/0!</v>
      </c>
      <c r="M34" s="85">
        <f t="shared" si="1"/>
        <v>1</v>
      </c>
      <c r="N34" s="55" t="str">
        <f t="shared" si="2"/>
        <v xml:space="preserve"> -</v>
      </c>
      <c r="O34" s="119" t="s">
        <v>162</v>
      </c>
      <c r="P34" s="40">
        <v>0</v>
      </c>
      <c r="Q34" s="40">
        <v>0</v>
      </c>
      <c r="R34" s="40">
        <v>0</v>
      </c>
      <c r="S34" s="41" t="str">
        <f t="shared" si="3"/>
        <v xml:space="preserve"> -</v>
      </c>
      <c r="T34" s="55" t="str">
        <f t="shared" si="4"/>
        <v xml:space="preserve"> -</v>
      </c>
    </row>
    <row r="35" spans="2:20" ht="61" thickBot="1">
      <c r="B35" s="308"/>
      <c r="C35" s="307"/>
      <c r="D35" s="304"/>
      <c r="E35" s="50">
        <v>42370</v>
      </c>
      <c r="F35" s="50">
        <v>42735</v>
      </c>
      <c r="G35" s="13" t="s">
        <v>57</v>
      </c>
      <c r="H35" s="57">
        <v>1</v>
      </c>
      <c r="I35" s="57">
        <v>0</v>
      </c>
      <c r="J35" s="57">
        <v>0</v>
      </c>
      <c r="K35" s="91">
        <v>0</v>
      </c>
      <c r="L35" s="122" t="e">
        <f t="shared" si="0"/>
        <v>#DIV/0!</v>
      </c>
      <c r="M35" s="84">
        <f t="shared" si="1"/>
        <v>1</v>
      </c>
      <c r="N35" s="53" t="str">
        <f t="shared" si="2"/>
        <v xml:space="preserve"> -</v>
      </c>
      <c r="O35" s="120" t="s">
        <v>156</v>
      </c>
      <c r="P35" s="51">
        <v>0</v>
      </c>
      <c r="Q35" s="51">
        <v>0</v>
      </c>
      <c r="R35" s="51">
        <v>0</v>
      </c>
      <c r="S35" s="52" t="str">
        <f t="shared" si="3"/>
        <v xml:space="preserve"> -</v>
      </c>
      <c r="T35" s="53" t="str">
        <f t="shared" si="4"/>
        <v xml:space="preserve"> -</v>
      </c>
    </row>
    <row r="36" spans="2:20" ht="13" customHeight="1" thickBot="1">
      <c r="B36" s="308"/>
      <c r="C36" s="32"/>
      <c r="D36" s="33"/>
      <c r="E36" s="34"/>
      <c r="F36" s="34"/>
      <c r="G36" s="35"/>
      <c r="H36" s="36"/>
      <c r="I36" s="36"/>
      <c r="J36" s="36"/>
      <c r="K36" s="36"/>
      <c r="L36" s="37"/>
      <c r="M36" s="37"/>
      <c r="N36" s="37"/>
      <c r="O36" s="35"/>
      <c r="P36" s="36"/>
      <c r="Q36" s="36"/>
      <c r="R36" s="36"/>
      <c r="S36" s="37"/>
      <c r="T36" s="38"/>
    </row>
    <row r="37" spans="2:20" ht="61" thickBot="1">
      <c r="B37" s="308"/>
      <c r="C37" s="305" t="s">
        <v>96</v>
      </c>
      <c r="D37" s="79" t="s">
        <v>87</v>
      </c>
      <c r="E37" s="44">
        <v>42370</v>
      </c>
      <c r="F37" s="44">
        <v>42735</v>
      </c>
      <c r="G37" s="54" t="s">
        <v>58</v>
      </c>
      <c r="H37" s="45">
        <v>1000</v>
      </c>
      <c r="I37" s="45">
        <v>0</v>
      </c>
      <c r="J37" s="45">
        <v>0</v>
      </c>
      <c r="K37" s="80">
        <v>0</v>
      </c>
      <c r="L37" s="103" t="e">
        <f t="shared" si="0"/>
        <v>#DIV/0!</v>
      </c>
      <c r="M37" s="104">
        <f t="shared" si="1"/>
        <v>1</v>
      </c>
      <c r="N37" s="102" t="str">
        <f t="shared" si="2"/>
        <v xml:space="preserve"> -</v>
      </c>
      <c r="O37" s="100" t="s">
        <v>163</v>
      </c>
      <c r="P37" s="72">
        <v>0</v>
      </c>
      <c r="Q37" s="72">
        <v>0</v>
      </c>
      <c r="R37" s="72">
        <v>0</v>
      </c>
      <c r="S37" s="101" t="str">
        <f t="shared" si="3"/>
        <v xml:space="preserve"> -</v>
      </c>
      <c r="T37" s="102" t="str">
        <f t="shared" si="4"/>
        <v xml:space="preserve"> -</v>
      </c>
    </row>
    <row r="38" spans="2:20" ht="45">
      <c r="B38" s="308"/>
      <c r="C38" s="306"/>
      <c r="D38" s="302" t="s">
        <v>88</v>
      </c>
      <c r="E38" s="48">
        <v>42370</v>
      </c>
      <c r="F38" s="48">
        <v>42735</v>
      </c>
      <c r="G38" s="9" t="s">
        <v>59</v>
      </c>
      <c r="H38" s="49">
        <v>10</v>
      </c>
      <c r="I38" s="49">
        <v>0</v>
      </c>
      <c r="J38" s="49">
        <v>0</v>
      </c>
      <c r="K38" s="86">
        <v>0</v>
      </c>
      <c r="L38" s="121" t="e">
        <f t="shared" si="0"/>
        <v>#DIV/0!</v>
      </c>
      <c r="M38" s="83">
        <f t="shared" si="1"/>
        <v>1</v>
      </c>
      <c r="N38" s="15" t="str">
        <f t="shared" si="2"/>
        <v xml:space="preserve"> -</v>
      </c>
      <c r="O38" s="118" t="s">
        <v>164</v>
      </c>
      <c r="P38" s="49">
        <v>0</v>
      </c>
      <c r="Q38" s="49">
        <v>0</v>
      </c>
      <c r="R38" s="49">
        <v>0</v>
      </c>
      <c r="S38" s="16" t="str">
        <f t="shared" si="3"/>
        <v xml:space="preserve"> -</v>
      </c>
      <c r="T38" s="15" t="str">
        <f t="shared" si="4"/>
        <v xml:space="preserve"> -</v>
      </c>
    </row>
    <row r="39" spans="2:20" ht="61" thickBot="1">
      <c r="B39" s="308"/>
      <c r="C39" s="306"/>
      <c r="D39" s="304"/>
      <c r="E39" s="50">
        <v>42370</v>
      </c>
      <c r="F39" s="50">
        <v>42735</v>
      </c>
      <c r="G39" s="12" t="s">
        <v>60</v>
      </c>
      <c r="H39" s="51">
        <v>250</v>
      </c>
      <c r="I39" s="51">
        <v>0</v>
      </c>
      <c r="J39" s="51">
        <v>0</v>
      </c>
      <c r="K39" s="88">
        <v>0</v>
      </c>
      <c r="L39" s="128" t="e">
        <f t="shared" si="0"/>
        <v>#DIV/0!</v>
      </c>
      <c r="M39" s="106">
        <f t="shared" si="1"/>
        <v>1</v>
      </c>
      <c r="N39" s="99" t="str">
        <f t="shared" si="2"/>
        <v xml:space="preserve"> -</v>
      </c>
      <c r="O39" s="129" t="s">
        <v>164</v>
      </c>
      <c r="P39" s="73">
        <v>0</v>
      </c>
      <c r="Q39" s="73">
        <v>0</v>
      </c>
      <c r="R39" s="73">
        <v>0</v>
      </c>
      <c r="S39" s="98" t="str">
        <f t="shared" si="3"/>
        <v xml:space="preserve"> -</v>
      </c>
      <c r="T39" s="99" t="str">
        <f t="shared" si="4"/>
        <v xml:space="preserve"> -</v>
      </c>
    </row>
    <row r="40" spans="2:20" ht="46" thickBot="1">
      <c r="B40" s="308"/>
      <c r="C40" s="306"/>
      <c r="D40" s="79" t="s">
        <v>89</v>
      </c>
      <c r="E40" s="44">
        <v>42370</v>
      </c>
      <c r="F40" s="44">
        <v>42735</v>
      </c>
      <c r="G40" s="54" t="s">
        <v>61</v>
      </c>
      <c r="H40" s="45">
        <v>6202</v>
      </c>
      <c r="I40" s="45">
        <v>1000</v>
      </c>
      <c r="J40" s="45">
        <v>1000</v>
      </c>
      <c r="K40" s="127">
        <v>1194</v>
      </c>
      <c r="L40" s="124">
        <f t="shared" si="0"/>
        <v>1.194</v>
      </c>
      <c r="M40" s="81">
        <f t="shared" si="1"/>
        <v>1</v>
      </c>
      <c r="N40" s="47">
        <f t="shared" si="2"/>
        <v>1</v>
      </c>
      <c r="O40" s="65" t="s">
        <v>154</v>
      </c>
      <c r="P40" s="45">
        <v>0</v>
      </c>
      <c r="Q40" s="45">
        <v>0</v>
      </c>
      <c r="R40" s="45">
        <v>0</v>
      </c>
      <c r="S40" s="46" t="str">
        <f t="shared" si="3"/>
        <v xml:space="preserve"> -</v>
      </c>
      <c r="T40" s="47" t="str">
        <f t="shared" si="4"/>
        <v xml:space="preserve"> -</v>
      </c>
    </row>
    <row r="41" spans="2:20" ht="30">
      <c r="B41" s="308"/>
      <c r="C41" s="306"/>
      <c r="D41" s="302" t="s">
        <v>90</v>
      </c>
      <c r="E41" s="48">
        <v>42370</v>
      </c>
      <c r="F41" s="48">
        <v>42735</v>
      </c>
      <c r="G41" s="9" t="s">
        <v>62</v>
      </c>
      <c r="H41" s="49">
        <v>50</v>
      </c>
      <c r="I41" s="49">
        <v>0</v>
      </c>
      <c r="J41" s="49">
        <v>0</v>
      </c>
      <c r="K41" s="86">
        <v>0</v>
      </c>
      <c r="L41" s="113" t="e">
        <f t="shared" si="0"/>
        <v>#DIV/0!</v>
      </c>
      <c r="M41" s="114">
        <f t="shared" si="1"/>
        <v>1</v>
      </c>
      <c r="N41" s="112" t="str">
        <f t="shared" si="2"/>
        <v xml:space="preserve"> -</v>
      </c>
      <c r="O41" s="110">
        <v>0</v>
      </c>
      <c r="P41" s="77">
        <v>0</v>
      </c>
      <c r="Q41" s="77">
        <v>0</v>
      </c>
      <c r="R41" s="77">
        <v>0</v>
      </c>
      <c r="S41" s="111" t="str">
        <f t="shared" si="3"/>
        <v xml:space="preserve"> -</v>
      </c>
      <c r="T41" s="112" t="str">
        <f t="shared" si="4"/>
        <v xml:space="preserve"> -</v>
      </c>
    </row>
    <row r="42" spans="2:20" ht="75">
      <c r="B42" s="308"/>
      <c r="C42" s="306"/>
      <c r="D42" s="303"/>
      <c r="E42" s="39">
        <v>42370</v>
      </c>
      <c r="F42" s="39">
        <v>42735</v>
      </c>
      <c r="G42" s="10" t="s">
        <v>63</v>
      </c>
      <c r="H42" s="42">
        <v>1</v>
      </c>
      <c r="I42" s="42">
        <v>0</v>
      </c>
      <c r="J42" s="42">
        <v>0</v>
      </c>
      <c r="K42" s="94">
        <v>0</v>
      </c>
      <c r="L42" s="71" t="e">
        <f t="shared" si="0"/>
        <v>#DIV/0!</v>
      </c>
      <c r="M42" s="85">
        <f t="shared" si="1"/>
        <v>1</v>
      </c>
      <c r="N42" s="55" t="str">
        <f t="shared" si="2"/>
        <v xml:space="preserve"> -</v>
      </c>
      <c r="O42" s="70">
        <v>0</v>
      </c>
      <c r="P42" s="40">
        <v>0</v>
      </c>
      <c r="Q42" s="40">
        <v>0</v>
      </c>
      <c r="R42" s="40">
        <v>0</v>
      </c>
      <c r="S42" s="41" t="str">
        <f t="shared" si="3"/>
        <v xml:space="preserve"> -</v>
      </c>
      <c r="T42" s="55" t="str">
        <f t="shared" si="4"/>
        <v xml:space="preserve"> -</v>
      </c>
    </row>
    <row r="43" spans="2:20" ht="60">
      <c r="B43" s="308"/>
      <c r="C43" s="306"/>
      <c r="D43" s="303"/>
      <c r="E43" s="39">
        <v>42370</v>
      </c>
      <c r="F43" s="39">
        <v>42735</v>
      </c>
      <c r="G43" s="10" t="s">
        <v>64</v>
      </c>
      <c r="H43" s="40">
        <v>1</v>
      </c>
      <c r="I43" s="40">
        <v>0</v>
      </c>
      <c r="J43" s="40">
        <v>0</v>
      </c>
      <c r="K43" s="87">
        <v>0</v>
      </c>
      <c r="L43" s="71" t="e">
        <f t="shared" si="0"/>
        <v>#DIV/0!</v>
      </c>
      <c r="M43" s="85">
        <f t="shared" si="1"/>
        <v>1</v>
      </c>
      <c r="N43" s="55" t="str">
        <f t="shared" si="2"/>
        <v xml:space="preserve"> -</v>
      </c>
      <c r="O43" s="70">
        <v>0</v>
      </c>
      <c r="P43" s="40">
        <v>0</v>
      </c>
      <c r="Q43" s="40">
        <v>0</v>
      </c>
      <c r="R43" s="40">
        <v>0</v>
      </c>
      <c r="S43" s="41" t="str">
        <f t="shared" si="3"/>
        <v xml:space="preserve"> -</v>
      </c>
      <c r="T43" s="55" t="str">
        <f t="shared" si="4"/>
        <v xml:space="preserve"> -</v>
      </c>
    </row>
    <row r="44" spans="2:20" ht="45">
      <c r="B44" s="308"/>
      <c r="C44" s="306"/>
      <c r="D44" s="303"/>
      <c r="E44" s="39">
        <v>42370</v>
      </c>
      <c r="F44" s="39">
        <v>42735</v>
      </c>
      <c r="G44" s="10" t="s">
        <v>65</v>
      </c>
      <c r="H44" s="40">
        <v>1</v>
      </c>
      <c r="I44" s="40">
        <v>0</v>
      </c>
      <c r="J44" s="40">
        <v>0</v>
      </c>
      <c r="K44" s="87">
        <v>0</v>
      </c>
      <c r="L44" s="71" t="e">
        <f t="shared" si="0"/>
        <v>#DIV/0!</v>
      </c>
      <c r="M44" s="85">
        <f t="shared" si="1"/>
        <v>1</v>
      </c>
      <c r="N44" s="55" t="str">
        <f t="shared" si="2"/>
        <v xml:space="preserve"> -</v>
      </c>
      <c r="O44" s="70" t="s">
        <v>156</v>
      </c>
      <c r="P44" s="40">
        <v>0</v>
      </c>
      <c r="Q44" s="40">
        <v>0</v>
      </c>
      <c r="R44" s="40">
        <v>0</v>
      </c>
      <c r="S44" s="41" t="str">
        <f t="shared" si="3"/>
        <v xml:space="preserve"> -</v>
      </c>
      <c r="T44" s="55" t="str">
        <f t="shared" si="4"/>
        <v xml:space="preserve"> -</v>
      </c>
    </row>
    <row r="45" spans="2:20" ht="60">
      <c r="B45" s="308"/>
      <c r="C45" s="306"/>
      <c r="D45" s="303"/>
      <c r="E45" s="39">
        <v>42370</v>
      </c>
      <c r="F45" s="39">
        <v>42735</v>
      </c>
      <c r="G45" s="8" t="s">
        <v>66</v>
      </c>
      <c r="H45" s="40">
        <v>300</v>
      </c>
      <c r="I45" s="40">
        <v>20</v>
      </c>
      <c r="J45" s="40">
        <v>20</v>
      </c>
      <c r="K45" s="87">
        <v>0</v>
      </c>
      <c r="L45" s="71">
        <f t="shared" si="0"/>
        <v>0</v>
      </c>
      <c r="M45" s="85">
        <f t="shared" si="1"/>
        <v>1</v>
      </c>
      <c r="N45" s="55">
        <f t="shared" si="2"/>
        <v>0</v>
      </c>
      <c r="O45" s="70" t="s">
        <v>156</v>
      </c>
      <c r="P45" s="40">
        <v>0</v>
      </c>
      <c r="Q45" s="40">
        <v>0</v>
      </c>
      <c r="R45" s="40">
        <v>0</v>
      </c>
      <c r="S45" s="41" t="str">
        <f t="shared" si="3"/>
        <v xml:space="preserve"> -</v>
      </c>
      <c r="T45" s="55" t="str">
        <f t="shared" si="4"/>
        <v xml:space="preserve"> -</v>
      </c>
    </row>
    <row r="46" spans="2:20" ht="60">
      <c r="B46" s="308"/>
      <c r="C46" s="306"/>
      <c r="D46" s="303"/>
      <c r="E46" s="39">
        <v>42370</v>
      </c>
      <c r="F46" s="39">
        <v>42735</v>
      </c>
      <c r="G46" s="8" t="s">
        <v>67</v>
      </c>
      <c r="H46" s="40">
        <v>20</v>
      </c>
      <c r="I46" s="40">
        <v>0</v>
      </c>
      <c r="J46" s="40">
        <v>0</v>
      </c>
      <c r="K46" s="87">
        <v>0</v>
      </c>
      <c r="L46" s="71" t="e">
        <f t="shared" si="0"/>
        <v>#DIV/0!</v>
      </c>
      <c r="M46" s="85">
        <f t="shared" si="1"/>
        <v>1</v>
      </c>
      <c r="N46" s="55" t="str">
        <f t="shared" si="2"/>
        <v xml:space="preserve"> -</v>
      </c>
      <c r="O46" s="70">
        <v>0</v>
      </c>
      <c r="P46" s="40">
        <v>0</v>
      </c>
      <c r="Q46" s="40">
        <v>0</v>
      </c>
      <c r="R46" s="40">
        <v>0</v>
      </c>
      <c r="S46" s="41" t="str">
        <f t="shared" si="3"/>
        <v xml:space="preserve"> -</v>
      </c>
      <c r="T46" s="55" t="str">
        <f t="shared" si="4"/>
        <v xml:space="preserve"> -</v>
      </c>
    </row>
    <row r="47" spans="2:20" ht="46" thickBot="1">
      <c r="B47" s="308"/>
      <c r="C47" s="306"/>
      <c r="D47" s="304"/>
      <c r="E47" s="50">
        <v>42370</v>
      </c>
      <c r="F47" s="50">
        <v>42735</v>
      </c>
      <c r="G47" s="13" t="s">
        <v>68</v>
      </c>
      <c r="H47" s="51">
        <v>500</v>
      </c>
      <c r="I47" s="51">
        <v>0</v>
      </c>
      <c r="J47" s="51">
        <v>0</v>
      </c>
      <c r="K47" s="88">
        <v>0</v>
      </c>
      <c r="L47" s="105" t="e">
        <f t="shared" si="0"/>
        <v>#DIV/0!</v>
      </c>
      <c r="M47" s="106">
        <f t="shared" si="1"/>
        <v>1</v>
      </c>
      <c r="N47" s="99" t="str">
        <f t="shared" si="2"/>
        <v xml:space="preserve"> -</v>
      </c>
      <c r="O47" s="97" t="s">
        <v>156</v>
      </c>
      <c r="P47" s="73">
        <v>0</v>
      </c>
      <c r="Q47" s="73">
        <v>0</v>
      </c>
      <c r="R47" s="73">
        <v>0</v>
      </c>
      <c r="S47" s="98" t="str">
        <f t="shared" si="3"/>
        <v xml:space="preserve"> -</v>
      </c>
      <c r="T47" s="99" t="str">
        <f t="shared" si="4"/>
        <v xml:space="preserve"> -</v>
      </c>
    </row>
    <row r="48" spans="2:20" ht="61" thickBot="1">
      <c r="B48" s="308"/>
      <c r="C48" s="307"/>
      <c r="D48" s="79" t="s">
        <v>93</v>
      </c>
      <c r="E48" s="44">
        <v>42370</v>
      </c>
      <c r="F48" s="44">
        <v>42735</v>
      </c>
      <c r="G48" s="82" t="s">
        <v>69</v>
      </c>
      <c r="H48" s="96">
        <v>1</v>
      </c>
      <c r="I48" s="96">
        <v>1</v>
      </c>
      <c r="J48" s="96">
        <v>1</v>
      </c>
      <c r="K48" s="126">
        <v>0.92</v>
      </c>
      <c r="L48" s="124">
        <f t="shared" si="0"/>
        <v>0.92</v>
      </c>
      <c r="M48" s="81">
        <f t="shared" si="1"/>
        <v>1</v>
      </c>
      <c r="N48" s="47">
        <f t="shared" si="2"/>
        <v>0.92</v>
      </c>
      <c r="O48" s="65" t="s">
        <v>165</v>
      </c>
      <c r="P48" s="45">
        <v>2908600</v>
      </c>
      <c r="Q48" s="45">
        <v>2040697</v>
      </c>
      <c r="R48" s="45">
        <v>0</v>
      </c>
      <c r="S48" s="46">
        <f t="shared" si="3"/>
        <v>0.70160799009832908</v>
      </c>
      <c r="T48" s="47" t="str">
        <f t="shared" si="4"/>
        <v xml:space="preserve"> -</v>
      </c>
    </row>
    <row r="49" spans="2:20" ht="13" customHeight="1" thickBot="1">
      <c r="B49" s="308"/>
      <c r="C49" s="32"/>
      <c r="D49" s="33"/>
      <c r="E49" s="34"/>
      <c r="F49" s="34"/>
      <c r="G49" s="35"/>
      <c r="H49" s="36"/>
      <c r="I49" s="36"/>
      <c r="J49" s="36"/>
      <c r="K49" s="36"/>
      <c r="L49" s="37"/>
      <c r="M49" s="37"/>
      <c r="N49" s="37"/>
      <c r="O49" s="35"/>
      <c r="P49" s="36"/>
      <c r="Q49" s="36"/>
      <c r="R49" s="36"/>
      <c r="S49" s="37"/>
      <c r="T49" s="38"/>
    </row>
    <row r="50" spans="2:20" ht="30">
      <c r="B50" s="306"/>
      <c r="C50" s="298" t="s">
        <v>97</v>
      </c>
      <c r="D50" s="302" t="s">
        <v>91</v>
      </c>
      <c r="E50" s="48">
        <v>42370</v>
      </c>
      <c r="F50" s="48">
        <v>42735</v>
      </c>
      <c r="G50" s="9" t="s">
        <v>70</v>
      </c>
      <c r="H50" s="49">
        <v>1500</v>
      </c>
      <c r="I50" s="49">
        <v>100</v>
      </c>
      <c r="J50" s="49">
        <v>100</v>
      </c>
      <c r="K50" s="86">
        <v>169</v>
      </c>
      <c r="L50" s="66">
        <f t="shared" si="0"/>
        <v>1.69</v>
      </c>
      <c r="M50" s="83">
        <f t="shared" si="1"/>
        <v>1</v>
      </c>
      <c r="N50" s="15">
        <f t="shared" si="2"/>
        <v>1</v>
      </c>
      <c r="O50" s="68" t="s">
        <v>166</v>
      </c>
      <c r="P50" s="49">
        <v>0</v>
      </c>
      <c r="Q50" s="49">
        <v>0</v>
      </c>
      <c r="R50" s="49">
        <v>0</v>
      </c>
      <c r="S50" s="16" t="str">
        <f t="shared" si="3"/>
        <v xml:space="preserve"> -</v>
      </c>
      <c r="T50" s="15" t="str">
        <f t="shared" si="4"/>
        <v xml:space="preserve"> -</v>
      </c>
    </row>
    <row r="51" spans="2:20" ht="30">
      <c r="B51" s="306"/>
      <c r="C51" s="308"/>
      <c r="D51" s="303"/>
      <c r="E51" s="39">
        <v>42370</v>
      </c>
      <c r="F51" s="39">
        <v>42735</v>
      </c>
      <c r="G51" s="10" t="s">
        <v>71</v>
      </c>
      <c r="H51" s="40">
        <v>1000</v>
      </c>
      <c r="I51" s="40">
        <v>100</v>
      </c>
      <c r="J51" s="40">
        <v>100</v>
      </c>
      <c r="K51" s="87">
        <v>132</v>
      </c>
      <c r="L51" s="71">
        <f t="shared" si="0"/>
        <v>1.32</v>
      </c>
      <c r="M51" s="85">
        <f t="shared" si="1"/>
        <v>1</v>
      </c>
      <c r="N51" s="55">
        <f t="shared" si="2"/>
        <v>1</v>
      </c>
      <c r="O51" s="70">
        <v>0</v>
      </c>
      <c r="P51" s="40">
        <v>0</v>
      </c>
      <c r="Q51" s="40">
        <v>0</v>
      </c>
      <c r="R51" s="40">
        <v>0</v>
      </c>
      <c r="S51" s="41" t="str">
        <f t="shared" si="3"/>
        <v xml:space="preserve"> -</v>
      </c>
      <c r="T51" s="55" t="str">
        <f t="shared" si="4"/>
        <v xml:space="preserve"> -</v>
      </c>
    </row>
    <row r="52" spans="2:20" ht="45">
      <c r="B52" s="306"/>
      <c r="C52" s="308"/>
      <c r="D52" s="303"/>
      <c r="E52" s="39">
        <v>42370</v>
      </c>
      <c r="F52" s="39">
        <v>42735</v>
      </c>
      <c r="G52" s="8" t="s">
        <v>72</v>
      </c>
      <c r="H52" s="40">
        <v>1</v>
      </c>
      <c r="I52" s="40">
        <v>0</v>
      </c>
      <c r="J52" s="40">
        <v>0</v>
      </c>
      <c r="K52" s="87">
        <v>0</v>
      </c>
      <c r="L52" s="71" t="e">
        <f t="shared" si="0"/>
        <v>#DIV/0!</v>
      </c>
      <c r="M52" s="85">
        <f t="shared" si="1"/>
        <v>1</v>
      </c>
      <c r="N52" s="55" t="str">
        <f t="shared" si="2"/>
        <v xml:space="preserve"> -</v>
      </c>
      <c r="O52" s="70" t="s">
        <v>156</v>
      </c>
      <c r="P52" s="40">
        <v>0</v>
      </c>
      <c r="Q52" s="40">
        <v>0</v>
      </c>
      <c r="R52" s="40">
        <v>0</v>
      </c>
      <c r="S52" s="41" t="str">
        <f t="shared" si="3"/>
        <v xml:space="preserve"> -</v>
      </c>
      <c r="T52" s="55" t="str">
        <f t="shared" si="4"/>
        <v xml:space="preserve"> -</v>
      </c>
    </row>
    <row r="53" spans="2:20" ht="45">
      <c r="B53" s="306"/>
      <c r="C53" s="308"/>
      <c r="D53" s="303"/>
      <c r="E53" s="39">
        <v>42370</v>
      </c>
      <c r="F53" s="39">
        <v>42735</v>
      </c>
      <c r="G53" s="8" t="s">
        <v>73</v>
      </c>
      <c r="H53" s="40">
        <v>1</v>
      </c>
      <c r="I53" s="40">
        <v>1</v>
      </c>
      <c r="J53" s="40">
        <v>1</v>
      </c>
      <c r="K53" s="87">
        <v>1</v>
      </c>
      <c r="L53" s="71">
        <f t="shared" si="0"/>
        <v>1</v>
      </c>
      <c r="M53" s="85">
        <f t="shared" si="1"/>
        <v>1</v>
      </c>
      <c r="N53" s="55">
        <f t="shared" si="2"/>
        <v>1</v>
      </c>
      <c r="O53" s="70" t="s">
        <v>156</v>
      </c>
      <c r="P53" s="40">
        <v>0</v>
      </c>
      <c r="Q53" s="40">
        <v>0</v>
      </c>
      <c r="R53" s="40">
        <v>0</v>
      </c>
      <c r="S53" s="41" t="str">
        <f t="shared" si="3"/>
        <v xml:space="preserve"> -</v>
      </c>
      <c r="T53" s="55" t="str">
        <f t="shared" si="4"/>
        <v xml:space="preserve"> -</v>
      </c>
    </row>
    <row r="54" spans="2:20" ht="46" thickBot="1">
      <c r="B54" s="306"/>
      <c r="C54" s="308"/>
      <c r="D54" s="304"/>
      <c r="E54" s="50">
        <v>42370</v>
      </c>
      <c r="F54" s="50">
        <v>42735</v>
      </c>
      <c r="G54" s="13" t="s">
        <v>74</v>
      </c>
      <c r="H54" s="51">
        <v>1</v>
      </c>
      <c r="I54" s="51">
        <v>1</v>
      </c>
      <c r="J54" s="51">
        <v>1</v>
      </c>
      <c r="K54" s="88">
        <v>1</v>
      </c>
      <c r="L54" s="67">
        <f t="shared" si="0"/>
        <v>1</v>
      </c>
      <c r="M54" s="84">
        <f t="shared" si="1"/>
        <v>1</v>
      </c>
      <c r="N54" s="53">
        <f t="shared" si="2"/>
        <v>1</v>
      </c>
      <c r="O54" s="97" t="s">
        <v>156</v>
      </c>
      <c r="P54" s="73">
        <v>0</v>
      </c>
      <c r="Q54" s="73">
        <v>0</v>
      </c>
      <c r="R54" s="73">
        <v>0</v>
      </c>
      <c r="S54" s="98" t="str">
        <f t="shared" si="3"/>
        <v xml:space="preserve"> -</v>
      </c>
      <c r="T54" s="99" t="str">
        <f t="shared" si="4"/>
        <v xml:space="preserve"> -</v>
      </c>
    </row>
    <row r="55" spans="2:20" ht="30">
      <c r="B55" s="306"/>
      <c r="C55" s="308"/>
      <c r="D55" s="302" t="s">
        <v>92</v>
      </c>
      <c r="E55" s="48">
        <v>42370</v>
      </c>
      <c r="F55" s="48">
        <v>42735</v>
      </c>
      <c r="G55" s="11" t="s">
        <v>75</v>
      </c>
      <c r="H55" s="49">
        <v>1700</v>
      </c>
      <c r="I55" s="49">
        <v>0</v>
      </c>
      <c r="J55" s="49">
        <v>0</v>
      </c>
      <c r="K55" s="86">
        <v>0</v>
      </c>
      <c r="L55" s="66" t="e">
        <f t="shared" si="0"/>
        <v>#DIV/0!</v>
      </c>
      <c r="M55" s="83">
        <f t="shared" si="1"/>
        <v>1</v>
      </c>
      <c r="N55" s="15" t="str">
        <f t="shared" si="2"/>
        <v xml:space="preserve"> -</v>
      </c>
      <c r="O55" s="68">
        <v>0</v>
      </c>
      <c r="P55" s="49">
        <v>0</v>
      </c>
      <c r="Q55" s="49">
        <v>0</v>
      </c>
      <c r="R55" s="49">
        <v>0</v>
      </c>
      <c r="S55" s="16" t="str">
        <f t="shared" si="3"/>
        <v xml:space="preserve"> -</v>
      </c>
      <c r="T55" s="15" t="str">
        <f t="shared" si="4"/>
        <v xml:space="preserve"> -</v>
      </c>
    </row>
    <row r="56" spans="2:20" ht="45">
      <c r="B56" s="306"/>
      <c r="C56" s="308"/>
      <c r="D56" s="303"/>
      <c r="E56" s="39">
        <v>42370</v>
      </c>
      <c r="F56" s="39">
        <v>42735</v>
      </c>
      <c r="G56" s="8" t="s">
        <v>76</v>
      </c>
      <c r="H56" s="40">
        <v>200</v>
      </c>
      <c r="I56" s="40">
        <v>0</v>
      </c>
      <c r="J56" s="40">
        <v>0</v>
      </c>
      <c r="K56" s="87">
        <v>0</v>
      </c>
      <c r="L56" s="71" t="e">
        <f t="shared" si="0"/>
        <v>#DIV/0!</v>
      </c>
      <c r="M56" s="85">
        <f t="shared" si="1"/>
        <v>1</v>
      </c>
      <c r="N56" s="55" t="str">
        <f t="shared" si="2"/>
        <v xml:space="preserve"> -</v>
      </c>
      <c r="O56" s="70">
        <v>0</v>
      </c>
      <c r="P56" s="40">
        <v>0</v>
      </c>
      <c r="Q56" s="40">
        <v>0</v>
      </c>
      <c r="R56" s="40">
        <v>0</v>
      </c>
      <c r="S56" s="41" t="str">
        <f t="shared" si="3"/>
        <v xml:space="preserve"> -</v>
      </c>
      <c r="T56" s="55" t="str">
        <f t="shared" si="4"/>
        <v xml:space="preserve"> -</v>
      </c>
    </row>
    <row r="57" spans="2:20" ht="30">
      <c r="B57" s="306"/>
      <c r="C57" s="308"/>
      <c r="D57" s="303"/>
      <c r="E57" s="39">
        <v>42370</v>
      </c>
      <c r="F57" s="39">
        <v>42735</v>
      </c>
      <c r="G57" s="8" t="s">
        <v>77</v>
      </c>
      <c r="H57" s="40">
        <v>1</v>
      </c>
      <c r="I57" s="40">
        <v>1</v>
      </c>
      <c r="J57" s="40">
        <v>1</v>
      </c>
      <c r="K57" s="87">
        <v>1</v>
      </c>
      <c r="L57" s="71">
        <f t="shared" si="0"/>
        <v>1</v>
      </c>
      <c r="M57" s="85">
        <f t="shared" si="1"/>
        <v>1</v>
      </c>
      <c r="N57" s="55">
        <f t="shared" si="2"/>
        <v>1</v>
      </c>
      <c r="O57" s="70" t="s">
        <v>156</v>
      </c>
      <c r="P57" s="40">
        <v>0</v>
      </c>
      <c r="Q57" s="40">
        <v>0</v>
      </c>
      <c r="R57" s="40">
        <v>0</v>
      </c>
      <c r="S57" s="41" t="str">
        <f t="shared" si="3"/>
        <v xml:space="preserve"> -</v>
      </c>
      <c r="T57" s="55" t="str">
        <f t="shared" si="4"/>
        <v xml:space="preserve"> -</v>
      </c>
    </row>
    <row r="58" spans="2:20" ht="60">
      <c r="B58" s="306"/>
      <c r="C58" s="308"/>
      <c r="D58" s="303"/>
      <c r="E58" s="39">
        <v>42370</v>
      </c>
      <c r="F58" s="39">
        <v>42735</v>
      </c>
      <c r="G58" s="8" t="s">
        <v>78</v>
      </c>
      <c r="H58" s="40">
        <v>100</v>
      </c>
      <c r="I58" s="40">
        <v>0</v>
      </c>
      <c r="J58" s="40">
        <v>0</v>
      </c>
      <c r="K58" s="87">
        <v>0</v>
      </c>
      <c r="L58" s="71" t="e">
        <f t="shared" si="0"/>
        <v>#DIV/0!</v>
      </c>
      <c r="M58" s="85">
        <f t="shared" si="1"/>
        <v>1</v>
      </c>
      <c r="N58" s="55" t="str">
        <f t="shared" si="2"/>
        <v xml:space="preserve"> -</v>
      </c>
      <c r="O58" s="70">
        <v>0</v>
      </c>
      <c r="P58" s="40">
        <v>0</v>
      </c>
      <c r="Q58" s="40">
        <v>0</v>
      </c>
      <c r="R58" s="40">
        <v>0</v>
      </c>
      <c r="S58" s="41" t="str">
        <f t="shared" si="3"/>
        <v xml:space="preserve"> -</v>
      </c>
      <c r="T58" s="55" t="str">
        <f t="shared" si="4"/>
        <v xml:space="preserve"> -</v>
      </c>
    </row>
    <row r="59" spans="2:20" ht="60">
      <c r="B59" s="306"/>
      <c r="C59" s="308"/>
      <c r="D59" s="303"/>
      <c r="E59" s="39">
        <v>42370</v>
      </c>
      <c r="F59" s="39">
        <v>42735</v>
      </c>
      <c r="G59" s="8" t="s">
        <v>79</v>
      </c>
      <c r="H59" s="40">
        <v>1000</v>
      </c>
      <c r="I59" s="40">
        <v>0</v>
      </c>
      <c r="J59" s="40">
        <v>0</v>
      </c>
      <c r="K59" s="87">
        <v>0</v>
      </c>
      <c r="L59" s="71" t="e">
        <f t="shared" si="0"/>
        <v>#DIV/0!</v>
      </c>
      <c r="M59" s="85">
        <f t="shared" si="1"/>
        <v>1</v>
      </c>
      <c r="N59" s="55" t="str">
        <f t="shared" si="2"/>
        <v xml:space="preserve"> -</v>
      </c>
      <c r="O59" s="70">
        <v>0</v>
      </c>
      <c r="P59" s="40">
        <v>0</v>
      </c>
      <c r="Q59" s="40">
        <v>0</v>
      </c>
      <c r="R59" s="40">
        <v>0</v>
      </c>
      <c r="S59" s="41" t="str">
        <f t="shared" si="3"/>
        <v xml:space="preserve"> -</v>
      </c>
      <c r="T59" s="55" t="str">
        <f t="shared" si="4"/>
        <v xml:space="preserve"> -</v>
      </c>
    </row>
    <row r="60" spans="2:20" ht="60">
      <c r="B60" s="306"/>
      <c r="C60" s="308"/>
      <c r="D60" s="303"/>
      <c r="E60" s="39">
        <v>42370</v>
      </c>
      <c r="F60" s="39">
        <v>42735</v>
      </c>
      <c r="G60" s="8" t="s">
        <v>80</v>
      </c>
      <c r="H60" s="40">
        <v>400</v>
      </c>
      <c r="I60" s="40">
        <v>0</v>
      </c>
      <c r="J60" s="40">
        <v>0</v>
      </c>
      <c r="K60" s="87">
        <v>0</v>
      </c>
      <c r="L60" s="71" t="e">
        <f t="shared" si="0"/>
        <v>#DIV/0!</v>
      </c>
      <c r="M60" s="85">
        <f t="shared" si="1"/>
        <v>1</v>
      </c>
      <c r="N60" s="55" t="str">
        <f t="shared" si="2"/>
        <v xml:space="preserve"> -</v>
      </c>
      <c r="O60" s="70">
        <v>0</v>
      </c>
      <c r="P60" s="40">
        <v>0</v>
      </c>
      <c r="Q60" s="40">
        <v>0</v>
      </c>
      <c r="R60" s="40">
        <v>0</v>
      </c>
      <c r="S60" s="41" t="str">
        <f t="shared" si="3"/>
        <v xml:space="preserve"> -</v>
      </c>
      <c r="T60" s="55" t="str">
        <f t="shared" si="4"/>
        <v xml:space="preserve"> -</v>
      </c>
    </row>
    <row r="61" spans="2:20" ht="61" thickBot="1">
      <c r="B61" s="306"/>
      <c r="C61" s="308"/>
      <c r="D61" s="304"/>
      <c r="E61" s="50">
        <v>42370</v>
      </c>
      <c r="F61" s="50">
        <v>42735</v>
      </c>
      <c r="G61" s="13" t="s">
        <v>81</v>
      </c>
      <c r="H61" s="51">
        <v>1500</v>
      </c>
      <c r="I61" s="51">
        <v>0</v>
      </c>
      <c r="J61" s="51">
        <v>0</v>
      </c>
      <c r="K61" s="88">
        <v>0</v>
      </c>
      <c r="L61" s="67" t="e">
        <f t="shared" si="0"/>
        <v>#DIV/0!</v>
      </c>
      <c r="M61" s="84">
        <f t="shared" si="1"/>
        <v>1</v>
      </c>
      <c r="N61" s="53" t="str">
        <f t="shared" si="2"/>
        <v xml:space="preserve"> -</v>
      </c>
      <c r="O61" s="69">
        <v>0</v>
      </c>
      <c r="P61" s="51">
        <v>0</v>
      </c>
      <c r="Q61" s="51">
        <v>0</v>
      </c>
      <c r="R61" s="51">
        <v>0</v>
      </c>
      <c r="S61" s="52" t="str">
        <f t="shared" si="3"/>
        <v xml:space="preserve"> -</v>
      </c>
      <c r="T61" s="53" t="str">
        <f t="shared" si="4"/>
        <v xml:space="preserve"> -</v>
      </c>
    </row>
    <row r="62" spans="2:20" ht="30">
      <c r="B62" s="306"/>
      <c r="C62" s="308"/>
      <c r="D62" s="328" t="s">
        <v>94</v>
      </c>
      <c r="E62" s="75">
        <v>42370</v>
      </c>
      <c r="F62" s="75">
        <v>42735</v>
      </c>
      <c r="G62" s="76" t="s">
        <v>82</v>
      </c>
      <c r="H62" s="77">
        <v>4</v>
      </c>
      <c r="I62" s="77">
        <v>1</v>
      </c>
      <c r="J62" s="77">
        <v>1</v>
      </c>
      <c r="K62" s="130">
        <v>1</v>
      </c>
      <c r="L62" s="113">
        <f t="shared" si="0"/>
        <v>1</v>
      </c>
      <c r="M62" s="114">
        <f t="shared" si="1"/>
        <v>1</v>
      </c>
      <c r="N62" s="112">
        <f t="shared" si="2"/>
        <v>1</v>
      </c>
      <c r="O62" s="110" t="s">
        <v>167</v>
      </c>
      <c r="P62" s="77">
        <v>0</v>
      </c>
      <c r="Q62" s="77">
        <v>0</v>
      </c>
      <c r="R62" s="77">
        <v>0</v>
      </c>
      <c r="S62" s="111" t="str">
        <f t="shared" si="3"/>
        <v xml:space="preserve"> -</v>
      </c>
      <c r="T62" s="112" t="str">
        <f t="shared" si="4"/>
        <v xml:space="preserve"> -</v>
      </c>
    </row>
    <row r="63" spans="2:20" ht="46" thickBot="1">
      <c r="B63" s="307"/>
      <c r="C63" s="299"/>
      <c r="D63" s="304"/>
      <c r="E63" s="50">
        <v>42370</v>
      </c>
      <c r="F63" s="50">
        <v>42735</v>
      </c>
      <c r="G63" s="12" t="s">
        <v>83</v>
      </c>
      <c r="H63" s="51">
        <v>8</v>
      </c>
      <c r="I63" s="51">
        <v>2</v>
      </c>
      <c r="J63" s="51">
        <v>2</v>
      </c>
      <c r="K63" s="88">
        <v>2</v>
      </c>
      <c r="L63" s="67">
        <f t="shared" si="0"/>
        <v>1</v>
      </c>
      <c r="M63" s="84">
        <f t="shared" si="1"/>
        <v>1</v>
      </c>
      <c r="N63" s="53">
        <f t="shared" si="2"/>
        <v>1</v>
      </c>
      <c r="O63" s="69" t="s">
        <v>167</v>
      </c>
      <c r="P63" s="51">
        <v>0</v>
      </c>
      <c r="Q63" s="51">
        <v>0</v>
      </c>
      <c r="R63" s="51">
        <v>0</v>
      </c>
      <c r="S63" s="52" t="str">
        <f t="shared" si="3"/>
        <v xml:space="preserve"> -</v>
      </c>
      <c r="T63" s="53" t="str">
        <f t="shared" si="4"/>
        <v xml:space="preserve"> -</v>
      </c>
    </row>
    <row r="64" spans="2:20" ht="21" customHeight="1" thickBot="1">
      <c r="M64" s="60">
        <f>+AVERAGE(M12,M14:M15,M17,M19:M21,M23:M35,M37:M48,M50:M63)</f>
        <v>1</v>
      </c>
      <c r="N64" s="59">
        <f>+AVERAGE(N12,N14:N15,N17,N19:N21,N23:N35,N37:N48,N50:N63)</f>
        <v>0.92285714285714282</v>
      </c>
      <c r="P64" s="132">
        <f>+SUM(P12,P14:P15,P17,P19:P21,P23:P35,P37:P48,P50:P63)</f>
        <v>3058600</v>
      </c>
      <c r="Q64" s="131">
        <f t="shared" ref="Q64:R64" si="5">+SUM(Q12,Q14:Q15,Q17,Q19:Q21,Q23:Q35,Q37:Q48,Q50:Q63)</f>
        <v>2190697</v>
      </c>
      <c r="R64" s="131">
        <f t="shared" si="5"/>
        <v>525000</v>
      </c>
      <c r="S64" s="133">
        <f t="shared" si="3"/>
        <v>0.71624174458902767</v>
      </c>
      <c r="T64" s="134">
        <f t="shared" si="4"/>
        <v>0.23964975530618793</v>
      </c>
    </row>
  </sheetData>
  <mergeCells count="35">
    <mergeCell ref="D23:D27"/>
    <mergeCell ref="D38:D39"/>
    <mergeCell ref="D41:D47"/>
    <mergeCell ref="D55:D61"/>
    <mergeCell ref="D62:D63"/>
    <mergeCell ref="D28:D32"/>
    <mergeCell ref="D33:D35"/>
    <mergeCell ref="D50:D54"/>
    <mergeCell ref="C50:C63"/>
    <mergeCell ref="C37:C48"/>
    <mergeCell ref="C23:C35"/>
    <mergeCell ref="C14:C15"/>
    <mergeCell ref="B23:B63"/>
    <mergeCell ref="D19:D21"/>
    <mergeCell ref="C19:C21"/>
    <mergeCell ref="B17:B21"/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K10:K11"/>
    <mergeCell ref="M9:N9"/>
    <mergeCell ref="G10:G11"/>
    <mergeCell ref="H10:H11"/>
    <mergeCell ref="J10:J11"/>
    <mergeCell ref="M10:M11"/>
    <mergeCell ref="N10:N11"/>
    <mergeCell ref="O9:T10"/>
    <mergeCell ref="B14:B15"/>
    <mergeCell ref="I10:I11"/>
  </mergeCells>
  <phoneticPr fontId="0" type="noConversion"/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59"/>
  <sheetViews>
    <sheetView workbookViewId="0">
      <selection activeCell="B8" sqref="B8"/>
    </sheetView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11.28515625" style="1" customWidth="1"/>
    <col min="6" max="6" width="12.28515625" style="1" customWidth="1"/>
    <col min="7" max="7" width="36.28515625" style="1" customWidth="1"/>
    <col min="8" max="8" width="13.7109375" style="1" customWidth="1"/>
    <col min="9" max="9" width="12.7109375" style="1" hidden="1" customWidth="1"/>
    <col min="10" max="11" width="9.5703125" style="1" customWidth="1"/>
    <col min="12" max="12" width="9.7109375" style="1" hidden="1" customWidth="1"/>
    <col min="13" max="13" width="10.7109375" style="1"/>
    <col min="14" max="15" width="13.140625" style="1" customWidth="1"/>
    <col min="16" max="18" width="23.5703125" style="1" customWidth="1"/>
    <col min="19" max="20" width="12.5703125" style="1" customWidth="1"/>
    <col min="21" max="16384" width="10.7109375" style="1"/>
  </cols>
  <sheetData>
    <row r="2" spans="2:20" ht="20" customHeight="1">
      <c r="B2" s="309" t="s">
        <v>16</v>
      </c>
      <c r="C2" s="309"/>
      <c r="D2" s="309"/>
      <c r="E2" s="309"/>
      <c r="F2" s="309"/>
      <c r="G2" s="309"/>
      <c r="H2" s="309"/>
      <c r="I2" s="309"/>
      <c r="J2" s="309"/>
      <c r="K2" s="309"/>
      <c r="L2" s="309"/>
      <c r="M2" s="309"/>
      <c r="N2" s="309"/>
      <c r="O2" s="309"/>
      <c r="P2" s="309"/>
      <c r="Q2" s="309"/>
      <c r="R2" s="309"/>
      <c r="S2" s="309"/>
      <c r="T2" s="309"/>
    </row>
    <row r="3" spans="2:20" ht="20" customHeight="1">
      <c r="B3" s="309" t="s">
        <v>19</v>
      </c>
      <c r="C3" s="309"/>
      <c r="D3" s="309"/>
      <c r="E3" s="309"/>
      <c r="F3" s="309"/>
      <c r="G3" s="309"/>
      <c r="H3" s="309"/>
      <c r="I3" s="309"/>
      <c r="J3" s="309"/>
      <c r="K3" s="309"/>
      <c r="L3" s="309"/>
      <c r="M3" s="309"/>
      <c r="N3" s="309"/>
      <c r="O3" s="309"/>
      <c r="P3" s="309"/>
      <c r="Q3" s="309"/>
      <c r="R3" s="309"/>
      <c r="S3" s="309"/>
      <c r="T3" s="309"/>
    </row>
    <row r="4" spans="2:20" ht="20" customHeight="1">
      <c r="B4" s="309" t="s">
        <v>27</v>
      </c>
      <c r="C4" s="309"/>
      <c r="D4" s="309"/>
      <c r="E4" s="309"/>
      <c r="F4" s="309"/>
      <c r="G4" s="309"/>
      <c r="H4" s="309"/>
      <c r="I4" s="309"/>
      <c r="J4" s="309"/>
      <c r="K4" s="309"/>
      <c r="L4" s="309"/>
      <c r="M4" s="309"/>
      <c r="N4" s="309"/>
      <c r="O4" s="309"/>
      <c r="P4" s="309"/>
      <c r="Q4" s="309"/>
      <c r="R4" s="309"/>
      <c r="S4" s="309"/>
      <c r="T4" s="309"/>
    </row>
    <row r="6" spans="2:20" ht="16" thickBot="1"/>
    <row r="7" spans="2:20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>
      <c r="B8" s="7">
        <v>2017</v>
      </c>
      <c r="C8" s="14">
        <v>43100</v>
      </c>
      <c r="D8" s="310" t="s">
        <v>3</v>
      </c>
      <c r="E8" s="311"/>
      <c r="F8" s="311"/>
      <c r="G8" s="311"/>
      <c r="H8" s="311"/>
      <c r="I8" s="311"/>
      <c r="J8" s="311"/>
      <c r="K8" s="312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>
      <c r="B9" s="313" t="s">
        <v>17</v>
      </c>
      <c r="C9" s="316" t="s">
        <v>18</v>
      </c>
      <c r="D9" s="318" t="s">
        <v>0</v>
      </c>
      <c r="E9" s="321" t="s">
        <v>4</v>
      </c>
      <c r="F9" s="321"/>
      <c r="G9" s="321" t="s">
        <v>5</v>
      </c>
      <c r="H9" s="321"/>
      <c r="I9" s="321"/>
      <c r="J9" s="321"/>
      <c r="K9" s="323"/>
      <c r="L9" s="5"/>
      <c r="M9" s="318" t="s">
        <v>6</v>
      </c>
      <c r="N9" s="323"/>
      <c r="O9" s="292" t="s">
        <v>24</v>
      </c>
      <c r="P9" s="293"/>
      <c r="Q9" s="293"/>
      <c r="R9" s="293"/>
      <c r="S9" s="293"/>
      <c r="T9" s="294"/>
    </row>
    <row r="10" spans="2:20" ht="17" customHeight="1">
      <c r="B10" s="314"/>
      <c r="C10" s="317"/>
      <c r="D10" s="319"/>
      <c r="E10" s="322"/>
      <c r="F10" s="322"/>
      <c r="G10" s="322" t="s">
        <v>7</v>
      </c>
      <c r="H10" s="300" t="s">
        <v>25</v>
      </c>
      <c r="I10" s="300" t="s">
        <v>26</v>
      </c>
      <c r="J10" s="286" t="s">
        <v>1</v>
      </c>
      <c r="K10" s="324" t="s">
        <v>8</v>
      </c>
      <c r="L10" s="6"/>
      <c r="M10" s="288" t="s">
        <v>9</v>
      </c>
      <c r="N10" s="290" t="s">
        <v>10</v>
      </c>
      <c r="O10" s="295"/>
      <c r="P10" s="296"/>
      <c r="Q10" s="296"/>
      <c r="R10" s="296"/>
      <c r="S10" s="296"/>
      <c r="T10" s="297"/>
    </row>
    <row r="11" spans="2:20" ht="37.5" customHeight="1" thickBot="1">
      <c r="B11" s="315"/>
      <c r="C11" s="317"/>
      <c r="D11" s="320"/>
      <c r="E11" s="17" t="s">
        <v>11</v>
      </c>
      <c r="F11" s="17" t="s">
        <v>12</v>
      </c>
      <c r="G11" s="300"/>
      <c r="H11" s="301"/>
      <c r="I11" s="329"/>
      <c r="J11" s="287"/>
      <c r="K11" s="325"/>
      <c r="L11" s="18"/>
      <c r="M11" s="289"/>
      <c r="N11" s="291"/>
      <c r="O11" s="19" t="s">
        <v>23</v>
      </c>
      <c r="P11" s="20" t="s">
        <v>20</v>
      </c>
      <c r="Q11" s="21" t="s">
        <v>21</v>
      </c>
      <c r="R11" s="22" t="s">
        <v>22</v>
      </c>
      <c r="S11" s="22" t="s">
        <v>14</v>
      </c>
      <c r="T11" s="23" t="s">
        <v>15</v>
      </c>
    </row>
    <row r="12" spans="2:20" ht="61" thickBot="1">
      <c r="B12" s="61" t="s">
        <v>37</v>
      </c>
      <c r="C12" s="62" t="s">
        <v>36</v>
      </c>
      <c r="D12" s="79" t="s">
        <v>35</v>
      </c>
      <c r="E12" s="44">
        <v>42736</v>
      </c>
      <c r="F12" s="44">
        <v>43100</v>
      </c>
      <c r="G12" s="82" t="s">
        <v>28</v>
      </c>
      <c r="H12" s="45">
        <v>1</v>
      </c>
      <c r="I12" s="78">
        <f>+J12</f>
        <v>1</v>
      </c>
      <c r="J12" s="45">
        <v>1</v>
      </c>
      <c r="K12" s="80">
        <v>1</v>
      </c>
      <c r="L12" s="64">
        <f>+K12/J12</f>
        <v>1</v>
      </c>
      <c r="M12" s="81">
        <f>DAYS360(E12,$C$8)/DAYS360(E12,F12)</f>
        <v>1</v>
      </c>
      <c r="N12" s="47">
        <f>IF(J12=0," -",IF(L12&gt;100%,100%,L12))</f>
        <v>1</v>
      </c>
      <c r="O12" s="65" t="s">
        <v>153</v>
      </c>
      <c r="P12" s="45">
        <v>0</v>
      </c>
      <c r="Q12" s="45">
        <v>0</v>
      </c>
      <c r="R12" s="45">
        <v>0</v>
      </c>
      <c r="S12" s="46" t="str">
        <f>IF(P12=0," -",Q12/P12)</f>
        <v xml:space="preserve"> -</v>
      </c>
      <c r="T12" s="47" t="str">
        <f>IF(R12=0," -",IF(Q12=0,100%,R12/Q12))</f>
        <v xml:space="preserve"> -</v>
      </c>
    </row>
    <row r="13" spans="2:20" ht="13" customHeight="1" thickBot="1">
      <c r="B13" s="24"/>
      <c r="C13" s="25"/>
      <c r="D13" s="26"/>
      <c r="E13" s="27"/>
      <c r="F13" s="27"/>
      <c r="G13" s="25"/>
      <c r="H13" s="28"/>
      <c r="I13" s="135"/>
      <c r="J13" s="28"/>
      <c r="K13" s="28"/>
      <c r="L13" s="29"/>
      <c r="M13" s="29"/>
      <c r="N13" s="29"/>
      <c r="O13" s="25"/>
      <c r="P13" s="30"/>
      <c r="Q13" s="30"/>
      <c r="R13" s="30"/>
      <c r="S13" s="29"/>
      <c r="T13" s="31"/>
    </row>
    <row r="14" spans="2:20" ht="46" thickBot="1">
      <c r="B14" s="298" t="s">
        <v>34</v>
      </c>
      <c r="C14" s="326" t="s">
        <v>33</v>
      </c>
      <c r="D14" s="79" t="s">
        <v>32</v>
      </c>
      <c r="E14" s="44">
        <v>42736</v>
      </c>
      <c r="F14" s="44">
        <v>43100</v>
      </c>
      <c r="G14" s="82" t="s">
        <v>29</v>
      </c>
      <c r="H14" s="45">
        <v>7</v>
      </c>
      <c r="I14" s="45">
        <f>+J14+('2016'!I14-'2016'!K14)</f>
        <v>1</v>
      </c>
      <c r="J14" s="45">
        <v>1</v>
      </c>
      <c r="K14" s="80">
        <v>1</v>
      </c>
      <c r="L14" s="124">
        <f t="shared" ref="L14:L58" si="0">+K14/J14</f>
        <v>1</v>
      </c>
      <c r="M14" s="81">
        <f t="shared" ref="M14:M58" si="1">DAYS360(E14,$C$8)/DAYS360(E14,F14)</f>
        <v>1</v>
      </c>
      <c r="N14" s="47">
        <f t="shared" ref="N14:N58" si="2">IF(J14=0," -",IF(L14&gt;100%,100%,L14))</f>
        <v>1</v>
      </c>
      <c r="O14" s="117">
        <v>0</v>
      </c>
      <c r="P14" s="45">
        <v>36886</v>
      </c>
      <c r="Q14" s="45">
        <v>36750</v>
      </c>
      <c r="R14" s="45">
        <v>187520</v>
      </c>
      <c r="S14" s="46">
        <f t="shared" ref="S14:S59" si="3">IF(P14=0," -",Q14/P14)</f>
        <v>0.99631296426828608</v>
      </c>
      <c r="T14" s="47">
        <f t="shared" ref="T14:T59" si="4">IF(R14=0," -",IF(Q14=0,100%,R14/Q14))</f>
        <v>5.1025850340136056</v>
      </c>
    </row>
    <row r="15" spans="2:20" ht="46" thickBot="1">
      <c r="B15" s="299"/>
      <c r="C15" s="327"/>
      <c r="D15" s="79" t="s">
        <v>31</v>
      </c>
      <c r="E15" s="44">
        <v>42736</v>
      </c>
      <c r="F15" s="44">
        <v>43100</v>
      </c>
      <c r="G15" s="54" t="s">
        <v>30</v>
      </c>
      <c r="H15" s="45">
        <v>1</v>
      </c>
      <c r="I15" s="77">
        <f>+J15</f>
        <v>1</v>
      </c>
      <c r="J15" s="45">
        <v>1</v>
      </c>
      <c r="K15" s="80">
        <v>1</v>
      </c>
      <c r="L15" s="115">
        <f t="shared" si="0"/>
        <v>1</v>
      </c>
      <c r="M15" s="116">
        <f t="shared" si="1"/>
        <v>1</v>
      </c>
      <c r="N15" s="109">
        <f t="shared" si="2"/>
        <v>1</v>
      </c>
      <c r="O15" s="107" t="s">
        <v>154</v>
      </c>
      <c r="P15" s="74">
        <v>0</v>
      </c>
      <c r="Q15" s="74">
        <v>0</v>
      </c>
      <c r="R15" s="74">
        <v>0</v>
      </c>
      <c r="S15" s="108" t="str">
        <f t="shared" si="3"/>
        <v xml:space="preserve"> -</v>
      </c>
      <c r="T15" s="109" t="str">
        <f t="shared" si="4"/>
        <v xml:space="preserve"> -</v>
      </c>
    </row>
    <row r="16" spans="2:20" ht="13" customHeight="1" thickBot="1">
      <c r="B16" s="24"/>
      <c r="C16" s="25"/>
      <c r="D16" s="26"/>
      <c r="E16" s="27"/>
      <c r="F16" s="27"/>
      <c r="G16" s="25"/>
      <c r="H16" s="28"/>
      <c r="I16" s="135"/>
      <c r="J16" s="28"/>
      <c r="K16" s="28"/>
      <c r="L16" s="29"/>
      <c r="M16" s="29"/>
      <c r="N16" s="29"/>
      <c r="O16" s="25"/>
      <c r="P16" s="30"/>
      <c r="Q16" s="30"/>
      <c r="R16" s="30"/>
      <c r="S16" s="29"/>
      <c r="T16" s="31"/>
    </row>
    <row r="17" spans="2:20" ht="91" thickBot="1">
      <c r="B17" s="139" t="s">
        <v>45</v>
      </c>
      <c r="C17" s="63" t="s">
        <v>43</v>
      </c>
      <c r="D17" s="79" t="s">
        <v>42</v>
      </c>
      <c r="E17" s="44">
        <v>42736</v>
      </c>
      <c r="F17" s="44">
        <v>43100</v>
      </c>
      <c r="G17" s="54" t="s">
        <v>38</v>
      </c>
      <c r="H17" s="45">
        <v>10</v>
      </c>
      <c r="I17" s="51">
        <f>+J17+('2016'!I17-'2016'!K17)</f>
        <v>3</v>
      </c>
      <c r="J17" s="45">
        <v>3</v>
      </c>
      <c r="K17" s="80">
        <v>25</v>
      </c>
      <c r="L17" s="64">
        <f t="shared" si="0"/>
        <v>8.3333333333333339</v>
      </c>
      <c r="M17" s="81">
        <f t="shared" si="1"/>
        <v>1</v>
      </c>
      <c r="N17" s="47">
        <f t="shared" si="2"/>
        <v>1</v>
      </c>
      <c r="O17" s="65">
        <v>0</v>
      </c>
      <c r="P17" s="45">
        <v>0</v>
      </c>
      <c r="Q17" s="45">
        <v>0</v>
      </c>
      <c r="R17" s="45">
        <v>0</v>
      </c>
      <c r="S17" s="46" t="str">
        <f t="shared" si="3"/>
        <v xml:space="preserve"> -</v>
      </c>
      <c r="T17" s="47" t="str">
        <f t="shared" si="4"/>
        <v xml:space="preserve"> -</v>
      </c>
    </row>
    <row r="18" spans="2:20" ht="13" customHeight="1" thickBot="1">
      <c r="B18" s="24"/>
      <c r="C18" s="25"/>
      <c r="D18" s="26"/>
      <c r="E18" s="27"/>
      <c r="F18" s="27"/>
      <c r="G18" s="25"/>
      <c r="H18" s="28"/>
      <c r="I18" s="135"/>
      <c r="J18" s="28"/>
      <c r="K18" s="28"/>
      <c r="L18" s="29"/>
      <c r="M18" s="29"/>
      <c r="N18" s="29"/>
      <c r="O18" s="25"/>
      <c r="P18" s="30"/>
      <c r="Q18" s="30"/>
      <c r="R18" s="30"/>
      <c r="S18" s="29"/>
      <c r="T18" s="31"/>
    </row>
    <row r="19" spans="2:20" ht="45">
      <c r="B19" s="298" t="s">
        <v>98</v>
      </c>
      <c r="C19" s="305" t="s">
        <v>95</v>
      </c>
      <c r="D19" s="302" t="s">
        <v>84</v>
      </c>
      <c r="E19" s="48">
        <v>42736</v>
      </c>
      <c r="F19" s="48">
        <v>43100</v>
      </c>
      <c r="G19" s="9" t="s">
        <v>46</v>
      </c>
      <c r="H19" s="56">
        <v>1</v>
      </c>
      <c r="I19" s="41">
        <f>+J19+('2016'!I23-'2016'!K23)</f>
        <v>0.2</v>
      </c>
      <c r="J19" s="56">
        <v>0.25</v>
      </c>
      <c r="K19" s="89">
        <v>0.25</v>
      </c>
      <c r="L19" s="66">
        <f t="shared" si="0"/>
        <v>1</v>
      </c>
      <c r="M19" s="83">
        <f t="shared" si="1"/>
        <v>1</v>
      </c>
      <c r="N19" s="15">
        <f t="shared" si="2"/>
        <v>1</v>
      </c>
      <c r="O19" s="118" t="s">
        <v>157</v>
      </c>
      <c r="P19" s="49">
        <v>70833</v>
      </c>
      <c r="Q19" s="49">
        <v>60353</v>
      </c>
      <c r="R19" s="49">
        <v>0</v>
      </c>
      <c r="S19" s="16">
        <f t="shared" si="3"/>
        <v>0.85204636257111799</v>
      </c>
      <c r="T19" s="15" t="str">
        <f t="shared" si="4"/>
        <v xml:space="preserve"> -</v>
      </c>
    </row>
    <row r="20" spans="2:20" ht="75">
      <c r="B20" s="308"/>
      <c r="C20" s="306"/>
      <c r="D20" s="303"/>
      <c r="E20" s="39">
        <v>42736</v>
      </c>
      <c r="F20" s="39">
        <v>43100</v>
      </c>
      <c r="G20" s="10" t="s">
        <v>47</v>
      </c>
      <c r="H20" s="43">
        <v>4</v>
      </c>
      <c r="I20" s="40">
        <f>+J20+('2016'!I24-'2016'!K24)</f>
        <v>0</v>
      </c>
      <c r="J20" s="43">
        <v>0</v>
      </c>
      <c r="K20" s="90">
        <v>0</v>
      </c>
      <c r="L20" s="71" t="e">
        <f t="shared" si="0"/>
        <v>#DIV/0!</v>
      </c>
      <c r="M20" s="85">
        <f t="shared" si="1"/>
        <v>1</v>
      </c>
      <c r="N20" s="55" t="str">
        <f t="shared" si="2"/>
        <v xml:space="preserve"> -</v>
      </c>
      <c r="O20" s="119">
        <v>0</v>
      </c>
      <c r="P20" s="40">
        <v>0</v>
      </c>
      <c r="Q20" s="40">
        <v>0</v>
      </c>
      <c r="R20" s="40">
        <v>0</v>
      </c>
      <c r="S20" s="41" t="str">
        <f t="shared" si="3"/>
        <v xml:space="preserve"> -</v>
      </c>
      <c r="T20" s="55" t="str">
        <f t="shared" si="4"/>
        <v xml:space="preserve"> -</v>
      </c>
    </row>
    <row r="21" spans="2:20" ht="60">
      <c r="B21" s="308"/>
      <c r="C21" s="306"/>
      <c r="D21" s="303"/>
      <c r="E21" s="39">
        <v>42736</v>
      </c>
      <c r="F21" s="39">
        <v>43100</v>
      </c>
      <c r="G21" s="10" t="s">
        <v>48</v>
      </c>
      <c r="H21" s="43">
        <v>4</v>
      </c>
      <c r="I21" s="40">
        <f>+J21+('2016'!I25-'2016'!K25)</f>
        <v>0</v>
      </c>
      <c r="J21" s="43">
        <v>0</v>
      </c>
      <c r="K21" s="90">
        <v>0</v>
      </c>
      <c r="L21" s="71" t="e">
        <f t="shared" si="0"/>
        <v>#DIV/0!</v>
      </c>
      <c r="M21" s="85">
        <f t="shared" si="1"/>
        <v>1</v>
      </c>
      <c r="N21" s="55" t="str">
        <f t="shared" si="2"/>
        <v xml:space="preserve"> -</v>
      </c>
      <c r="O21" s="119">
        <v>0</v>
      </c>
      <c r="P21" s="40">
        <v>0</v>
      </c>
      <c r="Q21" s="40">
        <v>0</v>
      </c>
      <c r="R21" s="40">
        <v>0</v>
      </c>
      <c r="S21" s="41" t="str">
        <f t="shared" si="3"/>
        <v xml:space="preserve"> -</v>
      </c>
      <c r="T21" s="55" t="str">
        <f t="shared" si="4"/>
        <v xml:space="preserve"> -</v>
      </c>
    </row>
    <row r="22" spans="2:20" ht="30">
      <c r="B22" s="308"/>
      <c r="C22" s="306"/>
      <c r="D22" s="303"/>
      <c r="E22" s="39">
        <v>42736</v>
      </c>
      <c r="F22" s="39">
        <v>43100</v>
      </c>
      <c r="G22" s="8" t="s">
        <v>49</v>
      </c>
      <c r="H22" s="43">
        <v>171</v>
      </c>
      <c r="I22" s="40">
        <f>+J22+('2016'!I26-'2016'!K26)</f>
        <v>37</v>
      </c>
      <c r="J22" s="43">
        <v>45</v>
      </c>
      <c r="K22" s="90">
        <v>32</v>
      </c>
      <c r="L22" s="71">
        <f t="shared" si="0"/>
        <v>0.71111111111111114</v>
      </c>
      <c r="M22" s="85">
        <f t="shared" si="1"/>
        <v>1</v>
      </c>
      <c r="N22" s="55">
        <f t="shared" si="2"/>
        <v>0.71111111111111114</v>
      </c>
      <c r="O22" s="119" t="s">
        <v>156</v>
      </c>
      <c r="P22" s="40">
        <v>0</v>
      </c>
      <c r="Q22" s="40">
        <v>0</v>
      </c>
      <c r="R22" s="40">
        <v>0</v>
      </c>
      <c r="S22" s="41" t="str">
        <f t="shared" si="3"/>
        <v xml:space="preserve"> -</v>
      </c>
      <c r="T22" s="55" t="str">
        <f t="shared" si="4"/>
        <v xml:space="preserve"> -</v>
      </c>
    </row>
    <row r="23" spans="2:20" ht="76" thickBot="1">
      <c r="B23" s="308"/>
      <c r="C23" s="306"/>
      <c r="D23" s="304"/>
      <c r="E23" s="50">
        <v>42736</v>
      </c>
      <c r="F23" s="50">
        <v>43100</v>
      </c>
      <c r="G23" s="140" t="s">
        <v>100</v>
      </c>
      <c r="H23" s="57">
        <v>700</v>
      </c>
      <c r="I23" s="51">
        <f>+J23+('2016'!I27-'2016'!K27)</f>
        <v>-154</v>
      </c>
      <c r="J23" s="57">
        <v>50</v>
      </c>
      <c r="K23" s="91">
        <v>71</v>
      </c>
      <c r="L23" s="105">
        <f t="shared" si="0"/>
        <v>1.42</v>
      </c>
      <c r="M23" s="106">
        <f t="shared" si="1"/>
        <v>1</v>
      </c>
      <c r="N23" s="99">
        <f t="shared" si="2"/>
        <v>1</v>
      </c>
      <c r="O23" s="120" t="s">
        <v>158</v>
      </c>
      <c r="P23" s="51">
        <v>49900</v>
      </c>
      <c r="Q23" s="51">
        <v>49900</v>
      </c>
      <c r="R23" s="51">
        <v>0</v>
      </c>
      <c r="S23" s="52">
        <f t="shared" si="3"/>
        <v>1</v>
      </c>
      <c r="T23" s="53" t="str">
        <f t="shared" si="4"/>
        <v xml:space="preserve"> -</v>
      </c>
    </row>
    <row r="24" spans="2:20" ht="45">
      <c r="B24" s="308"/>
      <c r="C24" s="306"/>
      <c r="D24" s="302" t="s">
        <v>85</v>
      </c>
      <c r="E24" s="48">
        <v>42736</v>
      </c>
      <c r="F24" s="48">
        <v>43100</v>
      </c>
      <c r="G24" s="11" t="s">
        <v>50</v>
      </c>
      <c r="H24" s="92">
        <v>5</v>
      </c>
      <c r="I24" s="77">
        <f>+J24+('2016'!I28-'2016'!K28)</f>
        <v>0</v>
      </c>
      <c r="J24" s="92">
        <v>0</v>
      </c>
      <c r="K24" s="93">
        <v>0</v>
      </c>
      <c r="L24" s="121" t="e">
        <f t="shared" si="0"/>
        <v>#DIV/0!</v>
      </c>
      <c r="M24" s="83">
        <f t="shared" si="1"/>
        <v>1</v>
      </c>
      <c r="N24" s="15" t="str">
        <f t="shared" si="2"/>
        <v xml:space="preserve"> -</v>
      </c>
      <c r="O24" s="110" t="s">
        <v>159</v>
      </c>
      <c r="P24" s="77">
        <v>0</v>
      </c>
      <c r="Q24" s="77">
        <v>0</v>
      </c>
      <c r="R24" s="77">
        <v>0</v>
      </c>
      <c r="S24" s="111" t="str">
        <f t="shared" si="3"/>
        <v xml:space="preserve"> -</v>
      </c>
      <c r="T24" s="112" t="str">
        <f t="shared" si="4"/>
        <v xml:space="preserve"> -</v>
      </c>
    </row>
    <row r="25" spans="2:20" ht="45">
      <c r="B25" s="308"/>
      <c r="C25" s="306"/>
      <c r="D25" s="303"/>
      <c r="E25" s="39">
        <v>42736</v>
      </c>
      <c r="F25" s="39">
        <v>43100</v>
      </c>
      <c r="G25" s="8" t="s">
        <v>51</v>
      </c>
      <c r="H25" s="42">
        <v>1</v>
      </c>
      <c r="I25" s="41">
        <f>+J25+('2016'!I29-'2016'!K29)</f>
        <v>0</v>
      </c>
      <c r="J25" s="42">
        <v>0</v>
      </c>
      <c r="K25" s="94">
        <v>0</v>
      </c>
      <c r="L25" s="123" t="e">
        <f t="shared" si="0"/>
        <v>#DIV/0!</v>
      </c>
      <c r="M25" s="85">
        <f t="shared" si="1"/>
        <v>1</v>
      </c>
      <c r="N25" s="55" t="str">
        <f t="shared" si="2"/>
        <v xml:space="preserve"> -</v>
      </c>
      <c r="O25" s="70" t="s">
        <v>159</v>
      </c>
      <c r="P25" s="40">
        <v>0</v>
      </c>
      <c r="Q25" s="40">
        <v>0</v>
      </c>
      <c r="R25" s="40">
        <v>0</v>
      </c>
      <c r="S25" s="41" t="str">
        <f t="shared" si="3"/>
        <v xml:space="preserve"> -</v>
      </c>
      <c r="T25" s="55" t="str">
        <f t="shared" si="4"/>
        <v xml:space="preserve"> -</v>
      </c>
    </row>
    <row r="26" spans="2:20" ht="45">
      <c r="B26" s="308"/>
      <c r="C26" s="306"/>
      <c r="D26" s="303"/>
      <c r="E26" s="39">
        <v>42736</v>
      </c>
      <c r="F26" s="39">
        <v>43100</v>
      </c>
      <c r="G26" s="8" t="s">
        <v>52</v>
      </c>
      <c r="H26" s="43">
        <v>7</v>
      </c>
      <c r="I26" s="40">
        <f>+J26+('2016'!I30-'2016'!K30)</f>
        <v>0</v>
      </c>
      <c r="J26" s="43">
        <v>0</v>
      </c>
      <c r="K26" s="90">
        <v>2</v>
      </c>
      <c r="L26" s="123" t="e">
        <f t="shared" si="0"/>
        <v>#DIV/0!</v>
      </c>
      <c r="M26" s="85">
        <f t="shared" si="1"/>
        <v>1</v>
      </c>
      <c r="N26" s="55" t="str">
        <f t="shared" si="2"/>
        <v xml:space="preserve"> -</v>
      </c>
      <c r="O26" s="70" t="s">
        <v>160</v>
      </c>
      <c r="P26" s="40">
        <v>0</v>
      </c>
      <c r="Q26" s="40">
        <v>0</v>
      </c>
      <c r="R26" s="40">
        <v>10000</v>
      </c>
      <c r="S26" s="41" t="str">
        <f t="shared" si="3"/>
        <v xml:space="preserve"> -</v>
      </c>
      <c r="T26" s="55">
        <f t="shared" si="4"/>
        <v>1</v>
      </c>
    </row>
    <row r="27" spans="2:20" ht="60">
      <c r="B27" s="308"/>
      <c r="C27" s="306"/>
      <c r="D27" s="303"/>
      <c r="E27" s="39">
        <v>42736</v>
      </c>
      <c r="F27" s="39">
        <v>43100</v>
      </c>
      <c r="G27" s="10" t="s">
        <v>53</v>
      </c>
      <c r="H27" s="42">
        <v>1</v>
      </c>
      <c r="I27" s="41">
        <f>+J27+('2016'!I31-'2016'!K31)</f>
        <v>0</v>
      </c>
      <c r="J27" s="42">
        <v>0</v>
      </c>
      <c r="K27" s="94">
        <v>0</v>
      </c>
      <c r="L27" s="123" t="e">
        <f t="shared" si="0"/>
        <v>#DIV/0!</v>
      </c>
      <c r="M27" s="85">
        <f t="shared" si="1"/>
        <v>1</v>
      </c>
      <c r="N27" s="55" t="str">
        <f t="shared" si="2"/>
        <v xml:space="preserve"> -</v>
      </c>
      <c r="O27" s="70" t="s">
        <v>161</v>
      </c>
      <c r="P27" s="40">
        <v>0</v>
      </c>
      <c r="Q27" s="40">
        <v>0</v>
      </c>
      <c r="R27" s="40">
        <v>0</v>
      </c>
      <c r="S27" s="41" t="str">
        <f t="shared" si="3"/>
        <v xml:space="preserve"> -</v>
      </c>
      <c r="T27" s="55" t="str">
        <f t="shared" si="4"/>
        <v xml:space="preserve"> -</v>
      </c>
    </row>
    <row r="28" spans="2:20" ht="46" thickBot="1">
      <c r="B28" s="308"/>
      <c r="C28" s="306"/>
      <c r="D28" s="304"/>
      <c r="E28" s="50">
        <v>42736</v>
      </c>
      <c r="F28" s="50">
        <v>43100</v>
      </c>
      <c r="G28" s="12" t="s">
        <v>54</v>
      </c>
      <c r="H28" s="58">
        <v>1</v>
      </c>
      <c r="I28" s="52">
        <f>+J28+('2016'!I32-'2016'!K32)</f>
        <v>0</v>
      </c>
      <c r="J28" s="58">
        <v>0</v>
      </c>
      <c r="K28" s="95">
        <v>0</v>
      </c>
      <c r="L28" s="122" t="e">
        <f t="shared" si="0"/>
        <v>#DIV/0!</v>
      </c>
      <c r="M28" s="84">
        <f t="shared" si="1"/>
        <v>1</v>
      </c>
      <c r="N28" s="53" t="str">
        <f t="shared" si="2"/>
        <v xml:space="preserve"> -</v>
      </c>
      <c r="O28" s="97" t="s">
        <v>161</v>
      </c>
      <c r="P28" s="73">
        <v>0</v>
      </c>
      <c r="Q28" s="73">
        <v>0</v>
      </c>
      <c r="R28" s="73">
        <v>0</v>
      </c>
      <c r="S28" s="98" t="str">
        <f t="shared" si="3"/>
        <v xml:space="preserve"> -</v>
      </c>
      <c r="T28" s="99" t="str">
        <f t="shared" si="4"/>
        <v xml:space="preserve"> -</v>
      </c>
    </row>
    <row r="29" spans="2:20" ht="45">
      <c r="B29" s="308"/>
      <c r="C29" s="306"/>
      <c r="D29" s="302" t="s">
        <v>86</v>
      </c>
      <c r="E29" s="48">
        <v>42736</v>
      </c>
      <c r="F29" s="48">
        <v>43100</v>
      </c>
      <c r="G29" s="9" t="s">
        <v>55</v>
      </c>
      <c r="H29" s="56">
        <v>1</v>
      </c>
      <c r="I29" s="111">
        <f>+J29+('2016'!I33-'2016'!K33)</f>
        <v>-0.2</v>
      </c>
      <c r="J29" s="56">
        <v>0</v>
      </c>
      <c r="K29" s="89">
        <v>0</v>
      </c>
      <c r="L29" s="121" t="e">
        <f t="shared" si="0"/>
        <v>#DIV/0!</v>
      </c>
      <c r="M29" s="83">
        <f t="shared" si="1"/>
        <v>1</v>
      </c>
      <c r="N29" s="15" t="str">
        <f t="shared" si="2"/>
        <v xml:space="preserve"> -</v>
      </c>
      <c r="O29" s="118" t="s">
        <v>162</v>
      </c>
      <c r="P29" s="49">
        <v>0</v>
      </c>
      <c r="Q29" s="49">
        <v>0</v>
      </c>
      <c r="R29" s="49">
        <v>0</v>
      </c>
      <c r="S29" s="16" t="str">
        <f t="shared" si="3"/>
        <v xml:space="preserve"> -</v>
      </c>
      <c r="T29" s="15" t="str">
        <f t="shared" si="4"/>
        <v xml:space="preserve"> -</v>
      </c>
    </row>
    <row r="30" spans="2:20" ht="60">
      <c r="B30" s="308"/>
      <c r="C30" s="306"/>
      <c r="D30" s="303"/>
      <c r="E30" s="39">
        <v>42736</v>
      </c>
      <c r="F30" s="39">
        <v>43100</v>
      </c>
      <c r="G30" s="8" t="s">
        <v>56</v>
      </c>
      <c r="H30" s="43">
        <v>15</v>
      </c>
      <c r="I30" s="40">
        <f>+J30+('2016'!I34-'2016'!K34)</f>
        <v>-1</v>
      </c>
      <c r="J30" s="43">
        <v>0</v>
      </c>
      <c r="K30" s="90">
        <v>0</v>
      </c>
      <c r="L30" s="123" t="e">
        <f t="shared" si="0"/>
        <v>#DIV/0!</v>
      </c>
      <c r="M30" s="85">
        <f t="shared" si="1"/>
        <v>1</v>
      </c>
      <c r="N30" s="55" t="str">
        <f t="shared" si="2"/>
        <v xml:space="preserve"> -</v>
      </c>
      <c r="O30" s="119" t="s">
        <v>162</v>
      </c>
      <c r="P30" s="40">
        <v>0</v>
      </c>
      <c r="Q30" s="40">
        <v>0</v>
      </c>
      <c r="R30" s="40">
        <v>0</v>
      </c>
      <c r="S30" s="41" t="str">
        <f t="shared" si="3"/>
        <v xml:space="preserve"> -</v>
      </c>
      <c r="T30" s="55" t="str">
        <f t="shared" si="4"/>
        <v xml:space="preserve"> -</v>
      </c>
    </row>
    <row r="31" spans="2:20" ht="61" thickBot="1">
      <c r="B31" s="308"/>
      <c r="C31" s="307"/>
      <c r="D31" s="304"/>
      <c r="E31" s="50">
        <v>42736</v>
      </c>
      <c r="F31" s="50">
        <v>43100</v>
      </c>
      <c r="G31" s="13" t="s">
        <v>57</v>
      </c>
      <c r="H31" s="57">
        <v>1</v>
      </c>
      <c r="I31" s="51">
        <f>+J31+('2016'!I35-'2016'!K35)</f>
        <v>0</v>
      </c>
      <c r="J31" s="57">
        <v>0</v>
      </c>
      <c r="K31" s="91">
        <v>0</v>
      </c>
      <c r="L31" s="122" t="e">
        <f t="shared" si="0"/>
        <v>#DIV/0!</v>
      </c>
      <c r="M31" s="84">
        <f t="shared" si="1"/>
        <v>1</v>
      </c>
      <c r="N31" s="53" t="str">
        <f t="shared" si="2"/>
        <v xml:space="preserve"> -</v>
      </c>
      <c r="O31" s="120" t="s">
        <v>156</v>
      </c>
      <c r="P31" s="51">
        <v>0</v>
      </c>
      <c r="Q31" s="51">
        <v>0</v>
      </c>
      <c r="R31" s="51">
        <v>0</v>
      </c>
      <c r="S31" s="52" t="str">
        <f t="shared" si="3"/>
        <v xml:space="preserve"> -</v>
      </c>
      <c r="T31" s="53" t="str">
        <f t="shared" si="4"/>
        <v xml:space="preserve"> -</v>
      </c>
    </row>
    <row r="32" spans="2:20" ht="13" customHeight="1" thickBot="1">
      <c r="B32" s="308"/>
      <c r="C32" s="32"/>
      <c r="D32" s="33"/>
      <c r="E32" s="34"/>
      <c r="F32" s="34"/>
      <c r="G32" s="35"/>
      <c r="H32" s="36"/>
      <c r="I32" s="136"/>
      <c r="J32" s="36"/>
      <c r="K32" s="36"/>
      <c r="L32" s="37"/>
      <c r="M32" s="37"/>
      <c r="N32" s="37"/>
      <c r="O32" s="35"/>
      <c r="P32" s="36"/>
      <c r="Q32" s="36"/>
      <c r="R32" s="36"/>
      <c r="S32" s="37"/>
      <c r="T32" s="38"/>
    </row>
    <row r="33" spans="2:20" ht="61" thickBot="1">
      <c r="B33" s="308"/>
      <c r="C33" s="305" t="s">
        <v>96</v>
      </c>
      <c r="D33" s="79" t="s">
        <v>87</v>
      </c>
      <c r="E33" s="44">
        <v>42736</v>
      </c>
      <c r="F33" s="44">
        <v>43100</v>
      </c>
      <c r="G33" s="54" t="s">
        <v>58</v>
      </c>
      <c r="H33" s="45">
        <v>1000</v>
      </c>
      <c r="I33" s="74">
        <f>+J33+('2016'!I37-'2016'!K37)</f>
        <v>100</v>
      </c>
      <c r="J33" s="45">
        <v>100</v>
      </c>
      <c r="K33" s="80">
        <v>104</v>
      </c>
      <c r="L33" s="103">
        <f t="shared" si="0"/>
        <v>1.04</v>
      </c>
      <c r="M33" s="104">
        <f t="shared" si="1"/>
        <v>1</v>
      </c>
      <c r="N33" s="102">
        <f t="shared" si="2"/>
        <v>1</v>
      </c>
      <c r="O33" s="100" t="s">
        <v>163</v>
      </c>
      <c r="P33" s="72">
        <v>67500</v>
      </c>
      <c r="Q33" s="72">
        <v>66130</v>
      </c>
      <c r="R33" s="72">
        <v>0</v>
      </c>
      <c r="S33" s="101">
        <f t="shared" si="3"/>
        <v>0.97970370370370374</v>
      </c>
      <c r="T33" s="102" t="str">
        <f t="shared" si="4"/>
        <v xml:space="preserve"> -</v>
      </c>
    </row>
    <row r="34" spans="2:20" ht="45">
      <c r="B34" s="308"/>
      <c r="C34" s="306"/>
      <c r="D34" s="302" t="s">
        <v>88</v>
      </c>
      <c r="E34" s="48">
        <v>42736</v>
      </c>
      <c r="F34" s="48">
        <v>43100</v>
      </c>
      <c r="G34" s="9" t="s">
        <v>59</v>
      </c>
      <c r="H34" s="49">
        <v>10</v>
      </c>
      <c r="I34" s="77">
        <f>+J34+('2016'!I38-'2016'!K38)</f>
        <v>1</v>
      </c>
      <c r="J34" s="49">
        <v>1</v>
      </c>
      <c r="K34" s="86">
        <v>1</v>
      </c>
      <c r="L34" s="121">
        <f t="shared" si="0"/>
        <v>1</v>
      </c>
      <c r="M34" s="83">
        <f t="shared" si="1"/>
        <v>1</v>
      </c>
      <c r="N34" s="15">
        <f t="shared" si="2"/>
        <v>1</v>
      </c>
      <c r="O34" s="118" t="s">
        <v>164</v>
      </c>
      <c r="P34" s="49">
        <v>100000</v>
      </c>
      <c r="Q34" s="49">
        <v>30000</v>
      </c>
      <c r="R34" s="49">
        <v>12800</v>
      </c>
      <c r="S34" s="16">
        <f t="shared" si="3"/>
        <v>0.3</v>
      </c>
      <c r="T34" s="15">
        <f t="shared" si="4"/>
        <v>0.42666666666666669</v>
      </c>
    </row>
    <row r="35" spans="2:20" ht="61" thickBot="1">
      <c r="B35" s="308"/>
      <c r="C35" s="306"/>
      <c r="D35" s="304"/>
      <c r="E35" s="50">
        <v>42736</v>
      </c>
      <c r="F35" s="50">
        <v>43100</v>
      </c>
      <c r="G35" s="12" t="s">
        <v>60</v>
      </c>
      <c r="H35" s="51">
        <v>250</v>
      </c>
      <c r="I35" s="51">
        <f>+J35+('2016'!I39-'2016'!K39)</f>
        <v>0</v>
      </c>
      <c r="J35" s="51">
        <v>0</v>
      </c>
      <c r="K35" s="88">
        <v>0</v>
      </c>
      <c r="L35" s="128" t="e">
        <f t="shared" si="0"/>
        <v>#DIV/0!</v>
      </c>
      <c r="M35" s="106">
        <f t="shared" si="1"/>
        <v>1</v>
      </c>
      <c r="N35" s="99" t="str">
        <f t="shared" si="2"/>
        <v xml:space="preserve"> -</v>
      </c>
      <c r="O35" s="129" t="s">
        <v>164</v>
      </c>
      <c r="P35" s="73">
        <v>0</v>
      </c>
      <c r="Q35" s="73">
        <v>0</v>
      </c>
      <c r="R35" s="73">
        <v>0</v>
      </c>
      <c r="S35" s="98" t="str">
        <f t="shared" si="3"/>
        <v xml:space="preserve"> -</v>
      </c>
      <c r="T35" s="99" t="str">
        <f t="shared" si="4"/>
        <v xml:space="preserve"> -</v>
      </c>
    </row>
    <row r="36" spans="2:20" ht="46" thickBot="1">
      <c r="B36" s="308"/>
      <c r="C36" s="306"/>
      <c r="D36" s="79" t="s">
        <v>89</v>
      </c>
      <c r="E36" s="44">
        <v>42736</v>
      </c>
      <c r="F36" s="44">
        <v>43100</v>
      </c>
      <c r="G36" s="54" t="s">
        <v>61</v>
      </c>
      <c r="H36" s="45">
        <v>6202</v>
      </c>
      <c r="I36" s="74">
        <f>+J36+('2016'!I40-'2016'!K40)</f>
        <v>1306</v>
      </c>
      <c r="J36" s="45">
        <v>1500</v>
      </c>
      <c r="K36" s="127">
        <v>860</v>
      </c>
      <c r="L36" s="124">
        <f t="shared" si="0"/>
        <v>0.57333333333333336</v>
      </c>
      <c r="M36" s="81">
        <f t="shared" si="1"/>
        <v>1</v>
      </c>
      <c r="N36" s="47">
        <f t="shared" si="2"/>
        <v>0.57333333333333336</v>
      </c>
      <c r="O36" s="65" t="s">
        <v>154</v>
      </c>
      <c r="P36" s="45">
        <v>424000</v>
      </c>
      <c r="Q36" s="45">
        <v>0</v>
      </c>
      <c r="R36" s="45">
        <v>0</v>
      </c>
      <c r="S36" s="46">
        <f t="shared" si="3"/>
        <v>0</v>
      </c>
      <c r="T36" s="47" t="str">
        <f t="shared" si="4"/>
        <v xml:space="preserve"> -</v>
      </c>
    </row>
    <row r="37" spans="2:20" ht="30">
      <c r="B37" s="308"/>
      <c r="C37" s="306"/>
      <c r="D37" s="302" t="s">
        <v>90</v>
      </c>
      <c r="E37" s="48">
        <v>42736</v>
      </c>
      <c r="F37" s="48">
        <v>43100</v>
      </c>
      <c r="G37" s="9" t="s">
        <v>62</v>
      </c>
      <c r="H37" s="49">
        <v>50</v>
      </c>
      <c r="I37" s="77">
        <f>+J37+('2016'!I41-'2016'!K41)</f>
        <v>0</v>
      </c>
      <c r="J37" s="49">
        <v>0</v>
      </c>
      <c r="K37" s="86">
        <v>0</v>
      </c>
      <c r="L37" s="113" t="e">
        <f t="shared" si="0"/>
        <v>#DIV/0!</v>
      </c>
      <c r="M37" s="114">
        <f t="shared" si="1"/>
        <v>1</v>
      </c>
      <c r="N37" s="112" t="str">
        <f t="shared" si="2"/>
        <v xml:space="preserve"> -</v>
      </c>
      <c r="O37" s="110">
        <v>0</v>
      </c>
      <c r="P37" s="77">
        <v>0</v>
      </c>
      <c r="Q37" s="77">
        <v>0</v>
      </c>
      <c r="R37" s="77">
        <v>0</v>
      </c>
      <c r="S37" s="111" t="str">
        <f t="shared" si="3"/>
        <v xml:space="preserve"> -</v>
      </c>
      <c r="T37" s="112" t="str">
        <f t="shared" si="4"/>
        <v xml:space="preserve"> -</v>
      </c>
    </row>
    <row r="38" spans="2:20" ht="75">
      <c r="B38" s="308"/>
      <c r="C38" s="306"/>
      <c r="D38" s="303"/>
      <c r="E38" s="39">
        <v>42736</v>
      </c>
      <c r="F38" s="39">
        <v>43100</v>
      </c>
      <c r="G38" s="10" t="s">
        <v>63</v>
      </c>
      <c r="H38" s="42">
        <v>1</v>
      </c>
      <c r="I38" s="41">
        <f>+J38+('2016'!I42-'2016'!K42)</f>
        <v>0.2</v>
      </c>
      <c r="J38" s="42">
        <v>0.2</v>
      </c>
      <c r="K38" s="94">
        <v>0.2</v>
      </c>
      <c r="L38" s="71">
        <f t="shared" si="0"/>
        <v>1</v>
      </c>
      <c r="M38" s="85">
        <f t="shared" si="1"/>
        <v>1</v>
      </c>
      <c r="N38" s="55">
        <f t="shared" si="2"/>
        <v>1</v>
      </c>
      <c r="O38" s="70">
        <v>0</v>
      </c>
      <c r="P38" s="40">
        <v>0</v>
      </c>
      <c r="Q38" s="40">
        <v>0</v>
      </c>
      <c r="R38" s="40">
        <v>174000</v>
      </c>
      <c r="S38" s="41" t="str">
        <f t="shared" si="3"/>
        <v xml:space="preserve"> -</v>
      </c>
      <c r="T38" s="55">
        <f t="shared" si="4"/>
        <v>1</v>
      </c>
    </row>
    <row r="39" spans="2:20" ht="60">
      <c r="B39" s="308"/>
      <c r="C39" s="306"/>
      <c r="D39" s="303"/>
      <c r="E39" s="39">
        <v>42736</v>
      </c>
      <c r="F39" s="39">
        <v>43100</v>
      </c>
      <c r="G39" s="10" t="s">
        <v>64</v>
      </c>
      <c r="H39" s="40">
        <v>1</v>
      </c>
      <c r="I39" s="40">
        <f>+J39</f>
        <v>0</v>
      </c>
      <c r="J39" s="40">
        <v>0</v>
      </c>
      <c r="K39" s="87">
        <v>1</v>
      </c>
      <c r="L39" s="71" t="e">
        <f t="shared" si="0"/>
        <v>#DIV/0!</v>
      </c>
      <c r="M39" s="85">
        <f t="shared" si="1"/>
        <v>1</v>
      </c>
      <c r="N39" s="55" t="str">
        <f t="shared" si="2"/>
        <v xml:space="preserve"> -</v>
      </c>
      <c r="O39" s="70">
        <v>0</v>
      </c>
      <c r="P39" s="40">
        <v>0</v>
      </c>
      <c r="Q39" s="40">
        <v>0</v>
      </c>
      <c r="R39" s="40">
        <v>63514</v>
      </c>
      <c r="S39" s="41" t="str">
        <f t="shared" si="3"/>
        <v xml:space="preserve"> -</v>
      </c>
      <c r="T39" s="55">
        <f t="shared" si="4"/>
        <v>1</v>
      </c>
    </row>
    <row r="40" spans="2:20" ht="45">
      <c r="B40" s="308"/>
      <c r="C40" s="306"/>
      <c r="D40" s="303"/>
      <c r="E40" s="39">
        <v>42736</v>
      </c>
      <c r="F40" s="39">
        <v>43100</v>
      </c>
      <c r="G40" s="10" t="s">
        <v>65</v>
      </c>
      <c r="H40" s="40">
        <v>1</v>
      </c>
      <c r="I40" s="40">
        <f>+J40</f>
        <v>1</v>
      </c>
      <c r="J40" s="40">
        <v>1</v>
      </c>
      <c r="K40" s="87">
        <v>1</v>
      </c>
      <c r="L40" s="71">
        <f t="shared" si="0"/>
        <v>1</v>
      </c>
      <c r="M40" s="85">
        <f t="shared" si="1"/>
        <v>1</v>
      </c>
      <c r="N40" s="55">
        <f t="shared" si="2"/>
        <v>1</v>
      </c>
      <c r="O40" s="70" t="s">
        <v>156</v>
      </c>
      <c r="P40" s="40">
        <v>0</v>
      </c>
      <c r="Q40" s="40">
        <v>0</v>
      </c>
      <c r="R40" s="40">
        <v>0</v>
      </c>
      <c r="S40" s="41" t="str">
        <f t="shared" si="3"/>
        <v xml:space="preserve"> -</v>
      </c>
      <c r="T40" s="55" t="str">
        <f t="shared" si="4"/>
        <v xml:space="preserve"> -</v>
      </c>
    </row>
    <row r="41" spans="2:20" ht="60">
      <c r="B41" s="308"/>
      <c r="C41" s="306"/>
      <c r="D41" s="303"/>
      <c r="E41" s="39">
        <v>42736</v>
      </c>
      <c r="F41" s="39">
        <v>43100</v>
      </c>
      <c r="G41" s="8" t="s">
        <v>67</v>
      </c>
      <c r="H41" s="40">
        <v>20</v>
      </c>
      <c r="I41" s="40">
        <f>+J41+('2016'!I46-'2016'!K46)</f>
        <v>0</v>
      </c>
      <c r="J41" s="40">
        <v>0</v>
      </c>
      <c r="K41" s="87">
        <v>0</v>
      </c>
      <c r="L41" s="71" t="e">
        <f t="shared" si="0"/>
        <v>#DIV/0!</v>
      </c>
      <c r="M41" s="85">
        <f t="shared" si="1"/>
        <v>1</v>
      </c>
      <c r="N41" s="55" t="str">
        <f t="shared" si="2"/>
        <v xml:space="preserve"> -</v>
      </c>
      <c r="O41" s="70">
        <v>0</v>
      </c>
      <c r="P41" s="40">
        <v>0</v>
      </c>
      <c r="Q41" s="40">
        <v>0</v>
      </c>
      <c r="R41" s="40">
        <v>0</v>
      </c>
      <c r="S41" s="41" t="str">
        <f t="shared" si="3"/>
        <v xml:space="preserve"> -</v>
      </c>
      <c r="T41" s="55" t="str">
        <f t="shared" si="4"/>
        <v xml:space="preserve"> -</v>
      </c>
    </row>
    <row r="42" spans="2:20" ht="46" thickBot="1">
      <c r="B42" s="308"/>
      <c r="C42" s="306"/>
      <c r="D42" s="304"/>
      <c r="E42" s="50">
        <v>42736</v>
      </c>
      <c r="F42" s="50">
        <v>43100</v>
      </c>
      <c r="G42" s="13" t="s">
        <v>68</v>
      </c>
      <c r="H42" s="51">
        <v>500</v>
      </c>
      <c r="I42" s="51">
        <f>+J42+('2016'!I47-'2016'!K47)</f>
        <v>150</v>
      </c>
      <c r="J42" s="51">
        <v>150</v>
      </c>
      <c r="K42" s="88">
        <v>0</v>
      </c>
      <c r="L42" s="105">
        <f t="shared" si="0"/>
        <v>0</v>
      </c>
      <c r="M42" s="106">
        <f t="shared" si="1"/>
        <v>1</v>
      </c>
      <c r="N42" s="99">
        <f t="shared" si="2"/>
        <v>0</v>
      </c>
      <c r="O42" s="97" t="s">
        <v>156</v>
      </c>
      <c r="P42" s="73">
        <v>0</v>
      </c>
      <c r="Q42" s="73">
        <v>0</v>
      </c>
      <c r="R42" s="73">
        <v>0</v>
      </c>
      <c r="S42" s="98" t="str">
        <f t="shared" si="3"/>
        <v xml:space="preserve"> -</v>
      </c>
      <c r="T42" s="99" t="str">
        <f t="shared" si="4"/>
        <v xml:space="preserve"> -</v>
      </c>
    </row>
    <row r="43" spans="2:20" ht="61" thickBot="1">
      <c r="B43" s="308"/>
      <c r="C43" s="307"/>
      <c r="D43" s="79" t="s">
        <v>93</v>
      </c>
      <c r="E43" s="44">
        <v>42736</v>
      </c>
      <c r="F43" s="44">
        <v>43100</v>
      </c>
      <c r="G43" s="82" t="s">
        <v>69</v>
      </c>
      <c r="H43" s="96">
        <v>1</v>
      </c>
      <c r="I43" s="108">
        <f>+J43</f>
        <v>1</v>
      </c>
      <c r="J43" s="96">
        <v>1</v>
      </c>
      <c r="K43" s="126">
        <v>0.91</v>
      </c>
      <c r="L43" s="124">
        <f t="shared" si="0"/>
        <v>0.91</v>
      </c>
      <c r="M43" s="81">
        <f t="shared" si="1"/>
        <v>1</v>
      </c>
      <c r="N43" s="47">
        <f t="shared" si="2"/>
        <v>0.91</v>
      </c>
      <c r="O43" s="65" t="s">
        <v>165</v>
      </c>
      <c r="P43" s="45">
        <v>1695201</v>
      </c>
      <c r="Q43" s="45">
        <v>1548227</v>
      </c>
      <c r="R43" s="45">
        <v>0</v>
      </c>
      <c r="S43" s="46">
        <f t="shared" si="3"/>
        <v>0.91329995676028974</v>
      </c>
      <c r="T43" s="47" t="str">
        <f t="shared" si="4"/>
        <v xml:space="preserve"> -</v>
      </c>
    </row>
    <row r="44" spans="2:20" ht="13" customHeight="1" thickBot="1">
      <c r="B44" s="308"/>
      <c r="C44" s="32"/>
      <c r="D44" s="33"/>
      <c r="E44" s="34"/>
      <c r="F44" s="34"/>
      <c r="G44" s="35"/>
      <c r="H44" s="36"/>
      <c r="I44" s="136"/>
      <c r="J44" s="36"/>
      <c r="K44" s="36"/>
      <c r="L44" s="37"/>
      <c r="M44" s="37"/>
      <c r="N44" s="37"/>
      <c r="O44" s="35"/>
      <c r="P44" s="36"/>
      <c r="Q44" s="36"/>
      <c r="R44" s="36"/>
      <c r="S44" s="37"/>
      <c r="T44" s="38"/>
    </row>
    <row r="45" spans="2:20" ht="30">
      <c r="B45" s="306"/>
      <c r="C45" s="298" t="s">
        <v>97</v>
      </c>
      <c r="D45" s="302" t="s">
        <v>91</v>
      </c>
      <c r="E45" s="48">
        <v>42736</v>
      </c>
      <c r="F45" s="48">
        <v>43100</v>
      </c>
      <c r="G45" s="9" t="s">
        <v>70</v>
      </c>
      <c r="H45" s="49">
        <v>1500</v>
      </c>
      <c r="I45" s="77">
        <f>+J45+('2016'!I50-'2016'!K50)</f>
        <v>181</v>
      </c>
      <c r="J45" s="49">
        <v>250</v>
      </c>
      <c r="K45" s="86">
        <v>255</v>
      </c>
      <c r="L45" s="66">
        <f t="shared" si="0"/>
        <v>1.02</v>
      </c>
      <c r="M45" s="83">
        <f t="shared" si="1"/>
        <v>1</v>
      </c>
      <c r="N45" s="15">
        <f t="shared" si="2"/>
        <v>1</v>
      </c>
      <c r="O45" s="68" t="s">
        <v>166</v>
      </c>
      <c r="P45" s="49">
        <v>65100</v>
      </c>
      <c r="Q45" s="49">
        <v>65100</v>
      </c>
      <c r="R45" s="49">
        <v>0</v>
      </c>
      <c r="S45" s="16">
        <f t="shared" si="3"/>
        <v>1</v>
      </c>
      <c r="T45" s="15" t="str">
        <f t="shared" si="4"/>
        <v xml:space="preserve"> -</v>
      </c>
    </row>
    <row r="46" spans="2:20" ht="30">
      <c r="B46" s="306"/>
      <c r="C46" s="308"/>
      <c r="D46" s="303"/>
      <c r="E46" s="39">
        <v>42736</v>
      </c>
      <c r="F46" s="39">
        <v>43100</v>
      </c>
      <c r="G46" s="10" t="s">
        <v>71</v>
      </c>
      <c r="H46" s="40">
        <v>1000</v>
      </c>
      <c r="I46" s="40">
        <f>+J46+('2016'!I51-'2016'!K51)</f>
        <v>148</v>
      </c>
      <c r="J46" s="40">
        <v>180</v>
      </c>
      <c r="K46" s="87">
        <v>235</v>
      </c>
      <c r="L46" s="71">
        <f t="shared" si="0"/>
        <v>1.3055555555555556</v>
      </c>
      <c r="M46" s="85">
        <f t="shared" si="1"/>
        <v>1</v>
      </c>
      <c r="N46" s="55">
        <f t="shared" si="2"/>
        <v>1</v>
      </c>
      <c r="O46" s="70">
        <v>0</v>
      </c>
      <c r="P46" s="40">
        <v>29400</v>
      </c>
      <c r="Q46" s="40">
        <v>29400</v>
      </c>
      <c r="R46" s="40">
        <v>0</v>
      </c>
      <c r="S46" s="41">
        <f t="shared" si="3"/>
        <v>1</v>
      </c>
      <c r="T46" s="55" t="str">
        <f t="shared" si="4"/>
        <v xml:space="preserve"> -</v>
      </c>
    </row>
    <row r="47" spans="2:20" ht="45">
      <c r="B47" s="306"/>
      <c r="C47" s="308"/>
      <c r="D47" s="303"/>
      <c r="E47" s="39">
        <v>42736</v>
      </c>
      <c r="F47" s="39">
        <v>43100</v>
      </c>
      <c r="G47" s="8" t="s">
        <v>72</v>
      </c>
      <c r="H47" s="40">
        <v>1</v>
      </c>
      <c r="I47" s="40">
        <f>+J47</f>
        <v>1</v>
      </c>
      <c r="J47" s="40">
        <v>1</v>
      </c>
      <c r="K47" s="87">
        <v>1</v>
      </c>
      <c r="L47" s="71">
        <f t="shared" si="0"/>
        <v>1</v>
      </c>
      <c r="M47" s="85">
        <f t="shared" si="1"/>
        <v>1</v>
      </c>
      <c r="N47" s="55">
        <f t="shared" si="2"/>
        <v>1</v>
      </c>
      <c r="O47" s="70" t="s">
        <v>156</v>
      </c>
      <c r="P47" s="40">
        <v>0</v>
      </c>
      <c r="Q47" s="40">
        <v>0</v>
      </c>
      <c r="R47" s="40">
        <v>0</v>
      </c>
      <c r="S47" s="41" t="str">
        <f t="shared" si="3"/>
        <v xml:space="preserve"> -</v>
      </c>
      <c r="T47" s="55" t="str">
        <f t="shared" si="4"/>
        <v xml:space="preserve"> -</v>
      </c>
    </row>
    <row r="48" spans="2:20" ht="45">
      <c r="B48" s="306"/>
      <c r="C48" s="308"/>
      <c r="D48" s="303"/>
      <c r="E48" s="39">
        <v>42736</v>
      </c>
      <c r="F48" s="39">
        <v>43100</v>
      </c>
      <c r="G48" s="8" t="s">
        <v>73</v>
      </c>
      <c r="H48" s="40">
        <v>1</v>
      </c>
      <c r="I48" s="40">
        <f>+J48</f>
        <v>1</v>
      </c>
      <c r="J48" s="40">
        <v>1</v>
      </c>
      <c r="K48" s="87">
        <v>1</v>
      </c>
      <c r="L48" s="71">
        <f t="shared" si="0"/>
        <v>1</v>
      </c>
      <c r="M48" s="85">
        <f t="shared" si="1"/>
        <v>1</v>
      </c>
      <c r="N48" s="55">
        <f t="shared" si="2"/>
        <v>1</v>
      </c>
      <c r="O48" s="70" t="s">
        <v>156</v>
      </c>
      <c r="P48" s="40">
        <v>0</v>
      </c>
      <c r="Q48" s="40">
        <v>0</v>
      </c>
      <c r="R48" s="40">
        <v>0</v>
      </c>
      <c r="S48" s="41" t="str">
        <f t="shared" si="3"/>
        <v xml:space="preserve"> -</v>
      </c>
      <c r="T48" s="55" t="str">
        <f t="shared" si="4"/>
        <v xml:space="preserve"> -</v>
      </c>
    </row>
    <row r="49" spans="2:20" ht="46" thickBot="1">
      <c r="B49" s="306"/>
      <c r="C49" s="308"/>
      <c r="D49" s="304"/>
      <c r="E49" s="50">
        <v>42736</v>
      </c>
      <c r="F49" s="50">
        <v>43100</v>
      </c>
      <c r="G49" s="13" t="s">
        <v>74</v>
      </c>
      <c r="H49" s="51">
        <v>1</v>
      </c>
      <c r="I49" s="51">
        <f>+J49</f>
        <v>1</v>
      </c>
      <c r="J49" s="51">
        <v>1</v>
      </c>
      <c r="K49" s="88">
        <v>1</v>
      </c>
      <c r="L49" s="67">
        <f t="shared" si="0"/>
        <v>1</v>
      </c>
      <c r="M49" s="84">
        <f t="shared" si="1"/>
        <v>1</v>
      </c>
      <c r="N49" s="53">
        <f t="shared" si="2"/>
        <v>1</v>
      </c>
      <c r="O49" s="97" t="s">
        <v>156</v>
      </c>
      <c r="P49" s="73">
        <v>0</v>
      </c>
      <c r="Q49" s="73">
        <v>0</v>
      </c>
      <c r="R49" s="73">
        <v>0</v>
      </c>
      <c r="S49" s="98" t="str">
        <f t="shared" si="3"/>
        <v xml:space="preserve"> -</v>
      </c>
      <c r="T49" s="99" t="str">
        <f t="shared" si="4"/>
        <v xml:space="preserve"> -</v>
      </c>
    </row>
    <row r="50" spans="2:20" ht="30">
      <c r="B50" s="306"/>
      <c r="C50" s="308"/>
      <c r="D50" s="302" t="s">
        <v>92</v>
      </c>
      <c r="E50" s="48">
        <v>42736</v>
      </c>
      <c r="F50" s="48">
        <v>43100</v>
      </c>
      <c r="G50" s="11" t="s">
        <v>75</v>
      </c>
      <c r="H50" s="49">
        <v>1700</v>
      </c>
      <c r="I50" s="77">
        <f>+J50+('2016'!I55-'2016'!K55)</f>
        <v>0</v>
      </c>
      <c r="J50" s="49">
        <v>0</v>
      </c>
      <c r="K50" s="86">
        <v>144</v>
      </c>
      <c r="L50" s="66" t="e">
        <f t="shared" si="0"/>
        <v>#DIV/0!</v>
      </c>
      <c r="M50" s="83">
        <f t="shared" si="1"/>
        <v>1</v>
      </c>
      <c r="N50" s="15" t="str">
        <f t="shared" si="2"/>
        <v xml:space="preserve"> -</v>
      </c>
      <c r="O50" s="68">
        <v>0</v>
      </c>
      <c r="P50" s="49">
        <v>68567</v>
      </c>
      <c r="Q50" s="49">
        <v>35667</v>
      </c>
      <c r="R50" s="49">
        <v>0</v>
      </c>
      <c r="S50" s="16">
        <f t="shared" si="3"/>
        <v>0.52017734478685085</v>
      </c>
      <c r="T50" s="15" t="str">
        <f t="shared" si="4"/>
        <v xml:space="preserve"> -</v>
      </c>
    </row>
    <row r="51" spans="2:20" ht="45">
      <c r="B51" s="306"/>
      <c r="C51" s="308"/>
      <c r="D51" s="303"/>
      <c r="E51" s="39">
        <v>42736</v>
      </c>
      <c r="F51" s="39">
        <v>43100</v>
      </c>
      <c r="G51" s="8" t="s">
        <v>76</v>
      </c>
      <c r="H51" s="40">
        <v>200</v>
      </c>
      <c r="I51" s="40">
        <f>+J51+('2016'!I56-'2016'!K56)</f>
        <v>0</v>
      </c>
      <c r="J51" s="40">
        <v>0</v>
      </c>
      <c r="K51" s="87">
        <v>33</v>
      </c>
      <c r="L51" s="71" t="e">
        <f t="shared" si="0"/>
        <v>#DIV/0!</v>
      </c>
      <c r="M51" s="85">
        <f t="shared" si="1"/>
        <v>1</v>
      </c>
      <c r="N51" s="55" t="str">
        <f t="shared" si="2"/>
        <v xml:space="preserve"> -</v>
      </c>
      <c r="O51" s="70">
        <v>0</v>
      </c>
      <c r="P51" s="40">
        <v>0</v>
      </c>
      <c r="Q51" s="40">
        <v>0</v>
      </c>
      <c r="R51" s="40">
        <v>0</v>
      </c>
      <c r="S51" s="41" t="str">
        <f t="shared" si="3"/>
        <v xml:space="preserve"> -</v>
      </c>
      <c r="T51" s="55" t="str">
        <f t="shared" si="4"/>
        <v xml:space="preserve"> -</v>
      </c>
    </row>
    <row r="52" spans="2:20" ht="30">
      <c r="B52" s="306"/>
      <c r="C52" s="308"/>
      <c r="D52" s="303"/>
      <c r="E52" s="39">
        <v>42736</v>
      </c>
      <c r="F52" s="39">
        <v>43100</v>
      </c>
      <c r="G52" s="8" t="s">
        <v>77</v>
      </c>
      <c r="H52" s="40">
        <v>1</v>
      </c>
      <c r="I52" s="40">
        <f>+J52</f>
        <v>1</v>
      </c>
      <c r="J52" s="40">
        <v>1</v>
      </c>
      <c r="K52" s="87">
        <v>1</v>
      </c>
      <c r="L52" s="71">
        <f t="shared" si="0"/>
        <v>1</v>
      </c>
      <c r="M52" s="85">
        <f t="shared" si="1"/>
        <v>1</v>
      </c>
      <c r="N52" s="55">
        <f t="shared" si="2"/>
        <v>1</v>
      </c>
      <c r="O52" s="70" t="s">
        <v>156</v>
      </c>
      <c r="P52" s="40">
        <v>0</v>
      </c>
      <c r="Q52" s="40">
        <v>0</v>
      </c>
      <c r="R52" s="40">
        <v>0</v>
      </c>
      <c r="S52" s="41" t="str">
        <f t="shared" si="3"/>
        <v xml:space="preserve"> -</v>
      </c>
      <c r="T52" s="55" t="str">
        <f t="shared" si="4"/>
        <v xml:space="preserve"> -</v>
      </c>
    </row>
    <row r="53" spans="2:20" ht="60">
      <c r="B53" s="306"/>
      <c r="C53" s="308"/>
      <c r="D53" s="303"/>
      <c r="E53" s="39">
        <v>42736</v>
      </c>
      <c r="F53" s="39">
        <v>43100</v>
      </c>
      <c r="G53" s="8" t="s">
        <v>78</v>
      </c>
      <c r="H53" s="40">
        <v>100</v>
      </c>
      <c r="I53" s="40">
        <f>+J53+('2016'!I58-'2016'!K58)</f>
        <v>0</v>
      </c>
      <c r="J53" s="40">
        <v>0</v>
      </c>
      <c r="K53" s="87">
        <v>0</v>
      </c>
      <c r="L53" s="71" t="e">
        <f t="shared" si="0"/>
        <v>#DIV/0!</v>
      </c>
      <c r="M53" s="85">
        <f t="shared" si="1"/>
        <v>1</v>
      </c>
      <c r="N53" s="55" t="str">
        <f t="shared" si="2"/>
        <v xml:space="preserve"> -</v>
      </c>
      <c r="O53" s="70">
        <v>0</v>
      </c>
      <c r="P53" s="40">
        <v>0</v>
      </c>
      <c r="Q53" s="40">
        <v>0</v>
      </c>
      <c r="R53" s="40">
        <v>0</v>
      </c>
      <c r="S53" s="41" t="str">
        <f t="shared" si="3"/>
        <v xml:space="preserve"> -</v>
      </c>
      <c r="T53" s="55" t="str">
        <f t="shared" si="4"/>
        <v xml:space="preserve"> -</v>
      </c>
    </row>
    <row r="54" spans="2:20" ht="60">
      <c r="B54" s="306"/>
      <c r="C54" s="308"/>
      <c r="D54" s="303"/>
      <c r="E54" s="39">
        <v>42736</v>
      </c>
      <c r="F54" s="39">
        <v>43100</v>
      </c>
      <c r="G54" s="8" t="s">
        <v>79</v>
      </c>
      <c r="H54" s="40">
        <v>1000</v>
      </c>
      <c r="I54" s="40">
        <f>+J54+('2016'!I59-'2016'!K59)</f>
        <v>0</v>
      </c>
      <c r="J54" s="40">
        <v>0</v>
      </c>
      <c r="K54" s="87">
        <v>0</v>
      </c>
      <c r="L54" s="71" t="e">
        <f t="shared" si="0"/>
        <v>#DIV/0!</v>
      </c>
      <c r="M54" s="85">
        <f t="shared" si="1"/>
        <v>1</v>
      </c>
      <c r="N54" s="55" t="str">
        <f t="shared" si="2"/>
        <v xml:space="preserve"> -</v>
      </c>
      <c r="O54" s="70">
        <v>0</v>
      </c>
      <c r="P54" s="40">
        <v>0</v>
      </c>
      <c r="Q54" s="40">
        <v>0</v>
      </c>
      <c r="R54" s="40">
        <v>0</v>
      </c>
      <c r="S54" s="41" t="str">
        <f t="shared" si="3"/>
        <v xml:space="preserve"> -</v>
      </c>
      <c r="T54" s="55" t="str">
        <f t="shared" si="4"/>
        <v xml:space="preserve"> -</v>
      </c>
    </row>
    <row r="55" spans="2:20" ht="60">
      <c r="B55" s="306"/>
      <c r="C55" s="308"/>
      <c r="D55" s="303"/>
      <c r="E55" s="39">
        <v>42736</v>
      </c>
      <c r="F55" s="39">
        <v>43100</v>
      </c>
      <c r="G55" s="8" t="s">
        <v>80</v>
      </c>
      <c r="H55" s="40">
        <v>400</v>
      </c>
      <c r="I55" s="40">
        <f>+J55+('2016'!I60-'2016'!K60)</f>
        <v>0</v>
      </c>
      <c r="J55" s="40">
        <v>0</v>
      </c>
      <c r="K55" s="87">
        <v>0</v>
      </c>
      <c r="L55" s="71" t="e">
        <f t="shared" si="0"/>
        <v>#DIV/0!</v>
      </c>
      <c r="M55" s="85">
        <f t="shared" si="1"/>
        <v>1</v>
      </c>
      <c r="N55" s="55" t="str">
        <f t="shared" si="2"/>
        <v xml:space="preserve"> -</v>
      </c>
      <c r="O55" s="70">
        <v>0</v>
      </c>
      <c r="P55" s="40">
        <v>0</v>
      </c>
      <c r="Q55" s="40">
        <v>0</v>
      </c>
      <c r="R55" s="40">
        <v>0</v>
      </c>
      <c r="S55" s="41" t="str">
        <f t="shared" si="3"/>
        <v xml:space="preserve"> -</v>
      </c>
      <c r="T55" s="55" t="str">
        <f t="shared" si="4"/>
        <v xml:space="preserve"> -</v>
      </c>
    </row>
    <row r="56" spans="2:20" ht="61" thickBot="1">
      <c r="B56" s="306"/>
      <c r="C56" s="308"/>
      <c r="D56" s="304"/>
      <c r="E56" s="50">
        <v>42736</v>
      </c>
      <c r="F56" s="50">
        <v>43100</v>
      </c>
      <c r="G56" s="13" t="s">
        <v>81</v>
      </c>
      <c r="H56" s="51">
        <v>1500</v>
      </c>
      <c r="I56" s="51">
        <f>+J56+('2016'!I61-'2016'!K61)</f>
        <v>0</v>
      </c>
      <c r="J56" s="51">
        <v>0</v>
      </c>
      <c r="K56" s="88">
        <v>0</v>
      </c>
      <c r="L56" s="67" t="e">
        <f t="shared" si="0"/>
        <v>#DIV/0!</v>
      </c>
      <c r="M56" s="84">
        <f t="shared" si="1"/>
        <v>1</v>
      </c>
      <c r="N56" s="53" t="str">
        <f t="shared" si="2"/>
        <v xml:space="preserve"> -</v>
      </c>
      <c r="O56" s="69">
        <v>0</v>
      </c>
      <c r="P56" s="51">
        <v>0</v>
      </c>
      <c r="Q56" s="51">
        <v>0</v>
      </c>
      <c r="R56" s="51">
        <v>0</v>
      </c>
      <c r="S56" s="52" t="str">
        <f t="shared" si="3"/>
        <v xml:space="preserve"> -</v>
      </c>
      <c r="T56" s="53" t="str">
        <f t="shared" si="4"/>
        <v xml:space="preserve"> -</v>
      </c>
    </row>
    <row r="57" spans="2:20" ht="30">
      <c r="B57" s="306"/>
      <c r="C57" s="308"/>
      <c r="D57" s="328" t="s">
        <v>94</v>
      </c>
      <c r="E57" s="75">
        <v>42736</v>
      </c>
      <c r="F57" s="75">
        <v>43100</v>
      </c>
      <c r="G57" s="76" t="s">
        <v>82</v>
      </c>
      <c r="H57" s="77">
        <v>4</v>
      </c>
      <c r="I57" s="77">
        <f>+J57+('2016'!I62-'2016'!K62)</f>
        <v>0</v>
      </c>
      <c r="J57" s="77">
        <v>0</v>
      </c>
      <c r="K57" s="130">
        <v>2</v>
      </c>
      <c r="L57" s="113" t="e">
        <f t="shared" si="0"/>
        <v>#DIV/0!</v>
      </c>
      <c r="M57" s="114">
        <f t="shared" si="1"/>
        <v>1</v>
      </c>
      <c r="N57" s="112" t="str">
        <f t="shared" si="2"/>
        <v xml:space="preserve"> -</v>
      </c>
      <c r="O57" s="110" t="s">
        <v>167</v>
      </c>
      <c r="P57" s="77">
        <v>0</v>
      </c>
      <c r="Q57" s="77">
        <v>0</v>
      </c>
      <c r="R57" s="77">
        <v>150000</v>
      </c>
      <c r="S57" s="111" t="str">
        <f t="shared" si="3"/>
        <v xml:space="preserve"> -</v>
      </c>
      <c r="T57" s="112">
        <f t="shared" si="4"/>
        <v>1</v>
      </c>
    </row>
    <row r="58" spans="2:20" ht="46" thickBot="1">
      <c r="B58" s="307"/>
      <c r="C58" s="299"/>
      <c r="D58" s="304"/>
      <c r="E58" s="50">
        <v>42736</v>
      </c>
      <c r="F58" s="50">
        <v>43100</v>
      </c>
      <c r="G58" s="12" t="s">
        <v>83</v>
      </c>
      <c r="H58" s="51">
        <v>8</v>
      </c>
      <c r="I58" s="51">
        <f>+J58+('2016'!I63-'2016'!K63)</f>
        <v>1</v>
      </c>
      <c r="J58" s="51">
        <v>1</v>
      </c>
      <c r="K58" s="88">
        <v>1</v>
      </c>
      <c r="L58" s="67">
        <f t="shared" si="0"/>
        <v>1</v>
      </c>
      <c r="M58" s="84">
        <f t="shared" si="1"/>
        <v>1</v>
      </c>
      <c r="N58" s="53">
        <f t="shared" si="2"/>
        <v>1</v>
      </c>
      <c r="O58" s="69" t="s">
        <v>167</v>
      </c>
      <c r="P58" s="51">
        <v>0</v>
      </c>
      <c r="Q58" s="51">
        <v>0</v>
      </c>
      <c r="R58" s="51">
        <v>0</v>
      </c>
      <c r="S58" s="52" t="str">
        <f t="shared" si="3"/>
        <v xml:space="preserve"> -</v>
      </c>
      <c r="T58" s="53" t="str">
        <f t="shared" si="4"/>
        <v xml:space="preserve"> -</v>
      </c>
    </row>
    <row r="59" spans="2:20" ht="21" customHeight="1" thickBot="1">
      <c r="M59" s="60">
        <f>+AVERAGE(M12,M14:M15,M17,M19:M31,M33:M43,M45:M58)</f>
        <v>1</v>
      </c>
      <c r="N59" s="59">
        <f>+AVERAGE(N12,N14:N15,N17,N19:N31,N33:N43,N45:N58)</f>
        <v>0.91402116402116407</v>
      </c>
      <c r="P59" s="132">
        <f>+SUM(P12,P14:P15,P17,P19:P31,P33:P43,P45:P58)</f>
        <v>2607387</v>
      </c>
      <c r="Q59" s="131">
        <f>+SUM(Q12,Q14:Q15,Q17,Q19:Q31,Q33:Q43,Q45:Q58)</f>
        <v>1921527</v>
      </c>
      <c r="R59" s="131">
        <f>+SUM(R12,R14:R15,R17,R19:R31,R33:R43,R45:R58)</f>
        <v>597834</v>
      </c>
      <c r="S59" s="133">
        <f t="shared" si="3"/>
        <v>0.73695504349757057</v>
      </c>
      <c r="T59" s="134">
        <f t="shared" si="4"/>
        <v>0.3111244338487047</v>
      </c>
    </row>
  </sheetData>
  <mergeCells count="32">
    <mergeCell ref="J10:J11"/>
    <mergeCell ref="K10:K11"/>
    <mergeCell ref="B14:B15"/>
    <mergeCell ref="C14:C15"/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M9:N9"/>
    <mergeCell ref="O9:T10"/>
    <mergeCell ref="G10:G11"/>
    <mergeCell ref="H10:H11"/>
    <mergeCell ref="M10:M11"/>
    <mergeCell ref="N10:N11"/>
    <mergeCell ref="I10:I11"/>
    <mergeCell ref="B19:B58"/>
    <mergeCell ref="C19:C31"/>
    <mergeCell ref="D19:D23"/>
    <mergeCell ref="D24:D28"/>
    <mergeCell ref="D29:D31"/>
    <mergeCell ref="C33:C43"/>
    <mergeCell ref="D34:D35"/>
    <mergeCell ref="D37:D42"/>
    <mergeCell ref="C45:C58"/>
    <mergeCell ref="D45:D49"/>
    <mergeCell ref="D50:D56"/>
    <mergeCell ref="D57:D58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59"/>
  <sheetViews>
    <sheetView workbookViewId="0">
      <selection activeCell="B8" sqref="B8"/>
    </sheetView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11.28515625" style="1" customWidth="1"/>
    <col min="6" max="6" width="12.28515625" style="1" customWidth="1"/>
    <col min="7" max="7" width="36.28515625" style="1" customWidth="1"/>
    <col min="8" max="8" width="13.7109375" style="1" customWidth="1"/>
    <col min="9" max="9" width="12.7109375" style="1" hidden="1" customWidth="1"/>
    <col min="10" max="11" width="9.5703125" style="1" customWidth="1"/>
    <col min="12" max="12" width="9.7109375" style="1" hidden="1" customWidth="1"/>
    <col min="13" max="13" width="10.7109375" style="1"/>
    <col min="14" max="15" width="13.140625" style="1" customWidth="1"/>
    <col min="16" max="18" width="23.5703125" style="1" customWidth="1"/>
    <col min="19" max="20" width="12.5703125" style="1" customWidth="1"/>
    <col min="21" max="16384" width="10.7109375" style="1"/>
  </cols>
  <sheetData>
    <row r="2" spans="2:20" ht="20" customHeight="1">
      <c r="B2" s="309" t="s">
        <v>16</v>
      </c>
      <c r="C2" s="309"/>
      <c r="D2" s="309"/>
      <c r="E2" s="309"/>
      <c r="F2" s="309"/>
      <c r="G2" s="309"/>
      <c r="H2" s="309"/>
      <c r="I2" s="309"/>
      <c r="J2" s="309"/>
      <c r="K2" s="309"/>
      <c r="L2" s="309"/>
      <c r="M2" s="309"/>
      <c r="N2" s="309"/>
      <c r="O2" s="309"/>
      <c r="P2" s="309"/>
      <c r="Q2" s="309"/>
      <c r="R2" s="309"/>
      <c r="S2" s="309"/>
      <c r="T2" s="309"/>
    </row>
    <row r="3" spans="2:20" ht="20" customHeight="1">
      <c r="B3" s="309" t="s">
        <v>19</v>
      </c>
      <c r="C3" s="309"/>
      <c r="D3" s="309"/>
      <c r="E3" s="309"/>
      <c r="F3" s="309"/>
      <c r="G3" s="309"/>
      <c r="H3" s="309"/>
      <c r="I3" s="309"/>
      <c r="J3" s="309"/>
      <c r="K3" s="309"/>
      <c r="L3" s="309"/>
      <c r="M3" s="309"/>
      <c r="N3" s="309"/>
      <c r="O3" s="309"/>
      <c r="P3" s="309"/>
      <c r="Q3" s="309"/>
      <c r="R3" s="309"/>
      <c r="S3" s="309"/>
      <c r="T3" s="309"/>
    </row>
    <row r="4" spans="2:20" ht="20" customHeight="1">
      <c r="B4" s="309" t="s">
        <v>27</v>
      </c>
      <c r="C4" s="309"/>
      <c r="D4" s="309"/>
      <c r="E4" s="309"/>
      <c r="F4" s="309"/>
      <c r="G4" s="309"/>
      <c r="H4" s="309"/>
      <c r="I4" s="309"/>
      <c r="J4" s="309"/>
      <c r="K4" s="309"/>
      <c r="L4" s="309"/>
      <c r="M4" s="309"/>
      <c r="N4" s="309"/>
      <c r="O4" s="309"/>
      <c r="P4" s="309"/>
      <c r="Q4" s="309"/>
      <c r="R4" s="309"/>
      <c r="S4" s="309"/>
      <c r="T4" s="309"/>
    </row>
    <row r="6" spans="2:20" ht="16" thickBot="1"/>
    <row r="7" spans="2:20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>
      <c r="B8" s="7">
        <v>2018</v>
      </c>
      <c r="C8" s="14">
        <v>43465</v>
      </c>
      <c r="D8" s="310" t="s">
        <v>3</v>
      </c>
      <c r="E8" s="311"/>
      <c r="F8" s="311"/>
      <c r="G8" s="311"/>
      <c r="H8" s="311"/>
      <c r="I8" s="311"/>
      <c r="J8" s="311"/>
      <c r="K8" s="312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>
      <c r="B9" s="313" t="s">
        <v>17</v>
      </c>
      <c r="C9" s="316" t="s">
        <v>18</v>
      </c>
      <c r="D9" s="318" t="s">
        <v>0</v>
      </c>
      <c r="E9" s="321" t="s">
        <v>4</v>
      </c>
      <c r="F9" s="321"/>
      <c r="G9" s="321" t="s">
        <v>5</v>
      </c>
      <c r="H9" s="321"/>
      <c r="I9" s="321"/>
      <c r="J9" s="321"/>
      <c r="K9" s="323"/>
      <c r="L9" s="5"/>
      <c r="M9" s="318" t="s">
        <v>6</v>
      </c>
      <c r="N9" s="323"/>
      <c r="O9" s="292" t="s">
        <v>24</v>
      </c>
      <c r="P9" s="293"/>
      <c r="Q9" s="293"/>
      <c r="R9" s="293"/>
      <c r="S9" s="293"/>
      <c r="T9" s="294"/>
    </row>
    <row r="10" spans="2:20" ht="17" customHeight="1">
      <c r="B10" s="314"/>
      <c r="C10" s="317"/>
      <c r="D10" s="319"/>
      <c r="E10" s="322"/>
      <c r="F10" s="322"/>
      <c r="G10" s="322" t="s">
        <v>7</v>
      </c>
      <c r="H10" s="300" t="s">
        <v>25</v>
      </c>
      <c r="I10" s="300" t="s">
        <v>26</v>
      </c>
      <c r="J10" s="286" t="s">
        <v>1</v>
      </c>
      <c r="K10" s="324" t="s">
        <v>8</v>
      </c>
      <c r="L10" s="6"/>
      <c r="M10" s="288" t="s">
        <v>9</v>
      </c>
      <c r="N10" s="290" t="s">
        <v>10</v>
      </c>
      <c r="O10" s="295"/>
      <c r="P10" s="296"/>
      <c r="Q10" s="296"/>
      <c r="R10" s="296"/>
      <c r="S10" s="296"/>
      <c r="T10" s="297"/>
    </row>
    <row r="11" spans="2:20" ht="37.5" customHeight="1" thickBot="1">
      <c r="B11" s="315"/>
      <c r="C11" s="317"/>
      <c r="D11" s="320"/>
      <c r="E11" s="17" t="s">
        <v>11</v>
      </c>
      <c r="F11" s="17" t="s">
        <v>12</v>
      </c>
      <c r="G11" s="300"/>
      <c r="H11" s="301"/>
      <c r="I11" s="329"/>
      <c r="J11" s="287"/>
      <c r="K11" s="325"/>
      <c r="L11" s="18"/>
      <c r="M11" s="289"/>
      <c r="N11" s="291"/>
      <c r="O11" s="19" t="s">
        <v>23</v>
      </c>
      <c r="P11" s="20" t="s">
        <v>20</v>
      </c>
      <c r="Q11" s="21" t="s">
        <v>21</v>
      </c>
      <c r="R11" s="22" t="s">
        <v>22</v>
      </c>
      <c r="S11" s="22" t="s">
        <v>14</v>
      </c>
      <c r="T11" s="23" t="s">
        <v>15</v>
      </c>
    </row>
    <row r="12" spans="2:20" ht="61" thickBot="1">
      <c r="B12" s="61" t="s">
        <v>37</v>
      </c>
      <c r="C12" s="62" t="s">
        <v>36</v>
      </c>
      <c r="D12" s="79" t="s">
        <v>35</v>
      </c>
      <c r="E12" s="44">
        <v>43101</v>
      </c>
      <c r="F12" s="44">
        <v>43465</v>
      </c>
      <c r="G12" s="82" t="s">
        <v>28</v>
      </c>
      <c r="H12" s="45">
        <v>1</v>
      </c>
      <c r="I12" s="78">
        <f>+J12</f>
        <v>1</v>
      </c>
      <c r="J12" s="45">
        <v>1</v>
      </c>
      <c r="K12" s="80">
        <v>1</v>
      </c>
      <c r="L12" s="64">
        <f>+K12/J12</f>
        <v>1</v>
      </c>
      <c r="M12" s="81">
        <f>DAYS360(E12,$C$8)/DAYS360(E12,F12)</f>
        <v>1</v>
      </c>
      <c r="N12" s="47">
        <f>IF(J12=0," -",IF(L12&gt;100%,100%,L12))</f>
        <v>1</v>
      </c>
      <c r="O12" s="65" t="s">
        <v>153</v>
      </c>
      <c r="P12" s="45">
        <v>0</v>
      </c>
      <c r="Q12" s="45">
        <v>0</v>
      </c>
      <c r="R12" s="45">
        <v>0</v>
      </c>
      <c r="S12" s="46" t="str">
        <f>IF(P12=0," -",Q12/P12)</f>
        <v xml:space="preserve"> -</v>
      </c>
      <c r="T12" s="47" t="str">
        <f>IF(R12=0," -",IF(Q12=0,100%,R12/Q12))</f>
        <v xml:space="preserve"> -</v>
      </c>
    </row>
    <row r="13" spans="2:20" ht="13" customHeight="1" thickBot="1">
      <c r="B13" s="24"/>
      <c r="C13" s="25"/>
      <c r="D13" s="26"/>
      <c r="E13" s="27"/>
      <c r="F13" s="27"/>
      <c r="G13" s="25"/>
      <c r="H13" s="28"/>
      <c r="I13" s="135"/>
      <c r="J13" s="28"/>
      <c r="K13" s="28"/>
      <c r="L13" s="29"/>
      <c r="M13" s="29"/>
      <c r="N13" s="29"/>
      <c r="O13" s="25"/>
      <c r="P13" s="30"/>
      <c r="Q13" s="30"/>
      <c r="R13" s="30"/>
      <c r="S13" s="29"/>
      <c r="T13" s="31"/>
    </row>
    <row r="14" spans="2:20" ht="46" thickBot="1">
      <c r="B14" s="298" t="s">
        <v>34</v>
      </c>
      <c r="C14" s="326" t="s">
        <v>33</v>
      </c>
      <c r="D14" s="79" t="s">
        <v>32</v>
      </c>
      <c r="E14" s="44">
        <v>43101</v>
      </c>
      <c r="F14" s="44">
        <v>43465</v>
      </c>
      <c r="G14" s="82" t="s">
        <v>29</v>
      </c>
      <c r="H14" s="45">
        <v>7</v>
      </c>
      <c r="I14" s="74">
        <f>+J14+('2017'!I14-'2017'!K14)</f>
        <v>0</v>
      </c>
      <c r="J14" s="45">
        <v>0</v>
      </c>
      <c r="K14" s="80">
        <v>26</v>
      </c>
      <c r="L14" s="124" t="e">
        <f t="shared" ref="L14:L58" si="0">+K14/J14</f>
        <v>#DIV/0!</v>
      </c>
      <c r="M14" s="81">
        <f t="shared" ref="M14:M58" si="1">DAYS360(E14,$C$8)/DAYS360(E14,F14)</f>
        <v>1</v>
      </c>
      <c r="N14" s="47" t="str">
        <f t="shared" ref="N14:N58" si="2">IF(J14=0," -",IF(L14&gt;100%,100%,L14))</f>
        <v xml:space="preserve"> -</v>
      </c>
      <c r="O14" s="117">
        <v>0</v>
      </c>
      <c r="P14" s="45">
        <v>0</v>
      </c>
      <c r="Q14" s="45">
        <v>0</v>
      </c>
      <c r="R14" s="45">
        <v>0</v>
      </c>
      <c r="S14" s="46" t="str">
        <f t="shared" ref="S14:S59" si="3">IF(P14=0," -",Q14/P14)</f>
        <v xml:space="preserve"> -</v>
      </c>
      <c r="T14" s="47" t="str">
        <f t="shared" ref="T14:T59" si="4">IF(R14=0," -",IF(Q14=0,100%,R14/Q14))</f>
        <v xml:space="preserve"> -</v>
      </c>
    </row>
    <row r="15" spans="2:20" ht="46" thickBot="1">
      <c r="B15" s="299"/>
      <c r="C15" s="327"/>
      <c r="D15" s="79" t="s">
        <v>31</v>
      </c>
      <c r="E15" s="44">
        <v>43101</v>
      </c>
      <c r="F15" s="44">
        <v>43465</v>
      </c>
      <c r="G15" s="54" t="s">
        <v>30</v>
      </c>
      <c r="H15" s="45">
        <v>1</v>
      </c>
      <c r="I15" s="77">
        <f>+J15</f>
        <v>1</v>
      </c>
      <c r="J15" s="45">
        <v>1</v>
      </c>
      <c r="K15" s="80">
        <v>1</v>
      </c>
      <c r="L15" s="115">
        <f t="shared" si="0"/>
        <v>1</v>
      </c>
      <c r="M15" s="116">
        <f t="shared" si="1"/>
        <v>1</v>
      </c>
      <c r="N15" s="109">
        <f t="shared" si="2"/>
        <v>1</v>
      </c>
      <c r="O15" s="107" t="s">
        <v>154</v>
      </c>
      <c r="P15" s="74">
        <v>0</v>
      </c>
      <c r="Q15" s="74">
        <v>0</v>
      </c>
      <c r="R15" s="74">
        <v>0</v>
      </c>
      <c r="S15" s="108" t="str">
        <f t="shared" si="3"/>
        <v xml:space="preserve"> -</v>
      </c>
      <c r="T15" s="109" t="str">
        <f t="shared" si="4"/>
        <v xml:space="preserve"> -</v>
      </c>
    </row>
    <row r="16" spans="2:20" ht="13" customHeight="1" thickBot="1">
      <c r="B16" s="24"/>
      <c r="C16" s="25"/>
      <c r="D16" s="26"/>
      <c r="E16" s="27"/>
      <c r="F16" s="27"/>
      <c r="G16" s="25"/>
      <c r="H16" s="28"/>
      <c r="I16" s="135"/>
      <c r="J16" s="28"/>
      <c r="K16" s="28"/>
      <c r="L16" s="29"/>
      <c r="M16" s="29"/>
      <c r="N16" s="29"/>
      <c r="O16" s="25"/>
      <c r="P16" s="30"/>
      <c r="Q16" s="30"/>
      <c r="R16" s="30"/>
      <c r="S16" s="29"/>
      <c r="T16" s="31"/>
    </row>
    <row r="17" spans="2:20" ht="91" thickBot="1">
      <c r="B17" s="139" t="s">
        <v>45</v>
      </c>
      <c r="C17" s="63" t="s">
        <v>43</v>
      </c>
      <c r="D17" s="79" t="s">
        <v>42</v>
      </c>
      <c r="E17" s="44">
        <v>43101</v>
      </c>
      <c r="F17" s="44">
        <v>43465</v>
      </c>
      <c r="G17" s="54" t="s">
        <v>38</v>
      </c>
      <c r="H17" s="45">
        <v>10</v>
      </c>
      <c r="I17" s="78">
        <f>+J17+('2017'!I17-'2017'!K17)</f>
        <v>-22</v>
      </c>
      <c r="J17" s="45">
        <v>0</v>
      </c>
      <c r="K17" s="80">
        <v>0</v>
      </c>
      <c r="L17" s="64" t="e">
        <f t="shared" si="0"/>
        <v>#DIV/0!</v>
      </c>
      <c r="M17" s="81">
        <f t="shared" si="1"/>
        <v>1</v>
      </c>
      <c r="N17" s="47" t="str">
        <f t="shared" si="2"/>
        <v xml:space="preserve"> -</v>
      </c>
      <c r="O17" s="65">
        <v>0</v>
      </c>
      <c r="P17" s="45">
        <v>0</v>
      </c>
      <c r="Q17" s="45">
        <v>0</v>
      </c>
      <c r="R17" s="45">
        <v>0</v>
      </c>
      <c r="S17" s="46" t="str">
        <f t="shared" si="3"/>
        <v xml:space="preserve"> -</v>
      </c>
      <c r="T17" s="47" t="str">
        <f t="shared" si="4"/>
        <v xml:space="preserve"> -</v>
      </c>
    </row>
    <row r="18" spans="2:20" ht="13" customHeight="1" thickBot="1">
      <c r="B18" s="24"/>
      <c r="C18" s="25"/>
      <c r="D18" s="26"/>
      <c r="E18" s="27"/>
      <c r="F18" s="27"/>
      <c r="G18" s="25"/>
      <c r="H18" s="28"/>
      <c r="I18" s="135"/>
      <c r="J18" s="28"/>
      <c r="K18" s="28"/>
      <c r="L18" s="29"/>
      <c r="M18" s="29"/>
      <c r="N18" s="29"/>
      <c r="O18" s="25"/>
      <c r="P18" s="30"/>
      <c r="Q18" s="30"/>
      <c r="R18" s="30"/>
      <c r="S18" s="29"/>
      <c r="T18" s="31"/>
    </row>
    <row r="19" spans="2:20" ht="45">
      <c r="B19" s="298" t="s">
        <v>98</v>
      </c>
      <c r="C19" s="305" t="s">
        <v>95</v>
      </c>
      <c r="D19" s="302" t="s">
        <v>84</v>
      </c>
      <c r="E19" s="48">
        <v>43101</v>
      </c>
      <c r="F19" s="48">
        <v>43465</v>
      </c>
      <c r="G19" s="9" t="s">
        <v>46</v>
      </c>
      <c r="H19" s="56">
        <v>1</v>
      </c>
      <c r="I19" s="111">
        <f>+J19+('2017'!I19-'2017'!K19)</f>
        <v>0.35000000000000003</v>
      </c>
      <c r="J19" s="56">
        <v>0.4</v>
      </c>
      <c r="K19" s="89">
        <v>0.4</v>
      </c>
      <c r="L19" s="66">
        <f t="shared" si="0"/>
        <v>1</v>
      </c>
      <c r="M19" s="83">
        <f t="shared" si="1"/>
        <v>1</v>
      </c>
      <c r="N19" s="15">
        <f t="shared" si="2"/>
        <v>1</v>
      </c>
      <c r="O19" s="118" t="s">
        <v>157</v>
      </c>
      <c r="P19" s="49">
        <v>121696</v>
      </c>
      <c r="Q19" s="49">
        <v>121096</v>
      </c>
      <c r="R19" s="49">
        <v>40845.5</v>
      </c>
      <c r="S19" s="16">
        <f t="shared" si="3"/>
        <v>0.99506968183013411</v>
      </c>
      <c r="T19" s="15">
        <f t="shared" si="4"/>
        <v>0.33729850696967695</v>
      </c>
    </row>
    <row r="20" spans="2:20" ht="75">
      <c r="B20" s="308"/>
      <c r="C20" s="306"/>
      <c r="D20" s="303"/>
      <c r="E20" s="39">
        <v>43101</v>
      </c>
      <c r="F20" s="39">
        <v>43465</v>
      </c>
      <c r="G20" s="10" t="s">
        <v>47</v>
      </c>
      <c r="H20" s="43">
        <v>4</v>
      </c>
      <c r="I20" s="77">
        <f>+J20+('2017'!I20-'2017'!K20)</f>
        <v>0</v>
      </c>
      <c r="J20" s="43">
        <v>0</v>
      </c>
      <c r="K20" s="90">
        <v>0</v>
      </c>
      <c r="L20" s="71" t="e">
        <f t="shared" si="0"/>
        <v>#DIV/0!</v>
      </c>
      <c r="M20" s="85">
        <f t="shared" si="1"/>
        <v>1</v>
      </c>
      <c r="N20" s="55" t="str">
        <f t="shared" si="2"/>
        <v xml:space="preserve"> -</v>
      </c>
      <c r="O20" s="119">
        <v>0</v>
      </c>
      <c r="P20" s="40">
        <v>0</v>
      </c>
      <c r="Q20" s="40">
        <v>0</v>
      </c>
      <c r="R20" s="40">
        <v>0</v>
      </c>
      <c r="S20" s="41" t="str">
        <f t="shared" si="3"/>
        <v xml:space="preserve"> -</v>
      </c>
      <c r="T20" s="55" t="str">
        <f t="shared" si="4"/>
        <v xml:space="preserve"> -</v>
      </c>
    </row>
    <row r="21" spans="2:20" ht="60">
      <c r="B21" s="308"/>
      <c r="C21" s="306"/>
      <c r="D21" s="303"/>
      <c r="E21" s="39">
        <v>43101</v>
      </c>
      <c r="F21" s="39">
        <v>43465</v>
      </c>
      <c r="G21" s="10" t="s">
        <v>48</v>
      </c>
      <c r="H21" s="43">
        <v>4</v>
      </c>
      <c r="I21" s="77">
        <f>+J21+('2017'!I21-'2017'!K21)</f>
        <v>0</v>
      </c>
      <c r="J21" s="43">
        <v>0</v>
      </c>
      <c r="K21" s="90">
        <v>0</v>
      </c>
      <c r="L21" s="71" t="e">
        <f t="shared" si="0"/>
        <v>#DIV/0!</v>
      </c>
      <c r="M21" s="85">
        <f t="shared" si="1"/>
        <v>1</v>
      </c>
      <c r="N21" s="55" t="str">
        <f t="shared" si="2"/>
        <v xml:space="preserve"> -</v>
      </c>
      <c r="O21" s="119">
        <v>0</v>
      </c>
      <c r="P21" s="40">
        <v>0</v>
      </c>
      <c r="Q21" s="40">
        <v>0</v>
      </c>
      <c r="R21" s="40">
        <v>0</v>
      </c>
      <c r="S21" s="41" t="str">
        <f t="shared" si="3"/>
        <v xml:space="preserve"> -</v>
      </c>
      <c r="T21" s="55" t="str">
        <f t="shared" si="4"/>
        <v xml:space="preserve"> -</v>
      </c>
    </row>
    <row r="22" spans="2:20" ht="30">
      <c r="B22" s="308"/>
      <c r="C22" s="306"/>
      <c r="D22" s="303"/>
      <c r="E22" s="39">
        <v>43101</v>
      </c>
      <c r="F22" s="39">
        <v>43465</v>
      </c>
      <c r="G22" s="8" t="s">
        <v>49</v>
      </c>
      <c r="H22" s="43">
        <v>171</v>
      </c>
      <c r="I22" s="77">
        <f>+J22+('2017'!I22-'2017'!K22)</f>
        <v>65</v>
      </c>
      <c r="J22" s="43">
        <v>60</v>
      </c>
      <c r="K22" s="90">
        <v>32</v>
      </c>
      <c r="L22" s="71">
        <f t="shared" si="0"/>
        <v>0.53333333333333333</v>
      </c>
      <c r="M22" s="85">
        <f t="shared" si="1"/>
        <v>1</v>
      </c>
      <c r="N22" s="55">
        <f t="shared" si="2"/>
        <v>0.53333333333333333</v>
      </c>
      <c r="O22" s="119" t="s">
        <v>156</v>
      </c>
      <c r="P22" s="40">
        <v>0</v>
      </c>
      <c r="Q22" s="40">
        <v>0</v>
      </c>
      <c r="R22" s="40">
        <v>0</v>
      </c>
      <c r="S22" s="41" t="str">
        <f t="shared" si="3"/>
        <v xml:space="preserve"> -</v>
      </c>
      <c r="T22" s="55" t="str">
        <f t="shared" si="4"/>
        <v xml:space="preserve"> -</v>
      </c>
    </row>
    <row r="23" spans="2:20" ht="76" thickBot="1">
      <c r="B23" s="308"/>
      <c r="C23" s="306"/>
      <c r="D23" s="304"/>
      <c r="E23" s="50">
        <v>43101</v>
      </c>
      <c r="F23" s="50">
        <v>43465</v>
      </c>
      <c r="G23" s="140" t="s">
        <v>100</v>
      </c>
      <c r="H23" s="57">
        <v>700</v>
      </c>
      <c r="I23" s="74">
        <f>+J23+('2017'!I23-'2017'!K23)</f>
        <v>-225</v>
      </c>
      <c r="J23" s="57">
        <v>0</v>
      </c>
      <c r="K23" s="91">
        <v>92</v>
      </c>
      <c r="L23" s="105" t="e">
        <f t="shared" si="0"/>
        <v>#DIV/0!</v>
      </c>
      <c r="M23" s="106">
        <f t="shared" si="1"/>
        <v>1</v>
      </c>
      <c r="N23" s="99" t="str">
        <f t="shared" si="2"/>
        <v xml:space="preserve"> -</v>
      </c>
      <c r="O23" s="120" t="s">
        <v>158</v>
      </c>
      <c r="P23" s="51">
        <v>0</v>
      </c>
      <c r="Q23" s="51">
        <v>0</v>
      </c>
      <c r="R23" s="51">
        <v>0</v>
      </c>
      <c r="S23" s="52" t="str">
        <f t="shared" si="3"/>
        <v xml:space="preserve"> -</v>
      </c>
      <c r="T23" s="53" t="str">
        <f t="shared" si="4"/>
        <v xml:space="preserve"> -</v>
      </c>
    </row>
    <row r="24" spans="2:20" ht="45">
      <c r="B24" s="308"/>
      <c r="C24" s="306"/>
      <c r="D24" s="302" t="s">
        <v>85</v>
      </c>
      <c r="E24" s="48">
        <v>43101</v>
      </c>
      <c r="F24" s="48">
        <v>43465</v>
      </c>
      <c r="G24" s="11" t="s">
        <v>50</v>
      </c>
      <c r="H24" s="92">
        <v>5</v>
      </c>
      <c r="I24" s="77">
        <f>+J24+('2017'!I24-'2017'!K24)</f>
        <v>0</v>
      </c>
      <c r="J24" s="92">
        <v>0</v>
      </c>
      <c r="K24" s="93">
        <v>0</v>
      </c>
      <c r="L24" s="121" t="e">
        <f t="shared" si="0"/>
        <v>#DIV/0!</v>
      </c>
      <c r="M24" s="83">
        <f t="shared" si="1"/>
        <v>1</v>
      </c>
      <c r="N24" s="15" t="str">
        <f t="shared" si="2"/>
        <v xml:space="preserve"> -</v>
      </c>
      <c r="O24" s="110" t="s">
        <v>159</v>
      </c>
      <c r="P24" s="77">
        <v>0</v>
      </c>
      <c r="Q24" s="77">
        <v>0</v>
      </c>
      <c r="R24" s="77">
        <v>0</v>
      </c>
      <c r="S24" s="111" t="str">
        <f t="shared" si="3"/>
        <v xml:space="preserve"> -</v>
      </c>
      <c r="T24" s="112" t="str">
        <f t="shared" si="4"/>
        <v xml:space="preserve"> -</v>
      </c>
    </row>
    <row r="25" spans="2:20" ht="45">
      <c r="B25" s="308"/>
      <c r="C25" s="306"/>
      <c r="D25" s="303"/>
      <c r="E25" s="39">
        <v>43101</v>
      </c>
      <c r="F25" s="39">
        <v>43465</v>
      </c>
      <c r="G25" s="8" t="s">
        <v>51</v>
      </c>
      <c r="H25" s="42">
        <v>1</v>
      </c>
      <c r="I25" s="111">
        <f>+J25+('2017'!I25-'2017'!K25)</f>
        <v>0</v>
      </c>
      <c r="J25" s="42">
        <v>0</v>
      </c>
      <c r="K25" s="94">
        <v>0</v>
      </c>
      <c r="L25" s="123" t="e">
        <f t="shared" si="0"/>
        <v>#DIV/0!</v>
      </c>
      <c r="M25" s="85">
        <f t="shared" si="1"/>
        <v>1</v>
      </c>
      <c r="N25" s="55" t="str">
        <f t="shared" si="2"/>
        <v xml:space="preserve"> -</v>
      </c>
      <c r="O25" s="70" t="s">
        <v>159</v>
      </c>
      <c r="P25" s="40">
        <v>0</v>
      </c>
      <c r="Q25" s="40">
        <v>0</v>
      </c>
      <c r="R25" s="40">
        <v>0</v>
      </c>
      <c r="S25" s="41" t="str">
        <f t="shared" si="3"/>
        <v xml:space="preserve"> -</v>
      </c>
      <c r="T25" s="55" t="str">
        <f t="shared" si="4"/>
        <v xml:space="preserve"> -</v>
      </c>
    </row>
    <row r="26" spans="2:20" ht="45">
      <c r="B26" s="308"/>
      <c r="C26" s="306"/>
      <c r="D26" s="303"/>
      <c r="E26" s="39">
        <v>43101</v>
      </c>
      <c r="F26" s="39">
        <v>43465</v>
      </c>
      <c r="G26" s="8" t="s">
        <v>52</v>
      </c>
      <c r="H26" s="43">
        <v>7</v>
      </c>
      <c r="I26" s="77">
        <f>+J26+('2017'!I26-'2017'!K26)</f>
        <v>-2</v>
      </c>
      <c r="J26" s="43">
        <v>0</v>
      </c>
      <c r="K26" s="90">
        <v>4</v>
      </c>
      <c r="L26" s="123" t="e">
        <f t="shared" si="0"/>
        <v>#DIV/0!</v>
      </c>
      <c r="M26" s="85">
        <f t="shared" si="1"/>
        <v>1</v>
      </c>
      <c r="N26" s="55" t="str">
        <f t="shared" si="2"/>
        <v xml:space="preserve"> -</v>
      </c>
      <c r="O26" s="70" t="s">
        <v>160</v>
      </c>
      <c r="P26" s="40">
        <v>0</v>
      </c>
      <c r="Q26" s="40">
        <v>0</v>
      </c>
      <c r="R26" s="40">
        <v>0</v>
      </c>
      <c r="S26" s="41" t="str">
        <f t="shared" si="3"/>
        <v xml:space="preserve"> -</v>
      </c>
      <c r="T26" s="55" t="str">
        <f t="shared" si="4"/>
        <v xml:space="preserve"> -</v>
      </c>
    </row>
    <row r="27" spans="2:20" ht="60">
      <c r="B27" s="308"/>
      <c r="C27" s="306"/>
      <c r="D27" s="303"/>
      <c r="E27" s="39">
        <v>43101</v>
      </c>
      <c r="F27" s="39">
        <v>43465</v>
      </c>
      <c r="G27" s="10" t="s">
        <v>53</v>
      </c>
      <c r="H27" s="42">
        <v>1</v>
      </c>
      <c r="I27" s="111">
        <f>+J27+('2017'!I27-'2017'!K27)</f>
        <v>0.2</v>
      </c>
      <c r="J27" s="42">
        <v>0.2</v>
      </c>
      <c r="K27" s="94">
        <v>0.2</v>
      </c>
      <c r="L27" s="123">
        <f t="shared" si="0"/>
        <v>1</v>
      </c>
      <c r="M27" s="85">
        <f t="shared" si="1"/>
        <v>1</v>
      </c>
      <c r="N27" s="55">
        <f t="shared" si="2"/>
        <v>1</v>
      </c>
      <c r="O27" s="70" t="s">
        <v>161</v>
      </c>
      <c r="P27" s="40">
        <v>0</v>
      </c>
      <c r="Q27" s="40">
        <v>0</v>
      </c>
      <c r="R27" s="40">
        <v>0</v>
      </c>
      <c r="S27" s="41" t="str">
        <f t="shared" si="3"/>
        <v xml:space="preserve"> -</v>
      </c>
      <c r="T27" s="55" t="str">
        <f t="shared" si="4"/>
        <v xml:space="preserve"> -</v>
      </c>
    </row>
    <row r="28" spans="2:20" ht="46" thickBot="1">
      <c r="B28" s="308"/>
      <c r="C28" s="306"/>
      <c r="D28" s="304"/>
      <c r="E28" s="50">
        <v>43101</v>
      </c>
      <c r="F28" s="50">
        <v>43465</v>
      </c>
      <c r="G28" s="12" t="s">
        <v>54</v>
      </c>
      <c r="H28" s="58">
        <v>1</v>
      </c>
      <c r="I28" s="108">
        <f>+J28+('2017'!I28-'2017'!K28)</f>
        <v>0.2</v>
      </c>
      <c r="J28" s="58">
        <v>0.2</v>
      </c>
      <c r="K28" s="95">
        <v>0.2</v>
      </c>
      <c r="L28" s="122">
        <f t="shared" si="0"/>
        <v>1</v>
      </c>
      <c r="M28" s="84">
        <f t="shared" si="1"/>
        <v>1</v>
      </c>
      <c r="N28" s="53">
        <f t="shared" si="2"/>
        <v>1</v>
      </c>
      <c r="O28" s="97" t="s">
        <v>161</v>
      </c>
      <c r="P28" s="73">
        <v>0</v>
      </c>
      <c r="Q28" s="73">
        <v>0</v>
      </c>
      <c r="R28" s="73">
        <v>0</v>
      </c>
      <c r="S28" s="98" t="str">
        <f t="shared" si="3"/>
        <v xml:space="preserve"> -</v>
      </c>
      <c r="T28" s="99" t="str">
        <f t="shared" si="4"/>
        <v xml:space="preserve"> -</v>
      </c>
    </row>
    <row r="29" spans="2:20" ht="45">
      <c r="B29" s="308"/>
      <c r="C29" s="306"/>
      <c r="D29" s="302" t="s">
        <v>86</v>
      </c>
      <c r="E29" s="48">
        <v>43101</v>
      </c>
      <c r="F29" s="48">
        <v>43465</v>
      </c>
      <c r="G29" s="9" t="s">
        <v>55</v>
      </c>
      <c r="H29" s="56">
        <v>1</v>
      </c>
      <c r="I29" s="111">
        <f>+J29+('2017'!I29-'2017'!K29)</f>
        <v>0.3</v>
      </c>
      <c r="J29" s="56">
        <v>0.5</v>
      </c>
      <c r="K29" s="89">
        <v>0.5</v>
      </c>
      <c r="L29" s="121">
        <f t="shared" si="0"/>
        <v>1</v>
      </c>
      <c r="M29" s="83">
        <f t="shared" si="1"/>
        <v>1</v>
      </c>
      <c r="N29" s="15">
        <f t="shared" si="2"/>
        <v>1</v>
      </c>
      <c r="O29" s="118" t="s">
        <v>162</v>
      </c>
      <c r="P29" s="49">
        <v>0</v>
      </c>
      <c r="Q29" s="49">
        <v>0</v>
      </c>
      <c r="R29" s="49">
        <v>0</v>
      </c>
      <c r="S29" s="16" t="str">
        <f t="shared" si="3"/>
        <v xml:space="preserve"> -</v>
      </c>
      <c r="T29" s="15" t="str">
        <f t="shared" si="4"/>
        <v xml:space="preserve"> -</v>
      </c>
    </row>
    <row r="30" spans="2:20" ht="60">
      <c r="B30" s="308"/>
      <c r="C30" s="306"/>
      <c r="D30" s="303"/>
      <c r="E30" s="39">
        <v>43101</v>
      </c>
      <c r="F30" s="39">
        <v>43465</v>
      </c>
      <c r="G30" s="8" t="s">
        <v>56</v>
      </c>
      <c r="H30" s="43">
        <v>15</v>
      </c>
      <c r="I30" s="77">
        <f>+J30+('2017'!I30-'2017'!K30)</f>
        <v>-1</v>
      </c>
      <c r="J30" s="43">
        <v>0</v>
      </c>
      <c r="K30" s="90">
        <v>0</v>
      </c>
      <c r="L30" s="123" t="e">
        <f t="shared" si="0"/>
        <v>#DIV/0!</v>
      </c>
      <c r="M30" s="85">
        <f t="shared" si="1"/>
        <v>1</v>
      </c>
      <c r="N30" s="55" t="str">
        <f t="shared" si="2"/>
        <v xml:space="preserve"> -</v>
      </c>
      <c r="O30" s="119" t="s">
        <v>162</v>
      </c>
      <c r="P30" s="40">
        <v>0</v>
      </c>
      <c r="Q30" s="40">
        <v>0</v>
      </c>
      <c r="R30" s="40">
        <v>0</v>
      </c>
      <c r="S30" s="41" t="str">
        <f t="shared" si="3"/>
        <v xml:space="preserve"> -</v>
      </c>
      <c r="T30" s="55" t="str">
        <f t="shared" si="4"/>
        <v xml:space="preserve"> -</v>
      </c>
    </row>
    <row r="31" spans="2:20" ht="61" thickBot="1">
      <c r="B31" s="308"/>
      <c r="C31" s="307"/>
      <c r="D31" s="304"/>
      <c r="E31" s="50">
        <v>43101</v>
      </c>
      <c r="F31" s="50">
        <v>43465</v>
      </c>
      <c r="G31" s="13" t="s">
        <v>57</v>
      </c>
      <c r="H31" s="57">
        <v>1</v>
      </c>
      <c r="I31" s="77">
        <f>+J31+('2017'!I31-'2017'!K31)</f>
        <v>1</v>
      </c>
      <c r="J31" s="57">
        <v>1</v>
      </c>
      <c r="K31" s="91">
        <v>1</v>
      </c>
      <c r="L31" s="122">
        <f t="shared" si="0"/>
        <v>1</v>
      </c>
      <c r="M31" s="84">
        <f t="shared" si="1"/>
        <v>1</v>
      </c>
      <c r="N31" s="53">
        <f t="shared" si="2"/>
        <v>1</v>
      </c>
      <c r="O31" s="120" t="s">
        <v>156</v>
      </c>
      <c r="P31" s="51">
        <v>5000</v>
      </c>
      <c r="Q31" s="51">
        <v>5000</v>
      </c>
      <c r="R31" s="51">
        <v>5000</v>
      </c>
      <c r="S31" s="52">
        <f t="shared" si="3"/>
        <v>1</v>
      </c>
      <c r="T31" s="53">
        <f t="shared" si="4"/>
        <v>1</v>
      </c>
    </row>
    <row r="32" spans="2:20" ht="13" customHeight="1" thickBot="1">
      <c r="B32" s="308"/>
      <c r="C32" s="32"/>
      <c r="D32" s="33"/>
      <c r="E32" s="34"/>
      <c r="F32" s="34"/>
      <c r="G32" s="35"/>
      <c r="H32" s="36"/>
      <c r="I32" s="137"/>
      <c r="J32" s="36"/>
      <c r="K32" s="36"/>
      <c r="L32" s="37"/>
      <c r="M32" s="37"/>
      <c r="N32" s="37"/>
      <c r="O32" s="35"/>
      <c r="P32" s="36"/>
      <c r="Q32" s="36"/>
      <c r="R32" s="36"/>
      <c r="S32" s="37"/>
      <c r="T32" s="38"/>
    </row>
    <row r="33" spans="2:20" ht="61" thickBot="1">
      <c r="B33" s="308"/>
      <c r="C33" s="305" t="s">
        <v>96</v>
      </c>
      <c r="D33" s="79" t="s">
        <v>87</v>
      </c>
      <c r="E33" s="44">
        <v>43101</v>
      </c>
      <c r="F33" s="44">
        <v>43465</v>
      </c>
      <c r="G33" s="54" t="s">
        <v>58</v>
      </c>
      <c r="H33" s="45">
        <v>1000</v>
      </c>
      <c r="I33" s="74">
        <f>+J33+('2017'!I33-'2017'!K33)</f>
        <v>296</v>
      </c>
      <c r="J33" s="45">
        <v>300</v>
      </c>
      <c r="K33" s="80">
        <v>336</v>
      </c>
      <c r="L33" s="103">
        <f t="shared" si="0"/>
        <v>1.1200000000000001</v>
      </c>
      <c r="M33" s="104">
        <f t="shared" si="1"/>
        <v>1</v>
      </c>
      <c r="N33" s="102">
        <f t="shared" si="2"/>
        <v>1</v>
      </c>
      <c r="O33" s="100" t="s">
        <v>163</v>
      </c>
      <c r="P33" s="72">
        <v>170000</v>
      </c>
      <c r="Q33" s="72">
        <v>150000</v>
      </c>
      <c r="R33" s="72">
        <v>223752</v>
      </c>
      <c r="S33" s="101">
        <f t="shared" si="3"/>
        <v>0.88235294117647056</v>
      </c>
      <c r="T33" s="102">
        <f t="shared" si="4"/>
        <v>1.4916799999999999</v>
      </c>
    </row>
    <row r="34" spans="2:20" ht="45">
      <c r="B34" s="308"/>
      <c r="C34" s="306"/>
      <c r="D34" s="302" t="s">
        <v>88</v>
      </c>
      <c r="E34" s="48">
        <v>43101</v>
      </c>
      <c r="F34" s="48">
        <v>43465</v>
      </c>
      <c r="G34" s="9" t="s">
        <v>59</v>
      </c>
      <c r="H34" s="49">
        <v>10</v>
      </c>
      <c r="I34" s="77">
        <f>+J34+('2017'!I34-'2017'!K34)</f>
        <v>4</v>
      </c>
      <c r="J34" s="49">
        <v>4</v>
      </c>
      <c r="K34" s="86">
        <v>26</v>
      </c>
      <c r="L34" s="121">
        <f t="shared" si="0"/>
        <v>6.5</v>
      </c>
      <c r="M34" s="83">
        <f t="shared" si="1"/>
        <v>1</v>
      </c>
      <c r="N34" s="15">
        <f t="shared" si="2"/>
        <v>1</v>
      </c>
      <c r="O34" s="118" t="s">
        <v>164</v>
      </c>
      <c r="P34" s="49">
        <v>0</v>
      </c>
      <c r="Q34" s="49">
        <v>0</v>
      </c>
      <c r="R34" s="49">
        <v>0</v>
      </c>
      <c r="S34" s="16" t="str">
        <f t="shared" si="3"/>
        <v xml:space="preserve"> -</v>
      </c>
      <c r="T34" s="15" t="str">
        <f t="shared" si="4"/>
        <v xml:space="preserve"> -</v>
      </c>
    </row>
    <row r="35" spans="2:20" ht="61" thickBot="1">
      <c r="B35" s="308"/>
      <c r="C35" s="306"/>
      <c r="D35" s="304"/>
      <c r="E35" s="50">
        <v>43101</v>
      </c>
      <c r="F35" s="50">
        <v>43465</v>
      </c>
      <c r="G35" s="12" t="s">
        <v>60</v>
      </c>
      <c r="H35" s="51">
        <v>250</v>
      </c>
      <c r="I35" s="74">
        <f>+J35+('2017'!I35-'2017'!K35)</f>
        <v>150</v>
      </c>
      <c r="J35" s="51">
        <v>150</v>
      </c>
      <c r="K35" s="88">
        <v>303</v>
      </c>
      <c r="L35" s="128">
        <f t="shared" si="0"/>
        <v>2.02</v>
      </c>
      <c r="M35" s="106">
        <f t="shared" si="1"/>
        <v>1</v>
      </c>
      <c r="N35" s="99">
        <f t="shared" si="2"/>
        <v>1</v>
      </c>
      <c r="O35" s="129" t="s">
        <v>164</v>
      </c>
      <c r="P35" s="73">
        <v>0</v>
      </c>
      <c r="Q35" s="73">
        <v>0</v>
      </c>
      <c r="R35" s="73">
        <v>0</v>
      </c>
      <c r="S35" s="98" t="str">
        <f t="shared" si="3"/>
        <v xml:space="preserve"> -</v>
      </c>
      <c r="T35" s="99" t="str">
        <f t="shared" si="4"/>
        <v xml:space="preserve"> -</v>
      </c>
    </row>
    <row r="36" spans="2:20" ht="46" thickBot="1">
      <c r="B36" s="308"/>
      <c r="C36" s="306"/>
      <c r="D36" s="79" t="s">
        <v>89</v>
      </c>
      <c r="E36" s="44">
        <v>43101</v>
      </c>
      <c r="F36" s="44">
        <v>43465</v>
      </c>
      <c r="G36" s="54" t="s">
        <v>61</v>
      </c>
      <c r="H36" s="45">
        <v>6202</v>
      </c>
      <c r="I36" s="74">
        <f>+J36+('2017'!I36-'2017'!K36)</f>
        <v>2348</v>
      </c>
      <c r="J36" s="45">
        <v>1902</v>
      </c>
      <c r="K36" s="127">
        <v>1078</v>
      </c>
      <c r="L36" s="124">
        <f t="shared" si="0"/>
        <v>0.56677181913774977</v>
      </c>
      <c r="M36" s="81">
        <f t="shared" si="1"/>
        <v>1</v>
      </c>
      <c r="N36" s="47">
        <f t="shared" si="2"/>
        <v>0.56677181913774977</v>
      </c>
      <c r="O36" s="65" t="s">
        <v>154</v>
      </c>
      <c r="P36" s="45">
        <v>3939204</v>
      </c>
      <c r="Q36" s="45">
        <v>3151364</v>
      </c>
      <c r="R36" s="45">
        <v>1673803.58</v>
      </c>
      <c r="S36" s="46">
        <f t="shared" si="3"/>
        <v>0.80000020308671493</v>
      </c>
      <c r="T36" s="47">
        <f t="shared" si="4"/>
        <v>0.53113622545665939</v>
      </c>
    </row>
    <row r="37" spans="2:20" ht="30">
      <c r="B37" s="308"/>
      <c r="C37" s="306"/>
      <c r="D37" s="302" t="s">
        <v>90</v>
      </c>
      <c r="E37" s="48">
        <v>43101</v>
      </c>
      <c r="F37" s="48">
        <v>43465</v>
      </c>
      <c r="G37" s="9" t="s">
        <v>62</v>
      </c>
      <c r="H37" s="49">
        <v>50</v>
      </c>
      <c r="I37" s="77">
        <f>+J37+('2017'!I37-'2017'!K37)</f>
        <v>12</v>
      </c>
      <c r="J37" s="49">
        <v>12</v>
      </c>
      <c r="K37" s="86">
        <v>12</v>
      </c>
      <c r="L37" s="113">
        <f t="shared" si="0"/>
        <v>1</v>
      </c>
      <c r="M37" s="114">
        <f t="shared" si="1"/>
        <v>1</v>
      </c>
      <c r="N37" s="112">
        <f t="shared" si="2"/>
        <v>1</v>
      </c>
      <c r="O37" s="110">
        <v>0</v>
      </c>
      <c r="P37" s="77">
        <v>0</v>
      </c>
      <c r="Q37" s="77">
        <v>0</v>
      </c>
      <c r="R37" s="77">
        <v>0</v>
      </c>
      <c r="S37" s="111" t="str">
        <f t="shared" si="3"/>
        <v xml:space="preserve"> -</v>
      </c>
      <c r="T37" s="112" t="str">
        <f t="shared" si="4"/>
        <v xml:space="preserve"> -</v>
      </c>
    </row>
    <row r="38" spans="2:20" ht="75">
      <c r="B38" s="308"/>
      <c r="C38" s="306"/>
      <c r="D38" s="303"/>
      <c r="E38" s="39">
        <v>43101</v>
      </c>
      <c r="F38" s="39">
        <v>43465</v>
      </c>
      <c r="G38" s="10" t="s">
        <v>63</v>
      </c>
      <c r="H38" s="42">
        <v>1</v>
      </c>
      <c r="I38" s="111">
        <f>+J38+('2017'!I38-'2017'!K38)</f>
        <v>0.4</v>
      </c>
      <c r="J38" s="42">
        <v>0.4</v>
      </c>
      <c r="K38" s="94">
        <v>0.4</v>
      </c>
      <c r="L38" s="71">
        <f t="shared" si="0"/>
        <v>1</v>
      </c>
      <c r="M38" s="85">
        <f t="shared" si="1"/>
        <v>1</v>
      </c>
      <c r="N38" s="55">
        <f t="shared" si="2"/>
        <v>1</v>
      </c>
      <c r="O38" s="70">
        <v>0</v>
      </c>
      <c r="P38" s="40">
        <v>0</v>
      </c>
      <c r="Q38" s="40">
        <v>0</v>
      </c>
      <c r="R38" s="40">
        <v>924000</v>
      </c>
      <c r="S38" s="41" t="str">
        <f t="shared" si="3"/>
        <v xml:space="preserve"> -</v>
      </c>
      <c r="T38" s="55">
        <f t="shared" si="4"/>
        <v>1</v>
      </c>
    </row>
    <row r="39" spans="2:20" ht="60">
      <c r="B39" s="308"/>
      <c r="C39" s="306"/>
      <c r="D39" s="303"/>
      <c r="E39" s="39">
        <v>43101</v>
      </c>
      <c r="F39" s="39">
        <v>43465</v>
      </c>
      <c r="G39" s="10" t="s">
        <v>64</v>
      </c>
      <c r="H39" s="40">
        <v>1</v>
      </c>
      <c r="I39" s="77">
        <f>+J39</f>
        <v>1</v>
      </c>
      <c r="J39" s="40">
        <v>1</v>
      </c>
      <c r="K39" s="87">
        <v>1</v>
      </c>
      <c r="L39" s="71">
        <f t="shared" si="0"/>
        <v>1</v>
      </c>
      <c r="M39" s="85">
        <f t="shared" si="1"/>
        <v>1</v>
      </c>
      <c r="N39" s="55">
        <f t="shared" si="2"/>
        <v>1</v>
      </c>
      <c r="O39" s="70">
        <v>0</v>
      </c>
      <c r="P39" s="40">
        <v>0</v>
      </c>
      <c r="Q39" s="40">
        <v>0</v>
      </c>
      <c r="R39" s="40">
        <v>0</v>
      </c>
      <c r="S39" s="41" t="str">
        <f t="shared" si="3"/>
        <v xml:space="preserve"> -</v>
      </c>
      <c r="T39" s="55" t="str">
        <f t="shared" si="4"/>
        <v xml:space="preserve"> -</v>
      </c>
    </row>
    <row r="40" spans="2:20" ht="45">
      <c r="B40" s="308"/>
      <c r="C40" s="306"/>
      <c r="D40" s="303"/>
      <c r="E40" s="39">
        <v>43101</v>
      </c>
      <c r="F40" s="39">
        <v>43465</v>
      </c>
      <c r="G40" s="10" t="s">
        <v>65</v>
      </c>
      <c r="H40" s="40">
        <v>1</v>
      </c>
      <c r="I40" s="77">
        <f>+J40</f>
        <v>1</v>
      </c>
      <c r="J40" s="40">
        <v>1</v>
      </c>
      <c r="K40" s="87">
        <v>1</v>
      </c>
      <c r="L40" s="71">
        <f t="shared" si="0"/>
        <v>1</v>
      </c>
      <c r="M40" s="85">
        <f t="shared" si="1"/>
        <v>1</v>
      </c>
      <c r="N40" s="55">
        <f t="shared" si="2"/>
        <v>1</v>
      </c>
      <c r="O40" s="70" t="s">
        <v>156</v>
      </c>
      <c r="P40" s="40">
        <v>0</v>
      </c>
      <c r="Q40" s="40">
        <v>0</v>
      </c>
      <c r="R40" s="40">
        <v>0</v>
      </c>
      <c r="S40" s="41" t="str">
        <f t="shared" si="3"/>
        <v xml:space="preserve"> -</v>
      </c>
      <c r="T40" s="55" t="str">
        <f t="shared" si="4"/>
        <v xml:space="preserve"> -</v>
      </c>
    </row>
    <row r="41" spans="2:20" ht="60">
      <c r="B41" s="308"/>
      <c r="C41" s="306"/>
      <c r="D41" s="303"/>
      <c r="E41" s="39">
        <v>43101</v>
      </c>
      <c r="F41" s="39">
        <v>43465</v>
      </c>
      <c r="G41" s="8" t="s">
        <v>67</v>
      </c>
      <c r="H41" s="40">
        <v>20</v>
      </c>
      <c r="I41" s="77">
        <f>+J41+('2017'!I41-'2017'!K41)</f>
        <v>0</v>
      </c>
      <c r="J41" s="40">
        <v>0</v>
      </c>
      <c r="K41" s="87">
        <v>10</v>
      </c>
      <c r="L41" s="71" t="e">
        <f t="shared" si="0"/>
        <v>#DIV/0!</v>
      </c>
      <c r="M41" s="85">
        <f t="shared" si="1"/>
        <v>1</v>
      </c>
      <c r="N41" s="55" t="str">
        <f t="shared" si="2"/>
        <v xml:space="preserve"> -</v>
      </c>
      <c r="O41" s="70">
        <v>0</v>
      </c>
      <c r="P41" s="40">
        <v>0</v>
      </c>
      <c r="Q41" s="40">
        <v>0</v>
      </c>
      <c r="R41" s="40">
        <v>0</v>
      </c>
      <c r="S41" s="41" t="str">
        <f t="shared" si="3"/>
        <v xml:space="preserve"> -</v>
      </c>
      <c r="T41" s="55" t="str">
        <f t="shared" si="4"/>
        <v xml:space="preserve"> -</v>
      </c>
    </row>
    <row r="42" spans="2:20" ht="46" thickBot="1">
      <c r="B42" s="308"/>
      <c r="C42" s="306"/>
      <c r="D42" s="304"/>
      <c r="E42" s="50">
        <v>43101</v>
      </c>
      <c r="F42" s="50">
        <v>43465</v>
      </c>
      <c r="G42" s="13" t="s">
        <v>68</v>
      </c>
      <c r="H42" s="51">
        <v>500</v>
      </c>
      <c r="I42" s="51">
        <f>+J42+('2017'!I42-'2017'!K42)</f>
        <v>150</v>
      </c>
      <c r="J42" s="51">
        <v>0</v>
      </c>
      <c r="K42" s="88">
        <v>0</v>
      </c>
      <c r="L42" s="105" t="e">
        <f t="shared" si="0"/>
        <v>#DIV/0!</v>
      </c>
      <c r="M42" s="106">
        <f t="shared" si="1"/>
        <v>1</v>
      </c>
      <c r="N42" s="99" t="str">
        <f t="shared" si="2"/>
        <v xml:space="preserve"> -</v>
      </c>
      <c r="O42" s="97" t="s">
        <v>156</v>
      </c>
      <c r="P42" s="73">
        <v>0</v>
      </c>
      <c r="Q42" s="73">
        <v>0</v>
      </c>
      <c r="R42" s="73">
        <v>0</v>
      </c>
      <c r="S42" s="98" t="str">
        <f t="shared" si="3"/>
        <v xml:space="preserve"> -</v>
      </c>
      <c r="T42" s="99" t="str">
        <f t="shared" si="4"/>
        <v xml:space="preserve"> -</v>
      </c>
    </row>
    <row r="43" spans="2:20" ht="61" thickBot="1">
      <c r="B43" s="308"/>
      <c r="C43" s="307"/>
      <c r="D43" s="79" t="s">
        <v>93</v>
      </c>
      <c r="E43" s="44">
        <v>43101</v>
      </c>
      <c r="F43" s="44">
        <v>43465</v>
      </c>
      <c r="G43" s="82" t="s">
        <v>69</v>
      </c>
      <c r="H43" s="96">
        <v>1</v>
      </c>
      <c r="I43" s="111">
        <f>+J43</f>
        <v>1</v>
      </c>
      <c r="J43" s="96">
        <v>1</v>
      </c>
      <c r="K43" s="126">
        <v>0.96</v>
      </c>
      <c r="L43" s="124">
        <f t="shared" si="0"/>
        <v>0.96</v>
      </c>
      <c r="M43" s="81">
        <f t="shared" si="1"/>
        <v>1</v>
      </c>
      <c r="N43" s="47">
        <f t="shared" si="2"/>
        <v>0.96</v>
      </c>
      <c r="O43" s="65" t="s">
        <v>165</v>
      </c>
      <c r="P43" s="45">
        <v>2395953.09</v>
      </c>
      <c r="Q43" s="45">
        <v>1902519</v>
      </c>
      <c r="R43" s="45">
        <v>38249</v>
      </c>
      <c r="S43" s="46">
        <f t="shared" si="3"/>
        <v>0.79405519579684258</v>
      </c>
      <c r="T43" s="47">
        <f t="shared" si="4"/>
        <v>2.0104398431763364E-2</v>
      </c>
    </row>
    <row r="44" spans="2:20" ht="13" customHeight="1" thickBot="1">
      <c r="B44" s="308"/>
      <c r="C44" s="32"/>
      <c r="D44" s="33"/>
      <c r="E44" s="34"/>
      <c r="F44" s="34"/>
      <c r="G44" s="35"/>
      <c r="H44" s="36"/>
      <c r="I44" s="137"/>
      <c r="J44" s="36"/>
      <c r="K44" s="36"/>
      <c r="L44" s="37"/>
      <c r="M44" s="37"/>
      <c r="N44" s="37"/>
      <c r="O44" s="35"/>
      <c r="P44" s="36"/>
      <c r="Q44" s="36"/>
      <c r="R44" s="36"/>
      <c r="S44" s="37"/>
      <c r="T44" s="38"/>
    </row>
    <row r="45" spans="2:20" ht="30">
      <c r="B45" s="306"/>
      <c r="C45" s="298" t="s">
        <v>97</v>
      </c>
      <c r="D45" s="302" t="s">
        <v>91</v>
      </c>
      <c r="E45" s="48">
        <v>43101</v>
      </c>
      <c r="F45" s="48">
        <v>43465</v>
      </c>
      <c r="G45" s="9" t="s">
        <v>70</v>
      </c>
      <c r="H45" s="49">
        <v>1500</v>
      </c>
      <c r="I45" s="77">
        <f>+J45+('2017'!I45-'2017'!K45)</f>
        <v>276</v>
      </c>
      <c r="J45" s="49">
        <v>350</v>
      </c>
      <c r="K45" s="86">
        <v>557</v>
      </c>
      <c r="L45" s="66">
        <f t="shared" si="0"/>
        <v>1.5914285714285714</v>
      </c>
      <c r="M45" s="83">
        <f t="shared" si="1"/>
        <v>1</v>
      </c>
      <c r="N45" s="15">
        <f t="shared" si="2"/>
        <v>1</v>
      </c>
      <c r="O45" s="68" t="s">
        <v>166</v>
      </c>
      <c r="P45" s="49">
        <v>128037</v>
      </c>
      <c r="Q45" s="49">
        <v>118230</v>
      </c>
      <c r="R45" s="49">
        <v>0</v>
      </c>
      <c r="S45" s="16">
        <f t="shared" si="3"/>
        <v>0.92340495325569949</v>
      </c>
      <c r="T45" s="15" t="str">
        <f t="shared" si="4"/>
        <v xml:space="preserve"> -</v>
      </c>
    </row>
    <row r="46" spans="2:20" ht="30">
      <c r="B46" s="306"/>
      <c r="C46" s="308"/>
      <c r="D46" s="303"/>
      <c r="E46" s="39">
        <v>43101</v>
      </c>
      <c r="F46" s="39">
        <v>43465</v>
      </c>
      <c r="G46" s="10" t="s">
        <v>71</v>
      </c>
      <c r="H46" s="40">
        <v>1000</v>
      </c>
      <c r="I46" s="77">
        <f>+J46+('2017'!I46-'2017'!K46)</f>
        <v>273</v>
      </c>
      <c r="J46" s="40">
        <v>360</v>
      </c>
      <c r="K46" s="87">
        <v>366</v>
      </c>
      <c r="L46" s="71">
        <f t="shared" si="0"/>
        <v>1.0166666666666666</v>
      </c>
      <c r="M46" s="85">
        <f t="shared" si="1"/>
        <v>1</v>
      </c>
      <c r="N46" s="55">
        <f t="shared" si="2"/>
        <v>1</v>
      </c>
      <c r="O46" s="70">
        <v>0</v>
      </c>
      <c r="P46" s="40">
        <v>30063</v>
      </c>
      <c r="Q46" s="40">
        <v>30063</v>
      </c>
      <c r="R46" s="40">
        <v>0</v>
      </c>
      <c r="S46" s="41">
        <f t="shared" si="3"/>
        <v>1</v>
      </c>
      <c r="T46" s="55" t="str">
        <f t="shared" si="4"/>
        <v xml:space="preserve"> -</v>
      </c>
    </row>
    <row r="47" spans="2:20" ht="45">
      <c r="B47" s="306"/>
      <c r="C47" s="308"/>
      <c r="D47" s="303"/>
      <c r="E47" s="39">
        <v>43101</v>
      </c>
      <c r="F47" s="39">
        <v>43465</v>
      </c>
      <c r="G47" s="8" t="s">
        <v>72</v>
      </c>
      <c r="H47" s="40">
        <v>1</v>
      </c>
      <c r="I47" s="77">
        <f>+J47</f>
        <v>1</v>
      </c>
      <c r="J47" s="40">
        <v>1</v>
      </c>
      <c r="K47" s="87">
        <v>1</v>
      </c>
      <c r="L47" s="71">
        <f t="shared" si="0"/>
        <v>1</v>
      </c>
      <c r="M47" s="85">
        <f t="shared" si="1"/>
        <v>1</v>
      </c>
      <c r="N47" s="55">
        <f t="shared" si="2"/>
        <v>1</v>
      </c>
      <c r="O47" s="70" t="s">
        <v>156</v>
      </c>
      <c r="P47" s="40">
        <v>0</v>
      </c>
      <c r="Q47" s="40">
        <v>0</v>
      </c>
      <c r="R47" s="40">
        <v>0</v>
      </c>
      <c r="S47" s="41" t="str">
        <f t="shared" si="3"/>
        <v xml:space="preserve"> -</v>
      </c>
      <c r="T47" s="55" t="str">
        <f t="shared" si="4"/>
        <v xml:space="preserve"> -</v>
      </c>
    </row>
    <row r="48" spans="2:20" ht="45">
      <c r="B48" s="306"/>
      <c r="C48" s="308"/>
      <c r="D48" s="303"/>
      <c r="E48" s="39">
        <v>43101</v>
      </c>
      <c r="F48" s="39">
        <v>43465</v>
      </c>
      <c r="G48" s="8" t="s">
        <v>73</v>
      </c>
      <c r="H48" s="40">
        <v>1</v>
      </c>
      <c r="I48" s="77">
        <f>+J48</f>
        <v>1</v>
      </c>
      <c r="J48" s="40">
        <v>1</v>
      </c>
      <c r="K48" s="87">
        <v>1</v>
      </c>
      <c r="L48" s="71">
        <f t="shared" si="0"/>
        <v>1</v>
      </c>
      <c r="M48" s="85">
        <f t="shared" si="1"/>
        <v>1</v>
      </c>
      <c r="N48" s="55">
        <f t="shared" si="2"/>
        <v>1</v>
      </c>
      <c r="O48" s="70" t="s">
        <v>156</v>
      </c>
      <c r="P48" s="40">
        <v>0</v>
      </c>
      <c r="Q48" s="40">
        <v>0</v>
      </c>
      <c r="R48" s="40">
        <v>0</v>
      </c>
      <c r="S48" s="41" t="str">
        <f t="shared" si="3"/>
        <v xml:space="preserve"> -</v>
      </c>
      <c r="T48" s="55" t="str">
        <f t="shared" si="4"/>
        <v xml:space="preserve"> -</v>
      </c>
    </row>
    <row r="49" spans="2:20" ht="46" thickBot="1">
      <c r="B49" s="306"/>
      <c r="C49" s="308"/>
      <c r="D49" s="304"/>
      <c r="E49" s="50">
        <v>43101</v>
      </c>
      <c r="F49" s="50">
        <v>43465</v>
      </c>
      <c r="G49" s="13" t="s">
        <v>74</v>
      </c>
      <c r="H49" s="51">
        <v>1</v>
      </c>
      <c r="I49" s="51">
        <f>+J49</f>
        <v>1</v>
      </c>
      <c r="J49" s="51">
        <v>1</v>
      </c>
      <c r="K49" s="88">
        <v>1</v>
      </c>
      <c r="L49" s="67">
        <f t="shared" si="0"/>
        <v>1</v>
      </c>
      <c r="M49" s="84">
        <f t="shared" si="1"/>
        <v>1</v>
      </c>
      <c r="N49" s="53">
        <f t="shared" si="2"/>
        <v>1</v>
      </c>
      <c r="O49" s="97" t="s">
        <v>156</v>
      </c>
      <c r="P49" s="73">
        <v>0</v>
      </c>
      <c r="Q49" s="73">
        <v>0</v>
      </c>
      <c r="R49" s="73">
        <v>0</v>
      </c>
      <c r="S49" s="98" t="str">
        <f t="shared" si="3"/>
        <v xml:space="preserve"> -</v>
      </c>
      <c r="T49" s="99" t="str">
        <f t="shared" si="4"/>
        <v xml:space="preserve"> -</v>
      </c>
    </row>
    <row r="50" spans="2:20" ht="30">
      <c r="B50" s="306"/>
      <c r="C50" s="308"/>
      <c r="D50" s="302" t="s">
        <v>92</v>
      </c>
      <c r="E50" s="48">
        <v>43101</v>
      </c>
      <c r="F50" s="48">
        <v>43465</v>
      </c>
      <c r="G50" s="11" t="s">
        <v>75</v>
      </c>
      <c r="H50" s="49">
        <v>1700</v>
      </c>
      <c r="I50" s="77">
        <f>+J50+('2017'!I50-'2017'!K50)</f>
        <v>56</v>
      </c>
      <c r="J50" s="49">
        <v>200</v>
      </c>
      <c r="K50" s="86">
        <v>1863</v>
      </c>
      <c r="L50" s="66">
        <f t="shared" si="0"/>
        <v>9.3149999999999995</v>
      </c>
      <c r="M50" s="83">
        <f t="shared" si="1"/>
        <v>1</v>
      </c>
      <c r="N50" s="15">
        <f t="shared" si="2"/>
        <v>1</v>
      </c>
      <c r="O50" s="68">
        <v>0</v>
      </c>
      <c r="P50" s="49">
        <v>64724</v>
      </c>
      <c r="Q50" s="49">
        <v>53964</v>
      </c>
      <c r="R50" s="49">
        <v>0</v>
      </c>
      <c r="S50" s="16">
        <f t="shared" si="3"/>
        <v>0.83375563933007846</v>
      </c>
      <c r="T50" s="15" t="str">
        <f t="shared" si="4"/>
        <v xml:space="preserve"> -</v>
      </c>
    </row>
    <row r="51" spans="2:20" ht="45">
      <c r="B51" s="306"/>
      <c r="C51" s="308"/>
      <c r="D51" s="303"/>
      <c r="E51" s="39">
        <v>43101</v>
      </c>
      <c r="F51" s="39">
        <v>43465</v>
      </c>
      <c r="G51" s="8" t="s">
        <v>76</v>
      </c>
      <c r="H51" s="40">
        <v>200</v>
      </c>
      <c r="I51" s="77">
        <f>+J51+('2017'!I51-'2017'!K51)</f>
        <v>67</v>
      </c>
      <c r="J51" s="40">
        <v>100</v>
      </c>
      <c r="K51" s="87">
        <v>271</v>
      </c>
      <c r="L51" s="71">
        <f t="shared" si="0"/>
        <v>2.71</v>
      </c>
      <c r="M51" s="85">
        <f t="shared" si="1"/>
        <v>1</v>
      </c>
      <c r="N51" s="55">
        <f t="shared" si="2"/>
        <v>1</v>
      </c>
      <c r="O51" s="70">
        <v>0</v>
      </c>
      <c r="P51" s="40">
        <v>0</v>
      </c>
      <c r="Q51" s="40">
        <v>0</v>
      </c>
      <c r="R51" s="40">
        <v>0</v>
      </c>
      <c r="S51" s="41" t="str">
        <f t="shared" si="3"/>
        <v xml:space="preserve"> -</v>
      </c>
      <c r="T51" s="55" t="str">
        <f t="shared" si="4"/>
        <v xml:space="preserve"> -</v>
      </c>
    </row>
    <row r="52" spans="2:20" ht="30">
      <c r="B52" s="306"/>
      <c r="C52" s="308"/>
      <c r="D52" s="303"/>
      <c r="E52" s="39">
        <v>43101</v>
      </c>
      <c r="F52" s="39">
        <v>43465</v>
      </c>
      <c r="G52" s="8" t="s">
        <v>77</v>
      </c>
      <c r="H52" s="40">
        <v>1</v>
      </c>
      <c r="I52" s="77">
        <f>+J52</f>
        <v>1</v>
      </c>
      <c r="J52" s="40">
        <v>1</v>
      </c>
      <c r="K52" s="87">
        <v>1</v>
      </c>
      <c r="L52" s="71">
        <f t="shared" si="0"/>
        <v>1</v>
      </c>
      <c r="M52" s="85">
        <f t="shared" si="1"/>
        <v>1</v>
      </c>
      <c r="N52" s="55">
        <f t="shared" si="2"/>
        <v>1</v>
      </c>
      <c r="O52" s="70" t="s">
        <v>156</v>
      </c>
      <c r="P52" s="40">
        <v>0</v>
      </c>
      <c r="Q52" s="40">
        <v>0</v>
      </c>
      <c r="R52" s="40">
        <v>0</v>
      </c>
      <c r="S52" s="41" t="str">
        <f t="shared" si="3"/>
        <v xml:space="preserve"> -</v>
      </c>
      <c r="T52" s="55" t="str">
        <f t="shared" si="4"/>
        <v xml:space="preserve"> -</v>
      </c>
    </row>
    <row r="53" spans="2:20" ht="60">
      <c r="B53" s="306"/>
      <c r="C53" s="308"/>
      <c r="D53" s="303"/>
      <c r="E53" s="39">
        <v>43101</v>
      </c>
      <c r="F53" s="39">
        <v>43465</v>
      </c>
      <c r="G53" s="8" t="s">
        <v>78</v>
      </c>
      <c r="H53" s="40">
        <v>100</v>
      </c>
      <c r="I53" s="77">
        <f>+J53+('2017'!I53-'2017'!K53)</f>
        <v>0</v>
      </c>
      <c r="J53" s="40">
        <v>0</v>
      </c>
      <c r="K53" s="87">
        <v>0</v>
      </c>
      <c r="L53" s="71" t="e">
        <f t="shared" si="0"/>
        <v>#DIV/0!</v>
      </c>
      <c r="M53" s="85">
        <f t="shared" si="1"/>
        <v>1</v>
      </c>
      <c r="N53" s="55" t="str">
        <f t="shared" si="2"/>
        <v xml:space="preserve"> -</v>
      </c>
      <c r="O53" s="70">
        <v>0</v>
      </c>
      <c r="P53" s="40">
        <v>0</v>
      </c>
      <c r="Q53" s="40">
        <v>0</v>
      </c>
      <c r="R53" s="40">
        <v>0</v>
      </c>
      <c r="S53" s="41" t="str">
        <f t="shared" si="3"/>
        <v xml:space="preserve"> -</v>
      </c>
      <c r="T53" s="55" t="str">
        <f t="shared" si="4"/>
        <v xml:space="preserve"> -</v>
      </c>
    </row>
    <row r="54" spans="2:20" ht="60">
      <c r="B54" s="306"/>
      <c r="C54" s="308"/>
      <c r="D54" s="303"/>
      <c r="E54" s="39">
        <v>43101</v>
      </c>
      <c r="F54" s="39">
        <v>43465</v>
      </c>
      <c r="G54" s="8" t="s">
        <v>79</v>
      </c>
      <c r="H54" s="40">
        <v>1000</v>
      </c>
      <c r="I54" s="77">
        <f>+J54+('2017'!I54-'2017'!K54)</f>
        <v>0</v>
      </c>
      <c r="J54" s="40">
        <v>0</v>
      </c>
      <c r="K54" s="87">
        <v>0</v>
      </c>
      <c r="L54" s="71" t="e">
        <f t="shared" si="0"/>
        <v>#DIV/0!</v>
      </c>
      <c r="M54" s="85">
        <f t="shared" si="1"/>
        <v>1</v>
      </c>
      <c r="N54" s="55" t="str">
        <f t="shared" si="2"/>
        <v xml:space="preserve"> -</v>
      </c>
      <c r="O54" s="70">
        <v>0</v>
      </c>
      <c r="P54" s="40">
        <v>0</v>
      </c>
      <c r="Q54" s="40">
        <v>0</v>
      </c>
      <c r="R54" s="40">
        <v>0</v>
      </c>
      <c r="S54" s="41" t="str">
        <f t="shared" si="3"/>
        <v xml:space="preserve"> -</v>
      </c>
      <c r="T54" s="55" t="str">
        <f t="shared" si="4"/>
        <v xml:space="preserve"> -</v>
      </c>
    </row>
    <row r="55" spans="2:20" ht="60">
      <c r="B55" s="306"/>
      <c r="C55" s="308"/>
      <c r="D55" s="303"/>
      <c r="E55" s="39">
        <v>43101</v>
      </c>
      <c r="F55" s="39">
        <v>43465</v>
      </c>
      <c r="G55" s="8" t="s">
        <v>80</v>
      </c>
      <c r="H55" s="40">
        <v>400</v>
      </c>
      <c r="I55" s="77">
        <f>+J55+('2017'!I55-'2017'!K55)</f>
        <v>0</v>
      </c>
      <c r="J55" s="40">
        <v>0</v>
      </c>
      <c r="K55" s="87">
        <v>0</v>
      </c>
      <c r="L55" s="71" t="e">
        <f t="shared" si="0"/>
        <v>#DIV/0!</v>
      </c>
      <c r="M55" s="85">
        <f t="shared" si="1"/>
        <v>1</v>
      </c>
      <c r="N55" s="55" t="str">
        <f t="shared" si="2"/>
        <v xml:space="preserve"> -</v>
      </c>
      <c r="O55" s="70">
        <v>0</v>
      </c>
      <c r="P55" s="40">
        <v>0</v>
      </c>
      <c r="Q55" s="40">
        <v>0</v>
      </c>
      <c r="R55" s="40">
        <v>0</v>
      </c>
      <c r="S55" s="41" t="str">
        <f t="shared" si="3"/>
        <v xml:space="preserve"> -</v>
      </c>
      <c r="T55" s="55" t="str">
        <f t="shared" si="4"/>
        <v xml:space="preserve"> -</v>
      </c>
    </row>
    <row r="56" spans="2:20" ht="61" thickBot="1">
      <c r="B56" s="306"/>
      <c r="C56" s="308"/>
      <c r="D56" s="304"/>
      <c r="E56" s="50">
        <v>43101</v>
      </c>
      <c r="F56" s="50">
        <v>43465</v>
      </c>
      <c r="G56" s="13" t="s">
        <v>81</v>
      </c>
      <c r="H56" s="51">
        <v>1500</v>
      </c>
      <c r="I56" s="51">
        <f>+J56+('2017'!I56-'2017'!K56)</f>
        <v>0</v>
      </c>
      <c r="J56" s="51">
        <v>0</v>
      </c>
      <c r="K56" s="88">
        <v>0</v>
      </c>
      <c r="L56" s="67" t="e">
        <f t="shared" si="0"/>
        <v>#DIV/0!</v>
      </c>
      <c r="M56" s="84">
        <f t="shared" si="1"/>
        <v>1</v>
      </c>
      <c r="N56" s="53" t="str">
        <f t="shared" si="2"/>
        <v xml:space="preserve"> -</v>
      </c>
      <c r="O56" s="69">
        <v>0</v>
      </c>
      <c r="P56" s="51">
        <v>0</v>
      </c>
      <c r="Q56" s="51">
        <v>0</v>
      </c>
      <c r="R56" s="51">
        <v>0</v>
      </c>
      <c r="S56" s="52" t="str">
        <f t="shared" si="3"/>
        <v xml:space="preserve"> -</v>
      </c>
      <c r="T56" s="53" t="str">
        <f t="shared" si="4"/>
        <v xml:space="preserve"> -</v>
      </c>
    </row>
    <row r="57" spans="2:20" ht="30">
      <c r="B57" s="306"/>
      <c r="C57" s="308"/>
      <c r="D57" s="328" t="s">
        <v>94</v>
      </c>
      <c r="E57" s="75">
        <v>43101</v>
      </c>
      <c r="F57" s="75">
        <v>43465</v>
      </c>
      <c r="G57" s="76" t="s">
        <v>82</v>
      </c>
      <c r="H57" s="77">
        <v>4</v>
      </c>
      <c r="I57" s="77">
        <f>+J57+('2017'!I57-'2017'!K57)</f>
        <v>-2</v>
      </c>
      <c r="J57" s="77">
        <v>0</v>
      </c>
      <c r="K57" s="130">
        <v>0</v>
      </c>
      <c r="L57" s="113" t="e">
        <f t="shared" si="0"/>
        <v>#DIV/0!</v>
      </c>
      <c r="M57" s="114">
        <f t="shared" si="1"/>
        <v>1</v>
      </c>
      <c r="N57" s="112" t="str">
        <f t="shared" si="2"/>
        <v xml:space="preserve"> -</v>
      </c>
      <c r="O57" s="110" t="s">
        <v>167</v>
      </c>
      <c r="P57" s="77">
        <v>0</v>
      </c>
      <c r="Q57" s="77">
        <v>0</v>
      </c>
      <c r="R57" s="77">
        <v>0</v>
      </c>
      <c r="S57" s="111" t="str">
        <f t="shared" si="3"/>
        <v xml:space="preserve"> -</v>
      </c>
      <c r="T57" s="112" t="str">
        <f t="shared" si="4"/>
        <v xml:space="preserve"> -</v>
      </c>
    </row>
    <row r="58" spans="2:20" ht="46" thickBot="1">
      <c r="B58" s="307"/>
      <c r="C58" s="299"/>
      <c r="D58" s="304"/>
      <c r="E58" s="50">
        <v>43101</v>
      </c>
      <c r="F58" s="50">
        <v>43465</v>
      </c>
      <c r="G58" s="12" t="s">
        <v>83</v>
      </c>
      <c r="H58" s="51">
        <v>8</v>
      </c>
      <c r="I58" s="51">
        <f>+J58+('2017'!I58-'2017'!K58)</f>
        <v>2</v>
      </c>
      <c r="J58" s="51">
        <v>2</v>
      </c>
      <c r="K58" s="88">
        <v>2</v>
      </c>
      <c r="L58" s="67">
        <f t="shared" si="0"/>
        <v>1</v>
      </c>
      <c r="M58" s="84">
        <f t="shared" si="1"/>
        <v>1</v>
      </c>
      <c r="N58" s="53">
        <f t="shared" si="2"/>
        <v>1</v>
      </c>
      <c r="O58" s="69" t="s">
        <v>167</v>
      </c>
      <c r="P58" s="51">
        <v>0</v>
      </c>
      <c r="Q58" s="51">
        <v>0</v>
      </c>
      <c r="R58" s="51">
        <v>0</v>
      </c>
      <c r="S58" s="52" t="str">
        <f t="shared" si="3"/>
        <v xml:space="preserve"> -</v>
      </c>
      <c r="T58" s="53" t="str">
        <f t="shared" si="4"/>
        <v xml:space="preserve"> -</v>
      </c>
    </row>
    <row r="59" spans="2:20" ht="21" customHeight="1" thickBot="1">
      <c r="M59" s="60">
        <f>+AVERAGE(M12,M14:M15,M17,M19:M31,M33:M43,M45:M58)</f>
        <v>1</v>
      </c>
      <c r="N59" s="59">
        <f>+AVERAGE(N12,N14:N15,N17,N19:N31,N33:N43,N45:N58)</f>
        <v>0.96385019817196482</v>
      </c>
      <c r="P59" s="132">
        <f>+SUM(P12,P14:P15,P17,P19:P31,P33:P43,P45:P58)</f>
        <v>6854677.0899999999</v>
      </c>
      <c r="Q59" s="131">
        <f>+SUM(Q12,Q14:Q15,Q17,Q19:Q31,Q33:Q43,Q45:Q58)</f>
        <v>5532236</v>
      </c>
      <c r="R59" s="131">
        <f>+SUM(R12,R14:R15,R17,R19:R31,R33:R43,R45:R58)</f>
        <v>2905650.08</v>
      </c>
      <c r="S59" s="133">
        <f t="shared" si="3"/>
        <v>0.80707463347482067</v>
      </c>
      <c r="T59" s="134">
        <f t="shared" si="4"/>
        <v>0.52522164274987548</v>
      </c>
    </row>
  </sheetData>
  <mergeCells count="32">
    <mergeCell ref="J10:J11"/>
    <mergeCell ref="K10:K11"/>
    <mergeCell ref="B14:B15"/>
    <mergeCell ref="C14:C15"/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M9:N9"/>
    <mergeCell ref="O9:T10"/>
    <mergeCell ref="G10:G11"/>
    <mergeCell ref="H10:H11"/>
    <mergeCell ref="M10:M11"/>
    <mergeCell ref="N10:N11"/>
    <mergeCell ref="I10:I11"/>
    <mergeCell ref="B19:B58"/>
    <mergeCell ref="C19:C31"/>
    <mergeCell ref="D19:D23"/>
    <mergeCell ref="D24:D28"/>
    <mergeCell ref="D29:D31"/>
    <mergeCell ref="C33:C43"/>
    <mergeCell ref="D34:D35"/>
    <mergeCell ref="D37:D42"/>
    <mergeCell ref="C45:C58"/>
    <mergeCell ref="D45:D49"/>
    <mergeCell ref="D50:D56"/>
    <mergeCell ref="D57:D58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59"/>
  <sheetViews>
    <sheetView tabSelected="1" workbookViewId="0">
      <selection activeCell="B8" sqref="B8"/>
    </sheetView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11.28515625" style="1" customWidth="1"/>
    <col min="6" max="6" width="12.28515625" style="1" customWidth="1"/>
    <col min="7" max="7" width="36.28515625" style="1" customWidth="1"/>
    <col min="8" max="8" width="13.7109375" style="1" customWidth="1"/>
    <col min="9" max="9" width="12.7109375" style="1" hidden="1" customWidth="1"/>
    <col min="10" max="11" width="9.5703125" style="1" customWidth="1"/>
    <col min="12" max="12" width="9.7109375" style="1" hidden="1" customWidth="1"/>
    <col min="13" max="13" width="10.7109375" style="1"/>
    <col min="14" max="15" width="13.140625" style="1" customWidth="1"/>
    <col min="16" max="18" width="23.5703125" style="1" customWidth="1"/>
    <col min="19" max="20" width="12.5703125" style="1" customWidth="1"/>
    <col min="21" max="16384" width="10.7109375" style="1"/>
  </cols>
  <sheetData>
    <row r="2" spans="2:20" ht="20" customHeight="1">
      <c r="B2" s="309" t="s">
        <v>16</v>
      </c>
      <c r="C2" s="309"/>
      <c r="D2" s="309"/>
      <c r="E2" s="309"/>
      <c r="F2" s="309"/>
      <c r="G2" s="309"/>
      <c r="H2" s="309"/>
      <c r="I2" s="309"/>
      <c r="J2" s="309"/>
      <c r="K2" s="309"/>
      <c r="L2" s="309"/>
      <c r="M2" s="309"/>
      <c r="N2" s="309"/>
      <c r="O2" s="309"/>
      <c r="P2" s="309"/>
      <c r="Q2" s="309"/>
      <c r="R2" s="309"/>
      <c r="S2" s="309"/>
      <c r="T2" s="309"/>
    </row>
    <row r="3" spans="2:20" ht="20" customHeight="1">
      <c r="B3" s="309" t="s">
        <v>19</v>
      </c>
      <c r="C3" s="309"/>
      <c r="D3" s="309"/>
      <c r="E3" s="309"/>
      <c r="F3" s="309"/>
      <c r="G3" s="309"/>
      <c r="H3" s="309"/>
      <c r="I3" s="309"/>
      <c r="J3" s="309"/>
      <c r="K3" s="309"/>
      <c r="L3" s="309"/>
      <c r="M3" s="309"/>
      <c r="N3" s="309"/>
      <c r="O3" s="309"/>
      <c r="P3" s="309"/>
      <c r="Q3" s="309"/>
      <c r="R3" s="309"/>
      <c r="S3" s="309"/>
      <c r="T3" s="309"/>
    </row>
    <row r="4" spans="2:20" ht="20" customHeight="1">
      <c r="B4" s="309" t="s">
        <v>27</v>
      </c>
      <c r="C4" s="309"/>
      <c r="D4" s="309"/>
      <c r="E4" s="309"/>
      <c r="F4" s="309"/>
      <c r="G4" s="309"/>
      <c r="H4" s="309"/>
      <c r="I4" s="309"/>
      <c r="J4" s="309"/>
      <c r="K4" s="309"/>
      <c r="L4" s="309"/>
      <c r="M4" s="309"/>
      <c r="N4" s="309"/>
      <c r="O4" s="309"/>
      <c r="P4" s="309"/>
      <c r="Q4" s="309"/>
      <c r="R4" s="309"/>
      <c r="S4" s="309"/>
      <c r="T4" s="309"/>
    </row>
    <row r="6" spans="2:20" ht="16" thickBot="1"/>
    <row r="7" spans="2:20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>
      <c r="B8" s="7">
        <v>2019</v>
      </c>
      <c r="C8" s="14">
        <v>43738</v>
      </c>
      <c r="D8" s="310" t="s">
        <v>3</v>
      </c>
      <c r="E8" s="311"/>
      <c r="F8" s="311"/>
      <c r="G8" s="311"/>
      <c r="H8" s="311"/>
      <c r="I8" s="311"/>
      <c r="J8" s="311"/>
      <c r="K8" s="312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>
      <c r="B9" s="313" t="s">
        <v>17</v>
      </c>
      <c r="C9" s="316" t="s">
        <v>18</v>
      </c>
      <c r="D9" s="318" t="s">
        <v>0</v>
      </c>
      <c r="E9" s="321" t="s">
        <v>4</v>
      </c>
      <c r="F9" s="321"/>
      <c r="G9" s="321" t="s">
        <v>5</v>
      </c>
      <c r="H9" s="321"/>
      <c r="I9" s="321"/>
      <c r="J9" s="321"/>
      <c r="K9" s="323"/>
      <c r="L9" s="5"/>
      <c r="M9" s="318" t="s">
        <v>6</v>
      </c>
      <c r="N9" s="323"/>
      <c r="O9" s="292" t="s">
        <v>24</v>
      </c>
      <c r="P9" s="293"/>
      <c r="Q9" s="293"/>
      <c r="R9" s="293"/>
      <c r="S9" s="293"/>
      <c r="T9" s="294"/>
    </row>
    <row r="10" spans="2:20" ht="17" customHeight="1">
      <c r="B10" s="314"/>
      <c r="C10" s="317"/>
      <c r="D10" s="319"/>
      <c r="E10" s="322"/>
      <c r="F10" s="322"/>
      <c r="G10" s="322" t="s">
        <v>7</v>
      </c>
      <c r="H10" s="300" t="s">
        <v>25</v>
      </c>
      <c r="I10" s="300" t="s">
        <v>26</v>
      </c>
      <c r="J10" s="286" t="s">
        <v>1</v>
      </c>
      <c r="K10" s="324" t="s">
        <v>8</v>
      </c>
      <c r="L10" s="6"/>
      <c r="M10" s="288" t="s">
        <v>9</v>
      </c>
      <c r="N10" s="290" t="s">
        <v>10</v>
      </c>
      <c r="O10" s="295"/>
      <c r="P10" s="296"/>
      <c r="Q10" s="296"/>
      <c r="R10" s="296"/>
      <c r="S10" s="296"/>
      <c r="T10" s="297"/>
    </row>
    <row r="11" spans="2:20" ht="37.5" customHeight="1" thickBot="1">
      <c r="B11" s="315"/>
      <c r="C11" s="317"/>
      <c r="D11" s="320"/>
      <c r="E11" s="17" t="s">
        <v>11</v>
      </c>
      <c r="F11" s="17" t="s">
        <v>12</v>
      </c>
      <c r="G11" s="300"/>
      <c r="H11" s="301"/>
      <c r="I11" s="329"/>
      <c r="J11" s="287"/>
      <c r="K11" s="325"/>
      <c r="L11" s="18"/>
      <c r="M11" s="289"/>
      <c r="N11" s="291"/>
      <c r="O11" s="19" t="s">
        <v>23</v>
      </c>
      <c r="P11" s="20" t="s">
        <v>20</v>
      </c>
      <c r="Q11" s="21" t="s">
        <v>21</v>
      </c>
      <c r="R11" s="22" t="s">
        <v>22</v>
      </c>
      <c r="S11" s="22" t="s">
        <v>14</v>
      </c>
      <c r="T11" s="23" t="s">
        <v>15</v>
      </c>
    </row>
    <row r="12" spans="2:20" ht="61" thickBot="1">
      <c r="B12" s="61" t="s">
        <v>37</v>
      </c>
      <c r="C12" s="62" t="s">
        <v>36</v>
      </c>
      <c r="D12" s="79" t="s">
        <v>35</v>
      </c>
      <c r="E12" s="44">
        <v>43466</v>
      </c>
      <c r="F12" s="44">
        <v>43830</v>
      </c>
      <c r="G12" s="82" t="s">
        <v>28</v>
      </c>
      <c r="H12" s="45">
        <v>1</v>
      </c>
      <c r="I12" s="77">
        <f>+J12</f>
        <v>1</v>
      </c>
      <c r="J12" s="45">
        <v>1</v>
      </c>
      <c r="K12" s="80">
        <v>1</v>
      </c>
      <c r="L12" s="64">
        <f>+K12/J12</f>
        <v>1</v>
      </c>
      <c r="M12" s="81">
        <f>DAYS360(E12,$C$8)/DAYS360(E12,F12)</f>
        <v>0.74722222222222223</v>
      </c>
      <c r="N12" s="47">
        <f>IF(J12=0," -",IF(L12&gt;100%,100%,L12))</f>
        <v>1</v>
      </c>
      <c r="O12" s="65" t="s">
        <v>153</v>
      </c>
      <c r="P12" s="45">
        <v>0</v>
      </c>
      <c r="Q12" s="45">
        <v>0</v>
      </c>
      <c r="R12" s="45">
        <v>0</v>
      </c>
      <c r="S12" s="46" t="str">
        <f>IF(P12=0," -",Q12/P12)</f>
        <v xml:space="preserve"> -</v>
      </c>
      <c r="T12" s="47" t="str">
        <f>IF(R12=0," -",IF(Q12=0,100%,R12/Q12))</f>
        <v xml:space="preserve"> -</v>
      </c>
    </row>
    <row r="13" spans="2:20" ht="13" customHeight="1" thickBot="1">
      <c r="B13" s="24"/>
      <c r="C13" s="25"/>
      <c r="D13" s="26"/>
      <c r="E13" s="27"/>
      <c r="F13" s="27"/>
      <c r="G13" s="25"/>
      <c r="H13" s="28"/>
      <c r="I13" s="135"/>
      <c r="J13" s="28"/>
      <c r="K13" s="28"/>
      <c r="L13" s="29"/>
      <c r="M13" s="29"/>
      <c r="N13" s="29"/>
      <c r="O13" s="25"/>
      <c r="P13" s="30"/>
      <c r="Q13" s="30"/>
      <c r="R13" s="30"/>
      <c r="S13" s="29"/>
      <c r="T13" s="31"/>
    </row>
    <row r="14" spans="2:20" ht="46" thickBot="1">
      <c r="B14" s="298" t="s">
        <v>34</v>
      </c>
      <c r="C14" s="326" t="s">
        <v>33</v>
      </c>
      <c r="D14" s="79" t="s">
        <v>32</v>
      </c>
      <c r="E14" s="44">
        <v>43466</v>
      </c>
      <c r="F14" s="44">
        <v>43830</v>
      </c>
      <c r="G14" s="82" t="s">
        <v>29</v>
      </c>
      <c r="H14" s="45">
        <v>7</v>
      </c>
      <c r="I14" s="74">
        <f>+J14+('2018'!I14-'2018'!K14)</f>
        <v>-20</v>
      </c>
      <c r="J14" s="45">
        <v>6</v>
      </c>
      <c r="K14" s="80">
        <v>0</v>
      </c>
      <c r="L14" s="124">
        <f t="shared" ref="L14:L58" si="0">+K14/J14</f>
        <v>0</v>
      </c>
      <c r="M14" s="81">
        <f t="shared" ref="M14:M58" si="1">DAYS360(E14,$C$8)/DAYS360(E14,F14)</f>
        <v>0.74722222222222223</v>
      </c>
      <c r="N14" s="47">
        <f t="shared" ref="N14:N58" si="2">IF(J14=0," -",IF(L14&gt;100%,100%,L14))</f>
        <v>0</v>
      </c>
      <c r="O14" s="117">
        <v>0</v>
      </c>
      <c r="P14" s="45">
        <v>0</v>
      </c>
      <c r="Q14" s="45">
        <v>0</v>
      </c>
      <c r="R14" s="45">
        <v>0</v>
      </c>
      <c r="S14" s="46" t="str">
        <f t="shared" ref="S14:S59" si="3">IF(P14=0," -",Q14/P14)</f>
        <v xml:space="preserve"> -</v>
      </c>
      <c r="T14" s="47" t="str">
        <f t="shared" ref="T14:T59" si="4">IF(R14=0," -",IF(Q14=0,100%,R14/Q14))</f>
        <v xml:space="preserve"> -</v>
      </c>
    </row>
    <row r="15" spans="2:20" ht="46" thickBot="1">
      <c r="B15" s="299"/>
      <c r="C15" s="327"/>
      <c r="D15" s="79" t="s">
        <v>31</v>
      </c>
      <c r="E15" s="44">
        <v>43466</v>
      </c>
      <c r="F15" s="44">
        <v>43830</v>
      </c>
      <c r="G15" s="54" t="s">
        <v>30</v>
      </c>
      <c r="H15" s="45">
        <v>1</v>
      </c>
      <c r="I15" s="77">
        <f>+J15</f>
        <v>1</v>
      </c>
      <c r="J15" s="45">
        <v>1</v>
      </c>
      <c r="K15" s="80">
        <v>1</v>
      </c>
      <c r="L15" s="115">
        <f t="shared" si="0"/>
        <v>1</v>
      </c>
      <c r="M15" s="116">
        <f t="shared" si="1"/>
        <v>0.74722222222222223</v>
      </c>
      <c r="N15" s="109">
        <f t="shared" si="2"/>
        <v>1</v>
      </c>
      <c r="O15" s="107" t="s">
        <v>154</v>
      </c>
      <c r="P15" s="74">
        <v>0</v>
      </c>
      <c r="Q15" s="74">
        <v>0</v>
      </c>
      <c r="R15" s="74">
        <v>0</v>
      </c>
      <c r="S15" s="108" t="str">
        <f t="shared" si="3"/>
        <v xml:space="preserve"> -</v>
      </c>
      <c r="T15" s="109" t="str">
        <f t="shared" si="4"/>
        <v xml:space="preserve"> -</v>
      </c>
    </row>
    <row r="16" spans="2:20" ht="13" customHeight="1" thickBot="1">
      <c r="B16" s="24"/>
      <c r="C16" s="25"/>
      <c r="D16" s="26"/>
      <c r="E16" s="27"/>
      <c r="F16" s="27"/>
      <c r="G16" s="25"/>
      <c r="H16" s="28"/>
      <c r="I16" s="135"/>
      <c r="J16" s="28"/>
      <c r="K16" s="28"/>
      <c r="L16" s="29"/>
      <c r="M16" s="29"/>
      <c r="N16" s="29"/>
      <c r="O16" s="25"/>
      <c r="P16" s="30"/>
      <c r="Q16" s="30"/>
      <c r="R16" s="30"/>
      <c r="S16" s="29"/>
      <c r="T16" s="31"/>
    </row>
    <row r="17" spans="2:20" ht="91" thickBot="1">
      <c r="B17" s="139" t="s">
        <v>45</v>
      </c>
      <c r="C17" s="63" t="s">
        <v>43</v>
      </c>
      <c r="D17" s="79" t="s">
        <v>42</v>
      </c>
      <c r="E17" s="44">
        <v>43466</v>
      </c>
      <c r="F17" s="44">
        <v>43830</v>
      </c>
      <c r="G17" s="54" t="s">
        <v>38</v>
      </c>
      <c r="H17" s="45">
        <v>10</v>
      </c>
      <c r="I17" s="77">
        <f>+J17+('2018'!I17-'2018'!K17)</f>
        <v>-15</v>
      </c>
      <c r="J17" s="45">
        <v>7</v>
      </c>
      <c r="K17" s="80">
        <v>0</v>
      </c>
      <c r="L17" s="64">
        <f t="shared" si="0"/>
        <v>0</v>
      </c>
      <c r="M17" s="81">
        <f t="shared" si="1"/>
        <v>0.74722222222222223</v>
      </c>
      <c r="N17" s="47">
        <f t="shared" si="2"/>
        <v>0</v>
      </c>
      <c r="O17" s="65">
        <v>0</v>
      </c>
      <c r="P17" s="45">
        <v>0</v>
      </c>
      <c r="Q17" s="45">
        <v>0</v>
      </c>
      <c r="R17" s="45">
        <v>0</v>
      </c>
      <c r="S17" s="46" t="str">
        <f t="shared" si="3"/>
        <v xml:space="preserve"> -</v>
      </c>
      <c r="T17" s="47" t="str">
        <f t="shared" si="4"/>
        <v xml:space="preserve"> -</v>
      </c>
    </row>
    <row r="18" spans="2:20" ht="13" customHeight="1" thickBot="1">
      <c r="B18" s="24"/>
      <c r="C18" s="25"/>
      <c r="D18" s="26"/>
      <c r="E18" s="27"/>
      <c r="F18" s="27"/>
      <c r="G18" s="25"/>
      <c r="H18" s="28"/>
      <c r="I18" s="135"/>
      <c r="J18" s="28"/>
      <c r="K18" s="28"/>
      <c r="L18" s="29"/>
      <c r="M18" s="29"/>
      <c r="N18" s="29"/>
      <c r="O18" s="25"/>
      <c r="P18" s="30"/>
      <c r="Q18" s="30"/>
      <c r="R18" s="30"/>
      <c r="S18" s="29"/>
      <c r="T18" s="31"/>
    </row>
    <row r="19" spans="2:20" ht="45">
      <c r="B19" s="298" t="s">
        <v>98</v>
      </c>
      <c r="C19" s="305" t="s">
        <v>95</v>
      </c>
      <c r="D19" s="302" t="s">
        <v>84</v>
      </c>
      <c r="E19" s="48">
        <v>43466</v>
      </c>
      <c r="F19" s="48">
        <v>43830</v>
      </c>
      <c r="G19" s="9" t="s">
        <v>46</v>
      </c>
      <c r="H19" s="56">
        <v>1</v>
      </c>
      <c r="I19" s="111">
        <f>+J19+('2018'!I19-'2018'!K19)</f>
        <v>0.3</v>
      </c>
      <c r="J19" s="56">
        <v>0.35</v>
      </c>
      <c r="K19" s="89">
        <v>0.23</v>
      </c>
      <c r="L19" s="66">
        <f t="shared" si="0"/>
        <v>0.65714285714285725</v>
      </c>
      <c r="M19" s="83">
        <f t="shared" si="1"/>
        <v>0.74722222222222223</v>
      </c>
      <c r="N19" s="15">
        <f t="shared" si="2"/>
        <v>0.65714285714285725</v>
      </c>
      <c r="O19" s="118" t="s">
        <v>157</v>
      </c>
      <c r="P19" s="49">
        <v>120728</v>
      </c>
      <c r="Q19" s="49">
        <v>110250</v>
      </c>
      <c r="R19" s="49">
        <v>0</v>
      </c>
      <c r="S19" s="16">
        <f t="shared" si="3"/>
        <v>0.91320986018156514</v>
      </c>
      <c r="T19" s="15" t="str">
        <f t="shared" si="4"/>
        <v xml:space="preserve"> -</v>
      </c>
    </row>
    <row r="20" spans="2:20" ht="75">
      <c r="B20" s="308"/>
      <c r="C20" s="306"/>
      <c r="D20" s="303"/>
      <c r="E20" s="39">
        <v>43466</v>
      </c>
      <c r="F20" s="39">
        <v>43830</v>
      </c>
      <c r="G20" s="10" t="s">
        <v>47</v>
      </c>
      <c r="H20" s="43">
        <v>4</v>
      </c>
      <c r="I20" s="77">
        <f>+J20+('2018'!I20-'2018'!K20)</f>
        <v>4</v>
      </c>
      <c r="J20" s="43">
        <v>4</v>
      </c>
      <c r="K20" s="90">
        <v>0</v>
      </c>
      <c r="L20" s="71">
        <f t="shared" si="0"/>
        <v>0</v>
      </c>
      <c r="M20" s="85">
        <f t="shared" si="1"/>
        <v>0.74722222222222223</v>
      </c>
      <c r="N20" s="55">
        <f t="shared" si="2"/>
        <v>0</v>
      </c>
      <c r="O20" s="119">
        <v>0</v>
      </c>
      <c r="P20" s="40">
        <v>0</v>
      </c>
      <c r="Q20" s="40">
        <v>0</v>
      </c>
      <c r="R20" s="40">
        <v>0</v>
      </c>
      <c r="S20" s="41" t="str">
        <f t="shared" si="3"/>
        <v xml:space="preserve"> -</v>
      </c>
      <c r="T20" s="55" t="str">
        <f t="shared" si="4"/>
        <v xml:space="preserve"> -</v>
      </c>
    </row>
    <row r="21" spans="2:20" ht="60">
      <c r="B21" s="308"/>
      <c r="C21" s="306"/>
      <c r="D21" s="303"/>
      <c r="E21" s="39">
        <v>43466</v>
      </c>
      <c r="F21" s="39">
        <v>43830</v>
      </c>
      <c r="G21" s="10" t="s">
        <v>48</v>
      </c>
      <c r="H21" s="43">
        <v>4</v>
      </c>
      <c r="I21" s="77">
        <f>+J21+('2018'!I21-'2018'!K21)</f>
        <v>4</v>
      </c>
      <c r="J21" s="43">
        <v>4</v>
      </c>
      <c r="K21" s="90">
        <v>0</v>
      </c>
      <c r="L21" s="71">
        <f t="shared" si="0"/>
        <v>0</v>
      </c>
      <c r="M21" s="85">
        <f t="shared" si="1"/>
        <v>0.74722222222222223</v>
      </c>
      <c r="N21" s="55">
        <f t="shared" si="2"/>
        <v>0</v>
      </c>
      <c r="O21" s="119">
        <v>0</v>
      </c>
      <c r="P21" s="40">
        <v>0</v>
      </c>
      <c r="Q21" s="40">
        <v>0</v>
      </c>
      <c r="R21" s="40">
        <v>0</v>
      </c>
      <c r="S21" s="41" t="str">
        <f t="shared" si="3"/>
        <v xml:space="preserve"> -</v>
      </c>
      <c r="T21" s="55" t="str">
        <f t="shared" si="4"/>
        <v xml:space="preserve"> -</v>
      </c>
    </row>
    <row r="22" spans="2:20" ht="30">
      <c r="B22" s="308"/>
      <c r="C22" s="306"/>
      <c r="D22" s="303"/>
      <c r="E22" s="39">
        <v>43466</v>
      </c>
      <c r="F22" s="39">
        <v>43830</v>
      </c>
      <c r="G22" s="8" t="s">
        <v>49</v>
      </c>
      <c r="H22" s="43">
        <v>171</v>
      </c>
      <c r="I22" s="77">
        <f>+J22+('2018'!I22-'2018'!K22)</f>
        <v>84</v>
      </c>
      <c r="J22" s="43">
        <v>51</v>
      </c>
      <c r="K22" s="90">
        <v>46</v>
      </c>
      <c r="L22" s="71">
        <f t="shared" si="0"/>
        <v>0.90196078431372551</v>
      </c>
      <c r="M22" s="85">
        <f t="shared" si="1"/>
        <v>0.74722222222222223</v>
      </c>
      <c r="N22" s="55">
        <f t="shared" si="2"/>
        <v>0.90196078431372551</v>
      </c>
      <c r="O22" s="119" t="s">
        <v>156</v>
      </c>
      <c r="P22" s="40">
        <v>0</v>
      </c>
      <c r="Q22" s="40">
        <v>0</v>
      </c>
      <c r="R22" s="40">
        <v>0</v>
      </c>
      <c r="S22" s="41" t="str">
        <f t="shared" si="3"/>
        <v xml:space="preserve"> -</v>
      </c>
      <c r="T22" s="55" t="str">
        <f t="shared" si="4"/>
        <v xml:space="preserve"> -</v>
      </c>
    </row>
    <row r="23" spans="2:20" ht="76" thickBot="1">
      <c r="B23" s="308"/>
      <c r="C23" s="306"/>
      <c r="D23" s="304"/>
      <c r="E23" s="50">
        <v>43466</v>
      </c>
      <c r="F23" s="50">
        <v>43830</v>
      </c>
      <c r="G23" s="140" t="s">
        <v>100</v>
      </c>
      <c r="H23" s="57">
        <v>700</v>
      </c>
      <c r="I23" s="74">
        <f>+J23+('2018'!I23-'2018'!K23)</f>
        <v>333</v>
      </c>
      <c r="J23" s="57">
        <v>650</v>
      </c>
      <c r="K23" s="91">
        <v>116</v>
      </c>
      <c r="L23" s="105">
        <f t="shared" si="0"/>
        <v>0.17846153846153845</v>
      </c>
      <c r="M23" s="106">
        <f t="shared" si="1"/>
        <v>0.74722222222222223</v>
      </c>
      <c r="N23" s="99">
        <f t="shared" si="2"/>
        <v>0.17846153846153845</v>
      </c>
      <c r="O23" s="120" t="s">
        <v>158</v>
      </c>
      <c r="P23" s="51">
        <v>0</v>
      </c>
      <c r="Q23" s="51">
        <v>0</v>
      </c>
      <c r="R23" s="51">
        <v>0</v>
      </c>
      <c r="S23" s="52" t="str">
        <f t="shared" si="3"/>
        <v xml:space="preserve"> -</v>
      </c>
      <c r="T23" s="53" t="str">
        <f t="shared" si="4"/>
        <v xml:space="preserve"> -</v>
      </c>
    </row>
    <row r="24" spans="2:20" ht="45">
      <c r="B24" s="308"/>
      <c r="C24" s="306"/>
      <c r="D24" s="302" t="s">
        <v>85</v>
      </c>
      <c r="E24" s="48">
        <v>43466</v>
      </c>
      <c r="F24" s="48">
        <v>43830</v>
      </c>
      <c r="G24" s="11" t="s">
        <v>50</v>
      </c>
      <c r="H24" s="92">
        <v>5</v>
      </c>
      <c r="I24" s="77">
        <f>+J24+('2018'!I24-'2018'!K24)</f>
        <v>5</v>
      </c>
      <c r="J24" s="92">
        <v>5</v>
      </c>
      <c r="K24" s="93">
        <v>5</v>
      </c>
      <c r="L24" s="121">
        <f t="shared" si="0"/>
        <v>1</v>
      </c>
      <c r="M24" s="83">
        <f t="shared" si="1"/>
        <v>0.74722222222222223</v>
      </c>
      <c r="N24" s="15">
        <f t="shared" si="2"/>
        <v>1</v>
      </c>
      <c r="O24" s="110" t="s">
        <v>159</v>
      </c>
      <c r="P24" s="77">
        <v>448017</v>
      </c>
      <c r="Q24" s="77">
        <v>448017</v>
      </c>
      <c r="R24" s="77">
        <v>0</v>
      </c>
      <c r="S24" s="111">
        <f t="shared" si="3"/>
        <v>1</v>
      </c>
      <c r="T24" s="112" t="str">
        <f t="shared" si="4"/>
        <v xml:space="preserve"> -</v>
      </c>
    </row>
    <row r="25" spans="2:20" ht="45">
      <c r="B25" s="308"/>
      <c r="C25" s="306"/>
      <c r="D25" s="303"/>
      <c r="E25" s="39">
        <v>43466</v>
      </c>
      <c r="F25" s="39">
        <v>43830</v>
      </c>
      <c r="G25" s="8" t="s">
        <v>51</v>
      </c>
      <c r="H25" s="42">
        <v>1</v>
      </c>
      <c r="I25" s="111">
        <f>+J25+('2018'!I25-'2018'!K25)</f>
        <v>1</v>
      </c>
      <c r="J25" s="42">
        <v>1</v>
      </c>
      <c r="K25" s="94">
        <v>1</v>
      </c>
      <c r="L25" s="123">
        <f t="shared" si="0"/>
        <v>1</v>
      </c>
      <c r="M25" s="85">
        <f t="shared" si="1"/>
        <v>0.74722222222222223</v>
      </c>
      <c r="N25" s="55">
        <f t="shared" si="2"/>
        <v>1</v>
      </c>
      <c r="O25" s="70" t="s">
        <v>159</v>
      </c>
      <c r="P25" s="40">
        <v>0</v>
      </c>
      <c r="Q25" s="40">
        <v>0</v>
      </c>
      <c r="R25" s="40">
        <v>0</v>
      </c>
      <c r="S25" s="41" t="str">
        <f t="shared" si="3"/>
        <v xml:space="preserve"> -</v>
      </c>
      <c r="T25" s="55" t="str">
        <f t="shared" si="4"/>
        <v xml:space="preserve"> -</v>
      </c>
    </row>
    <row r="26" spans="2:20" ht="45">
      <c r="B26" s="308"/>
      <c r="C26" s="306"/>
      <c r="D26" s="303"/>
      <c r="E26" s="39">
        <v>43466</v>
      </c>
      <c r="F26" s="39">
        <v>43830</v>
      </c>
      <c r="G26" s="8" t="s">
        <v>52</v>
      </c>
      <c r="H26" s="43">
        <v>7</v>
      </c>
      <c r="I26" s="77">
        <f>+J26+('2018'!I26-'2018'!K26)</f>
        <v>0</v>
      </c>
      <c r="J26" s="43">
        <v>6</v>
      </c>
      <c r="K26" s="90">
        <v>3</v>
      </c>
      <c r="L26" s="123">
        <f t="shared" si="0"/>
        <v>0.5</v>
      </c>
      <c r="M26" s="85">
        <f t="shared" si="1"/>
        <v>0.74722222222222223</v>
      </c>
      <c r="N26" s="55">
        <f t="shared" si="2"/>
        <v>0.5</v>
      </c>
      <c r="O26" s="70" t="s">
        <v>160</v>
      </c>
      <c r="P26" s="40">
        <v>0</v>
      </c>
      <c r="Q26" s="40">
        <v>0</v>
      </c>
      <c r="R26" s="40">
        <v>0</v>
      </c>
      <c r="S26" s="41" t="str">
        <f t="shared" si="3"/>
        <v xml:space="preserve"> -</v>
      </c>
      <c r="T26" s="55" t="str">
        <f t="shared" si="4"/>
        <v xml:space="preserve"> -</v>
      </c>
    </row>
    <row r="27" spans="2:20" ht="60">
      <c r="B27" s="308"/>
      <c r="C27" s="306"/>
      <c r="D27" s="303"/>
      <c r="E27" s="39">
        <v>43466</v>
      </c>
      <c r="F27" s="39">
        <v>43830</v>
      </c>
      <c r="G27" s="10" t="s">
        <v>53</v>
      </c>
      <c r="H27" s="42">
        <v>1</v>
      </c>
      <c r="I27" s="111">
        <f>+J27+('2018'!I27-'2018'!K27)</f>
        <v>0.8</v>
      </c>
      <c r="J27" s="42">
        <v>0.8</v>
      </c>
      <c r="K27" s="94">
        <v>0.8</v>
      </c>
      <c r="L27" s="123">
        <f t="shared" si="0"/>
        <v>1</v>
      </c>
      <c r="M27" s="85">
        <f t="shared" si="1"/>
        <v>0.74722222222222223</v>
      </c>
      <c r="N27" s="55">
        <f t="shared" si="2"/>
        <v>1</v>
      </c>
      <c r="O27" s="70" t="s">
        <v>161</v>
      </c>
      <c r="P27" s="40">
        <v>0</v>
      </c>
      <c r="Q27" s="40">
        <v>0</v>
      </c>
      <c r="R27" s="40">
        <v>0</v>
      </c>
      <c r="S27" s="41" t="str">
        <f t="shared" si="3"/>
        <v xml:space="preserve"> -</v>
      </c>
      <c r="T27" s="55" t="str">
        <f t="shared" si="4"/>
        <v xml:space="preserve"> -</v>
      </c>
    </row>
    <row r="28" spans="2:20" ht="46" thickBot="1">
      <c r="B28" s="308"/>
      <c r="C28" s="306"/>
      <c r="D28" s="304"/>
      <c r="E28" s="50">
        <v>43466</v>
      </c>
      <c r="F28" s="50">
        <v>43830</v>
      </c>
      <c r="G28" s="12" t="s">
        <v>54</v>
      </c>
      <c r="H28" s="58">
        <v>1</v>
      </c>
      <c r="I28" s="108">
        <f>+J28+('2018'!I28-'2018'!K28)</f>
        <v>0.8</v>
      </c>
      <c r="J28" s="58">
        <v>0.8</v>
      </c>
      <c r="K28" s="95">
        <v>0.8</v>
      </c>
      <c r="L28" s="122">
        <f t="shared" si="0"/>
        <v>1</v>
      </c>
      <c r="M28" s="84">
        <f t="shared" si="1"/>
        <v>0.74722222222222223</v>
      </c>
      <c r="N28" s="53">
        <f t="shared" si="2"/>
        <v>1</v>
      </c>
      <c r="O28" s="97" t="s">
        <v>161</v>
      </c>
      <c r="P28" s="73">
        <v>0</v>
      </c>
      <c r="Q28" s="73">
        <v>0</v>
      </c>
      <c r="R28" s="73">
        <v>0</v>
      </c>
      <c r="S28" s="98" t="str">
        <f t="shared" si="3"/>
        <v xml:space="preserve"> -</v>
      </c>
      <c r="T28" s="99" t="str">
        <f t="shared" si="4"/>
        <v xml:space="preserve"> -</v>
      </c>
    </row>
    <row r="29" spans="2:20" ht="45">
      <c r="B29" s="308"/>
      <c r="C29" s="306"/>
      <c r="D29" s="302" t="s">
        <v>86</v>
      </c>
      <c r="E29" s="48">
        <v>43466</v>
      </c>
      <c r="F29" s="48">
        <v>43830</v>
      </c>
      <c r="G29" s="9" t="s">
        <v>55</v>
      </c>
      <c r="H29" s="56">
        <v>1</v>
      </c>
      <c r="I29" s="111">
        <f>+J29+('2018'!I29-'2018'!K29)</f>
        <v>0.3</v>
      </c>
      <c r="J29" s="56">
        <v>0.5</v>
      </c>
      <c r="K29" s="89">
        <v>0.3</v>
      </c>
      <c r="L29" s="121">
        <f t="shared" si="0"/>
        <v>0.6</v>
      </c>
      <c r="M29" s="83">
        <f t="shared" si="1"/>
        <v>0.74722222222222223</v>
      </c>
      <c r="N29" s="15">
        <f t="shared" si="2"/>
        <v>0.6</v>
      </c>
      <c r="O29" s="118" t="s">
        <v>162</v>
      </c>
      <c r="P29" s="49">
        <v>0</v>
      </c>
      <c r="Q29" s="49">
        <v>0</v>
      </c>
      <c r="R29" s="49">
        <v>0</v>
      </c>
      <c r="S29" s="16" t="str">
        <f t="shared" si="3"/>
        <v xml:space="preserve"> -</v>
      </c>
      <c r="T29" s="15" t="str">
        <f t="shared" si="4"/>
        <v xml:space="preserve"> -</v>
      </c>
    </row>
    <row r="30" spans="2:20" ht="60">
      <c r="B30" s="308"/>
      <c r="C30" s="306"/>
      <c r="D30" s="303"/>
      <c r="E30" s="39">
        <v>43466</v>
      </c>
      <c r="F30" s="39">
        <v>43830</v>
      </c>
      <c r="G30" s="8" t="s">
        <v>56</v>
      </c>
      <c r="H30" s="43">
        <v>15</v>
      </c>
      <c r="I30" s="77">
        <f>+J30+('2018'!I30-'2018'!K30)</f>
        <v>14</v>
      </c>
      <c r="J30" s="43">
        <v>15</v>
      </c>
      <c r="K30" s="90">
        <v>0</v>
      </c>
      <c r="L30" s="123">
        <f t="shared" si="0"/>
        <v>0</v>
      </c>
      <c r="M30" s="85">
        <f t="shared" si="1"/>
        <v>0.74722222222222223</v>
      </c>
      <c r="N30" s="55">
        <f t="shared" si="2"/>
        <v>0</v>
      </c>
      <c r="O30" s="119" t="s">
        <v>162</v>
      </c>
      <c r="P30" s="40">
        <v>0</v>
      </c>
      <c r="Q30" s="40">
        <v>0</v>
      </c>
      <c r="R30" s="40">
        <v>0</v>
      </c>
      <c r="S30" s="41" t="str">
        <f t="shared" si="3"/>
        <v xml:space="preserve"> -</v>
      </c>
      <c r="T30" s="55" t="str">
        <f t="shared" si="4"/>
        <v xml:space="preserve"> -</v>
      </c>
    </row>
    <row r="31" spans="2:20" ht="61" thickBot="1">
      <c r="B31" s="308"/>
      <c r="C31" s="307"/>
      <c r="D31" s="304"/>
      <c r="E31" s="50">
        <v>43466</v>
      </c>
      <c r="F31" s="50">
        <v>43830</v>
      </c>
      <c r="G31" s="13" t="s">
        <v>57</v>
      </c>
      <c r="H31" s="57">
        <v>1</v>
      </c>
      <c r="I31" s="77">
        <f>+J31+('2018'!I31-'2018'!K31)</f>
        <v>0</v>
      </c>
      <c r="J31" s="57">
        <v>0</v>
      </c>
      <c r="K31" s="91">
        <v>0</v>
      </c>
      <c r="L31" s="122" t="e">
        <f t="shared" si="0"/>
        <v>#DIV/0!</v>
      </c>
      <c r="M31" s="84">
        <f t="shared" si="1"/>
        <v>0.74722222222222223</v>
      </c>
      <c r="N31" s="53" t="str">
        <f t="shared" si="2"/>
        <v xml:space="preserve"> -</v>
      </c>
      <c r="O31" s="120" t="s">
        <v>156</v>
      </c>
      <c r="P31" s="51">
        <v>0</v>
      </c>
      <c r="Q31" s="51">
        <v>0</v>
      </c>
      <c r="R31" s="51">
        <v>0</v>
      </c>
      <c r="S31" s="52" t="str">
        <f t="shared" si="3"/>
        <v xml:space="preserve"> -</v>
      </c>
      <c r="T31" s="53" t="str">
        <f t="shared" si="4"/>
        <v xml:space="preserve"> -</v>
      </c>
    </row>
    <row r="32" spans="2:20" ht="13" customHeight="1" thickBot="1">
      <c r="B32" s="308"/>
      <c r="C32" s="32"/>
      <c r="D32" s="33"/>
      <c r="E32" s="34"/>
      <c r="F32" s="34"/>
      <c r="G32" s="35"/>
      <c r="H32" s="36"/>
      <c r="I32" s="137"/>
      <c r="J32" s="36"/>
      <c r="K32" s="36"/>
      <c r="L32" s="37"/>
      <c r="M32" s="37"/>
      <c r="N32" s="37"/>
      <c r="O32" s="35"/>
      <c r="P32" s="36"/>
      <c r="Q32" s="36"/>
      <c r="R32" s="36"/>
      <c r="S32" s="37"/>
      <c r="T32" s="38"/>
    </row>
    <row r="33" spans="2:20" ht="61" thickBot="1">
      <c r="B33" s="308"/>
      <c r="C33" s="305" t="s">
        <v>96</v>
      </c>
      <c r="D33" s="79" t="s">
        <v>87</v>
      </c>
      <c r="E33" s="44">
        <v>43466</v>
      </c>
      <c r="F33" s="44">
        <v>43830</v>
      </c>
      <c r="G33" s="54" t="s">
        <v>58</v>
      </c>
      <c r="H33" s="45">
        <v>1000</v>
      </c>
      <c r="I33" s="74">
        <f>+J33+('2018'!I33-'2018'!K33)</f>
        <v>560</v>
      </c>
      <c r="J33" s="45">
        <v>600</v>
      </c>
      <c r="K33" s="80">
        <v>429</v>
      </c>
      <c r="L33" s="103">
        <f t="shared" si="0"/>
        <v>0.71499999999999997</v>
      </c>
      <c r="M33" s="104">
        <f t="shared" si="1"/>
        <v>0.74722222222222223</v>
      </c>
      <c r="N33" s="102">
        <f t="shared" si="2"/>
        <v>0.71499999999999997</v>
      </c>
      <c r="O33" s="100" t="s">
        <v>163</v>
      </c>
      <c r="P33" s="72">
        <v>1049191</v>
      </c>
      <c r="Q33" s="72">
        <v>1037202</v>
      </c>
      <c r="R33" s="72">
        <v>479751</v>
      </c>
      <c r="S33" s="101">
        <f t="shared" si="3"/>
        <v>0.98857310060799231</v>
      </c>
      <c r="T33" s="102">
        <f t="shared" si="4"/>
        <v>0.46254345826560306</v>
      </c>
    </row>
    <row r="34" spans="2:20" ht="45">
      <c r="B34" s="308"/>
      <c r="C34" s="306"/>
      <c r="D34" s="302" t="s">
        <v>88</v>
      </c>
      <c r="E34" s="48">
        <v>43466</v>
      </c>
      <c r="F34" s="48">
        <v>43830</v>
      </c>
      <c r="G34" s="9" t="s">
        <v>59</v>
      </c>
      <c r="H34" s="49">
        <v>10</v>
      </c>
      <c r="I34" s="77">
        <f>+J34+('2018'!I34-'2018'!K34)</f>
        <v>-17</v>
      </c>
      <c r="J34" s="49">
        <v>5</v>
      </c>
      <c r="K34" s="86">
        <v>6</v>
      </c>
      <c r="L34" s="121">
        <f t="shared" si="0"/>
        <v>1.2</v>
      </c>
      <c r="M34" s="83">
        <f t="shared" si="1"/>
        <v>0.74722222222222223</v>
      </c>
      <c r="N34" s="15">
        <f t="shared" si="2"/>
        <v>1</v>
      </c>
      <c r="O34" s="118" t="s">
        <v>164</v>
      </c>
      <c r="P34" s="49">
        <v>0</v>
      </c>
      <c r="Q34" s="49">
        <v>0</v>
      </c>
      <c r="R34" s="49">
        <v>0</v>
      </c>
      <c r="S34" s="16" t="str">
        <f t="shared" si="3"/>
        <v xml:space="preserve"> -</v>
      </c>
      <c r="T34" s="15" t="str">
        <f t="shared" si="4"/>
        <v xml:space="preserve"> -</v>
      </c>
    </row>
    <row r="35" spans="2:20" ht="61" thickBot="1">
      <c r="B35" s="308"/>
      <c r="C35" s="306"/>
      <c r="D35" s="304"/>
      <c r="E35" s="50">
        <v>43466</v>
      </c>
      <c r="F35" s="50">
        <v>43830</v>
      </c>
      <c r="G35" s="12" t="s">
        <v>60</v>
      </c>
      <c r="H35" s="51">
        <v>250</v>
      </c>
      <c r="I35" s="74">
        <f>+J35+('2018'!I35-'2018'!K35)</f>
        <v>-53</v>
      </c>
      <c r="J35" s="51">
        <v>100</v>
      </c>
      <c r="K35" s="88">
        <v>321</v>
      </c>
      <c r="L35" s="128">
        <f t="shared" si="0"/>
        <v>3.21</v>
      </c>
      <c r="M35" s="106">
        <f t="shared" si="1"/>
        <v>0.74722222222222223</v>
      </c>
      <c r="N35" s="99">
        <f t="shared" si="2"/>
        <v>1</v>
      </c>
      <c r="O35" s="129" t="s">
        <v>164</v>
      </c>
      <c r="P35" s="73">
        <v>0</v>
      </c>
      <c r="Q35" s="73">
        <v>0</v>
      </c>
      <c r="R35" s="73">
        <v>0</v>
      </c>
      <c r="S35" s="98" t="str">
        <f t="shared" si="3"/>
        <v xml:space="preserve"> -</v>
      </c>
      <c r="T35" s="99" t="str">
        <f t="shared" si="4"/>
        <v xml:space="preserve"> -</v>
      </c>
    </row>
    <row r="36" spans="2:20" ht="46" thickBot="1">
      <c r="B36" s="308"/>
      <c r="C36" s="306"/>
      <c r="D36" s="79" t="s">
        <v>89</v>
      </c>
      <c r="E36" s="44">
        <v>43466</v>
      </c>
      <c r="F36" s="44">
        <v>43830</v>
      </c>
      <c r="G36" s="54" t="s">
        <v>61</v>
      </c>
      <c r="H36" s="45">
        <v>6202</v>
      </c>
      <c r="I36" s="74">
        <f>+J36+('2018'!I36-'2018'!K36)</f>
        <v>3070</v>
      </c>
      <c r="J36" s="45">
        <v>1800</v>
      </c>
      <c r="K36" s="127">
        <v>1444</v>
      </c>
      <c r="L36" s="124">
        <f t="shared" si="0"/>
        <v>0.80222222222222217</v>
      </c>
      <c r="M36" s="81">
        <f t="shared" si="1"/>
        <v>0.74722222222222223</v>
      </c>
      <c r="N36" s="47">
        <f t="shared" si="2"/>
        <v>0.80222222222222217</v>
      </c>
      <c r="O36" s="65" t="s">
        <v>154</v>
      </c>
      <c r="P36" s="45">
        <v>0</v>
      </c>
      <c r="Q36" s="45">
        <v>0</v>
      </c>
      <c r="R36" s="45">
        <v>0</v>
      </c>
      <c r="S36" s="46" t="str">
        <f t="shared" si="3"/>
        <v xml:space="preserve"> -</v>
      </c>
      <c r="T36" s="47" t="str">
        <f t="shared" si="4"/>
        <v xml:space="preserve"> -</v>
      </c>
    </row>
    <row r="37" spans="2:20" ht="30">
      <c r="B37" s="308"/>
      <c r="C37" s="306"/>
      <c r="D37" s="302" t="s">
        <v>90</v>
      </c>
      <c r="E37" s="48">
        <v>43466</v>
      </c>
      <c r="F37" s="48">
        <v>43830</v>
      </c>
      <c r="G37" s="9" t="s">
        <v>62</v>
      </c>
      <c r="H37" s="49">
        <v>50</v>
      </c>
      <c r="I37" s="77">
        <f>+J37+('2018'!I37-'2018'!K37)</f>
        <v>38</v>
      </c>
      <c r="J37" s="49">
        <v>38</v>
      </c>
      <c r="K37" s="86">
        <v>0</v>
      </c>
      <c r="L37" s="113">
        <f t="shared" si="0"/>
        <v>0</v>
      </c>
      <c r="M37" s="114">
        <f t="shared" si="1"/>
        <v>0.74722222222222223</v>
      </c>
      <c r="N37" s="112">
        <f t="shared" si="2"/>
        <v>0</v>
      </c>
      <c r="O37" s="110">
        <v>0</v>
      </c>
      <c r="P37" s="77">
        <v>0</v>
      </c>
      <c r="Q37" s="77">
        <v>0</v>
      </c>
      <c r="R37" s="77">
        <v>0</v>
      </c>
      <c r="S37" s="111" t="str">
        <f t="shared" si="3"/>
        <v xml:space="preserve"> -</v>
      </c>
      <c r="T37" s="112" t="str">
        <f t="shared" si="4"/>
        <v xml:space="preserve"> -</v>
      </c>
    </row>
    <row r="38" spans="2:20" ht="75">
      <c r="B38" s="308"/>
      <c r="C38" s="306"/>
      <c r="D38" s="303"/>
      <c r="E38" s="39">
        <v>43466</v>
      </c>
      <c r="F38" s="39">
        <v>43830</v>
      </c>
      <c r="G38" s="10" t="s">
        <v>63</v>
      </c>
      <c r="H38" s="42">
        <v>1</v>
      </c>
      <c r="I38" s="111">
        <f>+J38+('2018'!I38-'2018'!K38)</f>
        <v>0.4</v>
      </c>
      <c r="J38" s="42">
        <v>0.4</v>
      </c>
      <c r="K38" s="94">
        <v>0.4</v>
      </c>
      <c r="L38" s="71">
        <f t="shared" si="0"/>
        <v>1</v>
      </c>
      <c r="M38" s="85">
        <f t="shared" si="1"/>
        <v>0.74722222222222223</v>
      </c>
      <c r="N38" s="55">
        <f t="shared" si="2"/>
        <v>1</v>
      </c>
      <c r="O38" s="70">
        <v>0</v>
      </c>
      <c r="P38" s="40">
        <v>0</v>
      </c>
      <c r="Q38" s="40">
        <v>0</v>
      </c>
      <c r="R38" s="40">
        <v>360000</v>
      </c>
      <c r="S38" s="41" t="str">
        <f t="shared" si="3"/>
        <v xml:space="preserve"> -</v>
      </c>
      <c r="T38" s="55">
        <f t="shared" si="4"/>
        <v>1</v>
      </c>
    </row>
    <row r="39" spans="2:20" ht="60">
      <c r="B39" s="308"/>
      <c r="C39" s="306"/>
      <c r="D39" s="303"/>
      <c r="E39" s="39">
        <v>43466</v>
      </c>
      <c r="F39" s="39">
        <v>43830</v>
      </c>
      <c r="G39" s="10" t="s">
        <v>64</v>
      </c>
      <c r="H39" s="40">
        <v>1</v>
      </c>
      <c r="I39" s="77">
        <f>+J39</f>
        <v>1</v>
      </c>
      <c r="J39" s="40">
        <v>1</v>
      </c>
      <c r="K39" s="87">
        <v>1</v>
      </c>
      <c r="L39" s="71">
        <f t="shared" si="0"/>
        <v>1</v>
      </c>
      <c r="M39" s="85">
        <f t="shared" si="1"/>
        <v>0.74722222222222223</v>
      </c>
      <c r="N39" s="55">
        <f t="shared" si="2"/>
        <v>1</v>
      </c>
      <c r="O39" s="70">
        <v>0</v>
      </c>
      <c r="P39" s="40">
        <v>0</v>
      </c>
      <c r="Q39" s="40">
        <v>0</v>
      </c>
      <c r="R39" s="40">
        <v>0</v>
      </c>
      <c r="S39" s="41" t="str">
        <f t="shared" si="3"/>
        <v xml:space="preserve"> -</v>
      </c>
      <c r="T39" s="55" t="str">
        <f t="shared" si="4"/>
        <v xml:space="preserve"> -</v>
      </c>
    </row>
    <row r="40" spans="2:20" ht="45">
      <c r="B40" s="308"/>
      <c r="C40" s="306"/>
      <c r="D40" s="303"/>
      <c r="E40" s="39">
        <v>43466</v>
      </c>
      <c r="F40" s="39">
        <v>43830</v>
      </c>
      <c r="G40" s="10" t="s">
        <v>65</v>
      </c>
      <c r="H40" s="40">
        <v>1</v>
      </c>
      <c r="I40" s="77">
        <f>+J40</f>
        <v>1</v>
      </c>
      <c r="J40" s="40">
        <v>1</v>
      </c>
      <c r="K40" s="87">
        <v>1</v>
      </c>
      <c r="L40" s="71">
        <f t="shared" si="0"/>
        <v>1</v>
      </c>
      <c r="M40" s="85">
        <f t="shared" si="1"/>
        <v>0.74722222222222223</v>
      </c>
      <c r="N40" s="55">
        <f t="shared" si="2"/>
        <v>1</v>
      </c>
      <c r="O40" s="70" t="s">
        <v>156</v>
      </c>
      <c r="P40" s="40">
        <v>0</v>
      </c>
      <c r="Q40" s="40">
        <v>0</v>
      </c>
      <c r="R40" s="40">
        <v>0</v>
      </c>
      <c r="S40" s="41" t="str">
        <f t="shared" si="3"/>
        <v xml:space="preserve"> -</v>
      </c>
      <c r="T40" s="55" t="str">
        <f t="shared" si="4"/>
        <v xml:space="preserve"> -</v>
      </c>
    </row>
    <row r="41" spans="2:20" ht="60">
      <c r="B41" s="308"/>
      <c r="C41" s="306"/>
      <c r="D41" s="303"/>
      <c r="E41" s="39">
        <v>43466</v>
      </c>
      <c r="F41" s="39">
        <v>43830</v>
      </c>
      <c r="G41" s="8" t="s">
        <v>67</v>
      </c>
      <c r="H41" s="40">
        <v>20</v>
      </c>
      <c r="I41" s="77">
        <f>+J41+('2018'!I41-'2018'!K41)</f>
        <v>10</v>
      </c>
      <c r="J41" s="40">
        <v>20</v>
      </c>
      <c r="K41" s="87">
        <v>16</v>
      </c>
      <c r="L41" s="71">
        <f t="shared" si="0"/>
        <v>0.8</v>
      </c>
      <c r="M41" s="85">
        <f t="shared" si="1"/>
        <v>0.74722222222222223</v>
      </c>
      <c r="N41" s="55">
        <f t="shared" si="2"/>
        <v>0.8</v>
      </c>
      <c r="O41" s="70">
        <v>0</v>
      </c>
      <c r="P41" s="40">
        <v>0</v>
      </c>
      <c r="Q41" s="40">
        <v>0</v>
      </c>
      <c r="R41" s="40">
        <v>0</v>
      </c>
      <c r="S41" s="41" t="str">
        <f t="shared" si="3"/>
        <v xml:space="preserve"> -</v>
      </c>
      <c r="T41" s="55" t="str">
        <f t="shared" si="4"/>
        <v xml:space="preserve"> -</v>
      </c>
    </row>
    <row r="42" spans="2:20" ht="46" thickBot="1">
      <c r="B42" s="308"/>
      <c r="C42" s="306"/>
      <c r="D42" s="304"/>
      <c r="E42" s="50">
        <v>43466</v>
      </c>
      <c r="F42" s="50">
        <v>43830</v>
      </c>
      <c r="G42" s="13" t="s">
        <v>68</v>
      </c>
      <c r="H42" s="51">
        <v>500</v>
      </c>
      <c r="I42" s="74">
        <f>+J42+('2018'!I42-'2018'!K42)</f>
        <v>500</v>
      </c>
      <c r="J42" s="51">
        <v>350</v>
      </c>
      <c r="K42" s="88">
        <v>0</v>
      </c>
      <c r="L42" s="105">
        <f t="shared" si="0"/>
        <v>0</v>
      </c>
      <c r="M42" s="106">
        <f t="shared" si="1"/>
        <v>0.74722222222222223</v>
      </c>
      <c r="N42" s="99">
        <f t="shared" si="2"/>
        <v>0</v>
      </c>
      <c r="O42" s="97" t="s">
        <v>156</v>
      </c>
      <c r="P42" s="73">
        <v>0</v>
      </c>
      <c r="Q42" s="73">
        <v>0</v>
      </c>
      <c r="R42" s="73">
        <v>0</v>
      </c>
      <c r="S42" s="98" t="str">
        <f t="shared" si="3"/>
        <v xml:space="preserve"> -</v>
      </c>
      <c r="T42" s="99" t="str">
        <f t="shared" si="4"/>
        <v xml:space="preserve"> -</v>
      </c>
    </row>
    <row r="43" spans="2:20" ht="61" thickBot="1">
      <c r="B43" s="308"/>
      <c r="C43" s="307"/>
      <c r="D43" s="79" t="s">
        <v>93</v>
      </c>
      <c r="E43" s="44">
        <v>43466</v>
      </c>
      <c r="F43" s="44">
        <v>43830</v>
      </c>
      <c r="G43" s="82" t="s">
        <v>69</v>
      </c>
      <c r="H43" s="96">
        <v>1</v>
      </c>
      <c r="I43" s="138">
        <f>+J43</f>
        <v>1</v>
      </c>
      <c r="J43" s="96">
        <v>1</v>
      </c>
      <c r="K43" s="126">
        <v>0.62</v>
      </c>
      <c r="L43" s="124">
        <f t="shared" si="0"/>
        <v>0.62</v>
      </c>
      <c r="M43" s="81">
        <f t="shared" si="1"/>
        <v>0.74722222222222223</v>
      </c>
      <c r="N43" s="47">
        <f t="shared" si="2"/>
        <v>0.62</v>
      </c>
      <c r="O43" s="65" t="s">
        <v>165</v>
      </c>
      <c r="P43" s="45">
        <v>2009738</v>
      </c>
      <c r="Q43" s="45">
        <v>1333104</v>
      </c>
      <c r="R43" s="45">
        <v>0</v>
      </c>
      <c r="S43" s="46">
        <f t="shared" si="3"/>
        <v>0.66332228380017699</v>
      </c>
      <c r="T43" s="47" t="str">
        <f t="shared" si="4"/>
        <v xml:space="preserve"> -</v>
      </c>
    </row>
    <row r="44" spans="2:20" ht="13" customHeight="1" thickBot="1">
      <c r="B44" s="308"/>
      <c r="C44" s="32"/>
      <c r="D44" s="33"/>
      <c r="E44" s="34"/>
      <c r="F44" s="34"/>
      <c r="G44" s="35"/>
      <c r="H44" s="36"/>
      <c r="I44" s="137"/>
      <c r="J44" s="36"/>
      <c r="K44" s="36"/>
      <c r="L44" s="37"/>
      <c r="M44" s="37"/>
      <c r="N44" s="37"/>
      <c r="O44" s="35"/>
      <c r="P44" s="36"/>
      <c r="Q44" s="36"/>
      <c r="R44" s="36"/>
      <c r="S44" s="37"/>
      <c r="T44" s="38"/>
    </row>
    <row r="45" spans="2:20" ht="30">
      <c r="B45" s="306"/>
      <c r="C45" s="298" t="s">
        <v>97</v>
      </c>
      <c r="D45" s="302" t="s">
        <v>91</v>
      </c>
      <c r="E45" s="48">
        <v>43466</v>
      </c>
      <c r="F45" s="48">
        <v>43830</v>
      </c>
      <c r="G45" s="9" t="s">
        <v>70</v>
      </c>
      <c r="H45" s="49">
        <v>1500</v>
      </c>
      <c r="I45" s="77">
        <f>+J45+('2018'!I45-'2018'!K45)</f>
        <v>519</v>
      </c>
      <c r="J45" s="49">
        <v>800</v>
      </c>
      <c r="K45" s="86">
        <v>586</v>
      </c>
      <c r="L45" s="66">
        <f t="shared" si="0"/>
        <v>0.73250000000000004</v>
      </c>
      <c r="M45" s="83">
        <f t="shared" si="1"/>
        <v>0.74722222222222223</v>
      </c>
      <c r="N45" s="15">
        <f t="shared" si="2"/>
        <v>0.73250000000000004</v>
      </c>
      <c r="O45" s="68" t="s">
        <v>166</v>
      </c>
      <c r="P45" s="49">
        <v>134095</v>
      </c>
      <c r="Q45" s="49">
        <v>133747</v>
      </c>
      <c r="R45" s="49">
        <v>0</v>
      </c>
      <c r="S45" s="16">
        <f t="shared" si="3"/>
        <v>0.99740482493754423</v>
      </c>
      <c r="T45" s="15" t="str">
        <f t="shared" si="4"/>
        <v xml:space="preserve"> -</v>
      </c>
    </row>
    <row r="46" spans="2:20" ht="30">
      <c r="B46" s="306"/>
      <c r="C46" s="308"/>
      <c r="D46" s="303"/>
      <c r="E46" s="39">
        <v>43466</v>
      </c>
      <c r="F46" s="39">
        <v>43830</v>
      </c>
      <c r="G46" s="10" t="s">
        <v>71</v>
      </c>
      <c r="H46" s="40">
        <v>1000</v>
      </c>
      <c r="I46" s="77">
        <f>+J46+('2018'!I46-'2018'!K46)</f>
        <v>267</v>
      </c>
      <c r="J46" s="40">
        <v>360</v>
      </c>
      <c r="K46" s="87">
        <v>361</v>
      </c>
      <c r="L46" s="71">
        <f t="shared" si="0"/>
        <v>1.0027777777777778</v>
      </c>
      <c r="M46" s="85">
        <f t="shared" si="1"/>
        <v>0.74722222222222223</v>
      </c>
      <c r="N46" s="55">
        <f t="shared" si="2"/>
        <v>1</v>
      </c>
      <c r="O46" s="70">
        <v>0</v>
      </c>
      <c r="P46" s="40">
        <v>33495</v>
      </c>
      <c r="Q46" s="40">
        <v>33495</v>
      </c>
      <c r="R46" s="40">
        <v>0</v>
      </c>
      <c r="S46" s="41">
        <f t="shared" si="3"/>
        <v>1</v>
      </c>
      <c r="T46" s="55" t="str">
        <f t="shared" si="4"/>
        <v xml:space="preserve"> -</v>
      </c>
    </row>
    <row r="47" spans="2:20" ht="45">
      <c r="B47" s="306"/>
      <c r="C47" s="308"/>
      <c r="D47" s="303"/>
      <c r="E47" s="39">
        <v>43466</v>
      </c>
      <c r="F47" s="39">
        <v>43830</v>
      </c>
      <c r="G47" s="8" t="s">
        <v>72</v>
      </c>
      <c r="H47" s="40">
        <v>1</v>
      </c>
      <c r="I47" s="77">
        <f>+J47</f>
        <v>1</v>
      </c>
      <c r="J47" s="40">
        <v>1</v>
      </c>
      <c r="K47" s="87">
        <v>1</v>
      </c>
      <c r="L47" s="71">
        <f t="shared" si="0"/>
        <v>1</v>
      </c>
      <c r="M47" s="85">
        <f t="shared" si="1"/>
        <v>0.74722222222222223</v>
      </c>
      <c r="N47" s="55">
        <f t="shared" si="2"/>
        <v>1</v>
      </c>
      <c r="O47" s="70" t="s">
        <v>156</v>
      </c>
      <c r="P47" s="40">
        <v>0</v>
      </c>
      <c r="Q47" s="40">
        <v>0</v>
      </c>
      <c r="R47" s="40">
        <v>0</v>
      </c>
      <c r="S47" s="41" t="str">
        <f t="shared" si="3"/>
        <v xml:space="preserve"> -</v>
      </c>
      <c r="T47" s="55" t="str">
        <f t="shared" si="4"/>
        <v xml:space="preserve"> -</v>
      </c>
    </row>
    <row r="48" spans="2:20" ht="45">
      <c r="B48" s="306"/>
      <c r="C48" s="308"/>
      <c r="D48" s="303"/>
      <c r="E48" s="39">
        <v>43466</v>
      </c>
      <c r="F48" s="39">
        <v>43830</v>
      </c>
      <c r="G48" s="8" t="s">
        <v>73</v>
      </c>
      <c r="H48" s="40">
        <v>1</v>
      </c>
      <c r="I48" s="77">
        <f>+J48</f>
        <v>1</v>
      </c>
      <c r="J48" s="40">
        <v>1</v>
      </c>
      <c r="K48" s="87">
        <v>1</v>
      </c>
      <c r="L48" s="71">
        <f t="shared" si="0"/>
        <v>1</v>
      </c>
      <c r="M48" s="85">
        <f t="shared" si="1"/>
        <v>0.74722222222222223</v>
      </c>
      <c r="N48" s="55">
        <f t="shared" si="2"/>
        <v>1</v>
      </c>
      <c r="O48" s="70" t="s">
        <v>156</v>
      </c>
      <c r="P48" s="40">
        <v>0</v>
      </c>
      <c r="Q48" s="40">
        <v>0</v>
      </c>
      <c r="R48" s="40">
        <v>0</v>
      </c>
      <c r="S48" s="41" t="str">
        <f t="shared" si="3"/>
        <v xml:space="preserve"> -</v>
      </c>
      <c r="T48" s="55" t="str">
        <f t="shared" si="4"/>
        <v xml:space="preserve"> -</v>
      </c>
    </row>
    <row r="49" spans="2:20" ht="46" thickBot="1">
      <c r="B49" s="306"/>
      <c r="C49" s="308"/>
      <c r="D49" s="304"/>
      <c r="E49" s="50">
        <v>43466</v>
      </c>
      <c r="F49" s="50">
        <v>43830</v>
      </c>
      <c r="G49" s="13" t="s">
        <v>74</v>
      </c>
      <c r="H49" s="51">
        <v>1</v>
      </c>
      <c r="I49" s="51">
        <f>+J49</f>
        <v>1</v>
      </c>
      <c r="J49" s="51">
        <v>1</v>
      </c>
      <c r="K49" s="88">
        <v>1</v>
      </c>
      <c r="L49" s="67">
        <f t="shared" si="0"/>
        <v>1</v>
      </c>
      <c r="M49" s="84">
        <f t="shared" si="1"/>
        <v>0.74722222222222223</v>
      </c>
      <c r="N49" s="53">
        <f t="shared" si="2"/>
        <v>1</v>
      </c>
      <c r="O49" s="97" t="s">
        <v>156</v>
      </c>
      <c r="P49" s="73">
        <v>0</v>
      </c>
      <c r="Q49" s="73">
        <v>0</v>
      </c>
      <c r="R49" s="73">
        <v>0</v>
      </c>
      <c r="S49" s="98" t="str">
        <f t="shared" si="3"/>
        <v xml:space="preserve"> -</v>
      </c>
      <c r="T49" s="99" t="str">
        <f t="shared" si="4"/>
        <v xml:space="preserve"> -</v>
      </c>
    </row>
    <row r="50" spans="2:20" ht="30">
      <c r="B50" s="306"/>
      <c r="C50" s="308"/>
      <c r="D50" s="302" t="s">
        <v>92</v>
      </c>
      <c r="E50" s="48">
        <v>43466</v>
      </c>
      <c r="F50" s="48">
        <v>43830</v>
      </c>
      <c r="G50" s="11" t="s">
        <v>75</v>
      </c>
      <c r="H50" s="49">
        <v>1700</v>
      </c>
      <c r="I50" s="77">
        <f>+J50+('2018'!I50-'2018'!K50)</f>
        <v>-757</v>
      </c>
      <c r="J50" s="49">
        <v>1050</v>
      </c>
      <c r="K50" s="86">
        <v>2089</v>
      </c>
      <c r="L50" s="66">
        <f t="shared" si="0"/>
        <v>1.9895238095238095</v>
      </c>
      <c r="M50" s="83">
        <f t="shared" si="1"/>
        <v>0.74722222222222223</v>
      </c>
      <c r="N50" s="15">
        <f t="shared" si="2"/>
        <v>1</v>
      </c>
      <c r="O50" s="68">
        <v>0</v>
      </c>
      <c r="P50" s="49">
        <v>40000</v>
      </c>
      <c r="Q50" s="49">
        <v>40000</v>
      </c>
      <c r="R50" s="49">
        <v>0</v>
      </c>
      <c r="S50" s="16">
        <f t="shared" si="3"/>
        <v>1</v>
      </c>
      <c r="T50" s="15" t="str">
        <f t="shared" si="4"/>
        <v xml:space="preserve"> -</v>
      </c>
    </row>
    <row r="51" spans="2:20" ht="45">
      <c r="B51" s="306"/>
      <c r="C51" s="308"/>
      <c r="D51" s="303"/>
      <c r="E51" s="39">
        <v>43466</v>
      </c>
      <c r="F51" s="39">
        <v>43830</v>
      </c>
      <c r="G51" s="8" t="s">
        <v>76</v>
      </c>
      <c r="H51" s="40">
        <v>200</v>
      </c>
      <c r="I51" s="77">
        <f>+J51+('2018'!I51-'2018'!K51)</f>
        <v>-104</v>
      </c>
      <c r="J51" s="40">
        <v>100</v>
      </c>
      <c r="K51" s="87">
        <v>115</v>
      </c>
      <c r="L51" s="71">
        <f t="shared" si="0"/>
        <v>1.1499999999999999</v>
      </c>
      <c r="M51" s="85">
        <f t="shared" si="1"/>
        <v>0.74722222222222223</v>
      </c>
      <c r="N51" s="55">
        <f t="shared" si="2"/>
        <v>1</v>
      </c>
      <c r="O51" s="70">
        <v>0</v>
      </c>
      <c r="P51" s="40">
        <v>0</v>
      </c>
      <c r="Q51" s="40">
        <v>0</v>
      </c>
      <c r="R51" s="40">
        <v>0</v>
      </c>
      <c r="S51" s="41" t="str">
        <f t="shared" si="3"/>
        <v xml:space="preserve"> -</v>
      </c>
      <c r="T51" s="55" t="str">
        <f t="shared" si="4"/>
        <v xml:space="preserve"> -</v>
      </c>
    </row>
    <row r="52" spans="2:20" ht="30">
      <c r="B52" s="306"/>
      <c r="C52" s="308"/>
      <c r="D52" s="303"/>
      <c r="E52" s="39">
        <v>43466</v>
      </c>
      <c r="F52" s="39">
        <v>43830</v>
      </c>
      <c r="G52" s="8" t="s">
        <v>77</v>
      </c>
      <c r="H52" s="40">
        <v>1</v>
      </c>
      <c r="I52" s="77">
        <f>+J52</f>
        <v>1</v>
      </c>
      <c r="J52" s="40">
        <v>1</v>
      </c>
      <c r="K52" s="87">
        <v>1</v>
      </c>
      <c r="L52" s="71">
        <f t="shared" si="0"/>
        <v>1</v>
      </c>
      <c r="M52" s="85">
        <f t="shared" si="1"/>
        <v>0.74722222222222223</v>
      </c>
      <c r="N52" s="55">
        <f t="shared" si="2"/>
        <v>1</v>
      </c>
      <c r="O52" s="70" t="s">
        <v>156</v>
      </c>
      <c r="P52" s="40">
        <v>0</v>
      </c>
      <c r="Q52" s="40">
        <v>0</v>
      </c>
      <c r="R52" s="40">
        <v>0</v>
      </c>
      <c r="S52" s="41" t="str">
        <f t="shared" si="3"/>
        <v xml:space="preserve"> -</v>
      </c>
      <c r="T52" s="55" t="str">
        <f t="shared" si="4"/>
        <v xml:space="preserve"> -</v>
      </c>
    </row>
    <row r="53" spans="2:20" ht="60">
      <c r="B53" s="306"/>
      <c r="C53" s="308"/>
      <c r="D53" s="303"/>
      <c r="E53" s="39">
        <v>43466</v>
      </c>
      <c r="F53" s="39">
        <v>43830</v>
      </c>
      <c r="G53" s="8" t="s">
        <v>78</v>
      </c>
      <c r="H53" s="40">
        <v>100</v>
      </c>
      <c r="I53" s="77">
        <f>+J53+('2018'!I53-'2018'!K53)</f>
        <v>100</v>
      </c>
      <c r="J53" s="40">
        <v>100</v>
      </c>
      <c r="K53" s="87">
        <v>0</v>
      </c>
      <c r="L53" s="71">
        <f t="shared" si="0"/>
        <v>0</v>
      </c>
      <c r="M53" s="85">
        <f t="shared" si="1"/>
        <v>0.74722222222222223</v>
      </c>
      <c r="N53" s="55">
        <f t="shared" si="2"/>
        <v>0</v>
      </c>
      <c r="O53" s="70">
        <v>0</v>
      </c>
      <c r="P53" s="40">
        <v>0</v>
      </c>
      <c r="Q53" s="40">
        <v>0</v>
      </c>
      <c r="R53" s="40">
        <v>0</v>
      </c>
      <c r="S53" s="41" t="str">
        <f t="shared" si="3"/>
        <v xml:space="preserve"> -</v>
      </c>
      <c r="T53" s="55" t="str">
        <f t="shared" si="4"/>
        <v xml:space="preserve"> -</v>
      </c>
    </row>
    <row r="54" spans="2:20" ht="60">
      <c r="B54" s="306"/>
      <c r="C54" s="308"/>
      <c r="D54" s="303"/>
      <c r="E54" s="39">
        <v>43466</v>
      </c>
      <c r="F54" s="39">
        <v>43830</v>
      </c>
      <c r="G54" s="8" t="s">
        <v>79</v>
      </c>
      <c r="H54" s="40">
        <v>1000</v>
      </c>
      <c r="I54" s="77">
        <f>+J54+('2018'!I54-'2018'!K54)</f>
        <v>1000</v>
      </c>
      <c r="J54" s="40">
        <v>1000</v>
      </c>
      <c r="K54" s="87">
        <v>0</v>
      </c>
      <c r="L54" s="71">
        <f t="shared" si="0"/>
        <v>0</v>
      </c>
      <c r="M54" s="85">
        <f t="shared" si="1"/>
        <v>0.74722222222222223</v>
      </c>
      <c r="N54" s="55">
        <f t="shared" si="2"/>
        <v>0</v>
      </c>
      <c r="O54" s="70">
        <v>0</v>
      </c>
      <c r="P54" s="40">
        <v>0</v>
      </c>
      <c r="Q54" s="40">
        <v>0</v>
      </c>
      <c r="R54" s="40">
        <v>0</v>
      </c>
      <c r="S54" s="41" t="str">
        <f t="shared" si="3"/>
        <v xml:space="preserve"> -</v>
      </c>
      <c r="T54" s="55" t="str">
        <f t="shared" si="4"/>
        <v xml:space="preserve"> -</v>
      </c>
    </row>
    <row r="55" spans="2:20" ht="60">
      <c r="B55" s="306"/>
      <c r="C55" s="308"/>
      <c r="D55" s="303"/>
      <c r="E55" s="39">
        <v>43466</v>
      </c>
      <c r="F55" s="39">
        <v>43830</v>
      </c>
      <c r="G55" s="8" t="s">
        <v>80</v>
      </c>
      <c r="H55" s="40">
        <v>400</v>
      </c>
      <c r="I55" s="77">
        <f>+J55+('2018'!I55-'2018'!K55)</f>
        <v>400</v>
      </c>
      <c r="J55" s="40">
        <v>400</v>
      </c>
      <c r="K55" s="87">
        <v>0</v>
      </c>
      <c r="L55" s="71">
        <f t="shared" si="0"/>
        <v>0</v>
      </c>
      <c r="M55" s="85">
        <f t="shared" si="1"/>
        <v>0.74722222222222223</v>
      </c>
      <c r="N55" s="55">
        <f t="shared" si="2"/>
        <v>0</v>
      </c>
      <c r="O55" s="70">
        <v>0</v>
      </c>
      <c r="P55" s="40">
        <v>0</v>
      </c>
      <c r="Q55" s="40">
        <v>0</v>
      </c>
      <c r="R55" s="40">
        <v>0</v>
      </c>
      <c r="S55" s="41" t="str">
        <f t="shared" si="3"/>
        <v xml:space="preserve"> -</v>
      </c>
      <c r="T55" s="55" t="str">
        <f t="shared" si="4"/>
        <v xml:space="preserve"> -</v>
      </c>
    </row>
    <row r="56" spans="2:20" ht="61" thickBot="1">
      <c r="B56" s="306"/>
      <c r="C56" s="308"/>
      <c r="D56" s="304"/>
      <c r="E56" s="50">
        <v>43466</v>
      </c>
      <c r="F56" s="50">
        <v>43830</v>
      </c>
      <c r="G56" s="13" t="s">
        <v>81</v>
      </c>
      <c r="H56" s="51">
        <v>1500</v>
      </c>
      <c r="I56" s="51">
        <f>+J56+('2018'!I56-'2018'!K56)</f>
        <v>1500</v>
      </c>
      <c r="J56" s="51">
        <v>1500</v>
      </c>
      <c r="K56" s="88">
        <v>0</v>
      </c>
      <c r="L56" s="67">
        <f t="shared" si="0"/>
        <v>0</v>
      </c>
      <c r="M56" s="84">
        <f t="shared" si="1"/>
        <v>0.74722222222222223</v>
      </c>
      <c r="N56" s="53">
        <f t="shared" si="2"/>
        <v>0</v>
      </c>
      <c r="O56" s="69">
        <v>0</v>
      </c>
      <c r="P56" s="51">
        <v>0</v>
      </c>
      <c r="Q56" s="51">
        <v>0</v>
      </c>
      <c r="R56" s="51">
        <v>0</v>
      </c>
      <c r="S56" s="52" t="str">
        <f t="shared" si="3"/>
        <v xml:space="preserve"> -</v>
      </c>
      <c r="T56" s="53" t="str">
        <f t="shared" si="4"/>
        <v xml:space="preserve"> -</v>
      </c>
    </row>
    <row r="57" spans="2:20" ht="30">
      <c r="B57" s="306"/>
      <c r="C57" s="308"/>
      <c r="D57" s="328" t="s">
        <v>94</v>
      </c>
      <c r="E57" s="75">
        <v>43466</v>
      </c>
      <c r="F57" s="75">
        <v>43830</v>
      </c>
      <c r="G57" s="76" t="s">
        <v>82</v>
      </c>
      <c r="H57" s="77">
        <v>4</v>
      </c>
      <c r="I57" s="77">
        <f>+J57+('2018'!I57-'2018'!K57)</f>
        <v>1</v>
      </c>
      <c r="J57" s="77">
        <v>3</v>
      </c>
      <c r="K57" s="130">
        <v>1</v>
      </c>
      <c r="L57" s="113">
        <f t="shared" si="0"/>
        <v>0.33333333333333331</v>
      </c>
      <c r="M57" s="114">
        <f t="shared" si="1"/>
        <v>0.74722222222222223</v>
      </c>
      <c r="N57" s="112">
        <f t="shared" si="2"/>
        <v>0.33333333333333331</v>
      </c>
      <c r="O57" s="110" t="s">
        <v>167</v>
      </c>
      <c r="P57" s="77">
        <v>0</v>
      </c>
      <c r="Q57" s="77">
        <v>0</v>
      </c>
      <c r="R57" s="77">
        <v>0</v>
      </c>
      <c r="S57" s="111" t="str">
        <f t="shared" si="3"/>
        <v xml:space="preserve"> -</v>
      </c>
      <c r="T57" s="112" t="str">
        <f t="shared" si="4"/>
        <v xml:space="preserve"> -</v>
      </c>
    </row>
    <row r="58" spans="2:20" ht="46" thickBot="1">
      <c r="B58" s="307"/>
      <c r="C58" s="299"/>
      <c r="D58" s="304"/>
      <c r="E58" s="50">
        <v>43466</v>
      </c>
      <c r="F58" s="50">
        <v>43830</v>
      </c>
      <c r="G58" s="12" t="s">
        <v>83</v>
      </c>
      <c r="H58" s="51">
        <v>8</v>
      </c>
      <c r="I58" s="51">
        <f>+J58+('2018'!I58-'2018'!K58)</f>
        <v>3</v>
      </c>
      <c r="J58" s="51">
        <v>3</v>
      </c>
      <c r="K58" s="88">
        <v>2</v>
      </c>
      <c r="L58" s="67">
        <f t="shared" si="0"/>
        <v>0.66666666666666663</v>
      </c>
      <c r="M58" s="84">
        <f t="shared" si="1"/>
        <v>0.74722222222222223</v>
      </c>
      <c r="N58" s="53">
        <f t="shared" si="2"/>
        <v>0.66666666666666663</v>
      </c>
      <c r="O58" s="69" t="s">
        <v>167</v>
      </c>
      <c r="P58" s="51">
        <v>0</v>
      </c>
      <c r="Q58" s="51">
        <v>0</v>
      </c>
      <c r="R58" s="51">
        <v>0</v>
      </c>
      <c r="S58" s="52" t="str">
        <f t="shared" si="3"/>
        <v xml:space="preserve"> -</v>
      </c>
      <c r="T58" s="53" t="str">
        <f t="shared" si="4"/>
        <v xml:space="preserve"> -</v>
      </c>
    </row>
    <row r="59" spans="2:20" ht="21" customHeight="1" thickBot="1">
      <c r="M59" s="60">
        <f>+AVERAGE(M12,M14:M15,M17,M19:M31,M33:M43,M45:M58)</f>
        <v>0.74722222222222268</v>
      </c>
      <c r="N59" s="59">
        <f>+AVERAGE(N12,N14:N15,N17,N19:N31,N33:N43,N45:N58)</f>
        <v>0.62212896102781334</v>
      </c>
      <c r="P59" s="132">
        <f>+SUM(P12,P14:P15,P17,P19:P31,P33:P43,P45:P58)</f>
        <v>3835264</v>
      </c>
      <c r="Q59" s="131">
        <f>+SUM(Q12,Q14:Q15,Q17,Q19:Q31,Q33:Q43,Q45:Q58)</f>
        <v>3135815</v>
      </c>
      <c r="R59" s="131">
        <f>+SUM(R12,R14:R15,R17,R19:R31,R33:R43,R45:R58)</f>
        <v>839751</v>
      </c>
      <c r="S59" s="133">
        <f t="shared" si="3"/>
        <v>0.81762689608850914</v>
      </c>
      <c r="T59" s="134">
        <f t="shared" si="4"/>
        <v>0.2677935401163653</v>
      </c>
    </row>
  </sheetData>
  <mergeCells count="32">
    <mergeCell ref="J10:J11"/>
    <mergeCell ref="K10:K11"/>
    <mergeCell ref="B14:B15"/>
    <mergeCell ref="C14:C15"/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M9:N9"/>
    <mergeCell ref="O9:T10"/>
    <mergeCell ref="G10:G11"/>
    <mergeCell ref="H10:H11"/>
    <mergeCell ref="M10:M11"/>
    <mergeCell ref="N10:N11"/>
    <mergeCell ref="I10:I11"/>
    <mergeCell ref="B19:B58"/>
    <mergeCell ref="C19:C31"/>
    <mergeCell ref="D19:D23"/>
    <mergeCell ref="D24:D28"/>
    <mergeCell ref="D29:D31"/>
    <mergeCell ref="C33:C43"/>
    <mergeCell ref="D34:D35"/>
    <mergeCell ref="D37:D42"/>
    <mergeCell ref="C45:C58"/>
    <mergeCell ref="D45:D49"/>
    <mergeCell ref="D50:D56"/>
    <mergeCell ref="D57:D58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Y59"/>
  <sheetViews>
    <sheetView workbookViewId="0"/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36.28515625" style="1" customWidth="1"/>
    <col min="6" max="6" width="13.7109375" style="1" customWidth="1"/>
    <col min="7" max="18" width="9.5703125" style="1" customWidth="1"/>
    <col min="19" max="20" width="13.140625" style="1" customWidth="1"/>
    <col min="21" max="23" width="23.5703125" style="1" customWidth="1"/>
    <col min="24" max="25" width="12.5703125" style="1" customWidth="1"/>
    <col min="26" max="16384" width="10.7109375" style="1"/>
  </cols>
  <sheetData>
    <row r="2" spans="2:25" ht="20" customHeight="1">
      <c r="B2" s="309" t="s">
        <v>16</v>
      </c>
      <c r="C2" s="309"/>
      <c r="D2" s="309"/>
      <c r="E2" s="309"/>
      <c r="F2" s="309"/>
      <c r="G2" s="309"/>
      <c r="H2" s="309"/>
      <c r="I2" s="309"/>
      <c r="J2" s="309"/>
      <c r="K2" s="309"/>
      <c r="L2" s="309"/>
      <c r="M2" s="309"/>
      <c r="N2" s="309"/>
      <c r="O2" s="309"/>
      <c r="P2" s="309"/>
      <c r="Q2" s="309"/>
      <c r="R2" s="309"/>
      <c r="S2" s="309"/>
      <c r="T2" s="309"/>
      <c r="U2" s="309"/>
      <c r="V2" s="309"/>
      <c r="W2" s="309"/>
      <c r="X2" s="309"/>
      <c r="Y2" s="309"/>
    </row>
    <row r="3" spans="2:25" ht="20" customHeight="1">
      <c r="B3" s="309" t="s">
        <v>19</v>
      </c>
      <c r="C3" s="309"/>
      <c r="D3" s="309"/>
      <c r="E3" s="309"/>
      <c r="F3" s="309"/>
      <c r="G3" s="309"/>
      <c r="H3" s="309"/>
      <c r="I3" s="309"/>
      <c r="J3" s="309"/>
      <c r="K3" s="309"/>
      <c r="L3" s="309"/>
      <c r="M3" s="309"/>
      <c r="N3" s="309"/>
      <c r="O3" s="309"/>
      <c r="P3" s="309"/>
      <c r="Q3" s="309"/>
      <c r="R3" s="309"/>
      <c r="S3" s="309"/>
      <c r="T3" s="309"/>
      <c r="U3" s="309"/>
      <c r="V3" s="309"/>
      <c r="W3" s="309"/>
      <c r="X3" s="309"/>
      <c r="Y3" s="309"/>
    </row>
    <row r="4" spans="2:25" ht="20" customHeight="1">
      <c r="B4" s="309" t="s">
        <v>27</v>
      </c>
      <c r="C4" s="309"/>
      <c r="D4" s="309"/>
      <c r="E4" s="309"/>
      <c r="F4" s="309"/>
      <c r="G4" s="309"/>
      <c r="H4" s="309"/>
      <c r="I4" s="309"/>
      <c r="J4" s="309"/>
      <c r="K4" s="309"/>
      <c r="L4" s="309"/>
      <c r="M4" s="309"/>
      <c r="N4" s="309"/>
      <c r="O4" s="309"/>
      <c r="P4" s="309"/>
      <c r="Q4" s="309"/>
      <c r="R4" s="309"/>
      <c r="S4" s="309"/>
      <c r="T4" s="309"/>
      <c r="U4" s="309"/>
      <c r="V4" s="309"/>
      <c r="W4" s="309"/>
      <c r="X4" s="309"/>
      <c r="Y4" s="309"/>
    </row>
    <row r="6" spans="2:25" ht="16" thickBot="1"/>
    <row r="7" spans="2:25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</row>
    <row r="8" spans="2:25" ht="18" customHeight="1" thickBot="1">
      <c r="B8" s="7" t="s">
        <v>101</v>
      </c>
      <c r="C8" s="14">
        <f>+'2019'!C8</f>
        <v>43738</v>
      </c>
      <c r="D8" s="310" t="s">
        <v>3</v>
      </c>
      <c r="E8" s="311"/>
      <c r="F8" s="311"/>
      <c r="G8" s="311"/>
      <c r="H8" s="332"/>
      <c r="I8" s="332"/>
      <c r="J8" s="332"/>
      <c r="K8" s="332"/>
      <c r="L8" s="332"/>
      <c r="M8" s="332"/>
      <c r="N8" s="312"/>
      <c r="O8" s="4"/>
      <c r="P8" s="4"/>
      <c r="Q8" s="4"/>
      <c r="R8" s="4"/>
      <c r="S8" s="4"/>
      <c r="T8" s="4"/>
      <c r="U8" s="4"/>
      <c r="V8" s="4"/>
      <c r="W8" s="4"/>
      <c r="X8" s="4"/>
      <c r="Y8" s="4"/>
    </row>
    <row r="9" spans="2:25" ht="30" customHeight="1">
      <c r="B9" s="313" t="s">
        <v>17</v>
      </c>
      <c r="C9" s="316" t="s">
        <v>18</v>
      </c>
      <c r="D9" s="318" t="s">
        <v>0</v>
      </c>
      <c r="E9" s="321" t="s">
        <v>5</v>
      </c>
      <c r="F9" s="321"/>
      <c r="G9" s="321"/>
      <c r="H9" s="333"/>
      <c r="I9" s="333"/>
      <c r="J9" s="333"/>
      <c r="K9" s="333"/>
      <c r="L9" s="333"/>
      <c r="M9" s="333"/>
      <c r="N9" s="323"/>
      <c r="O9" s="334" t="s">
        <v>103</v>
      </c>
      <c r="P9" s="335"/>
      <c r="Q9" s="335"/>
      <c r="R9" s="335"/>
      <c r="S9" s="336"/>
      <c r="T9" s="292" t="s">
        <v>102</v>
      </c>
      <c r="U9" s="293"/>
      <c r="V9" s="293"/>
      <c r="W9" s="293"/>
      <c r="X9" s="293"/>
      <c r="Y9" s="294"/>
    </row>
    <row r="10" spans="2:25" ht="17" customHeight="1">
      <c r="B10" s="314"/>
      <c r="C10" s="317"/>
      <c r="D10" s="319"/>
      <c r="E10" s="337" t="s">
        <v>7</v>
      </c>
      <c r="F10" s="301" t="s">
        <v>25</v>
      </c>
      <c r="G10" s="144" t="s">
        <v>1</v>
      </c>
      <c r="H10" s="141" t="s">
        <v>1</v>
      </c>
      <c r="I10" s="147" t="s">
        <v>1</v>
      </c>
      <c r="J10" s="147" t="s">
        <v>1</v>
      </c>
      <c r="K10" s="176" t="s">
        <v>8</v>
      </c>
      <c r="L10" s="147" t="s">
        <v>8</v>
      </c>
      <c r="M10" s="147" t="s">
        <v>8</v>
      </c>
      <c r="N10" s="145" t="s">
        <v>8</v>
      </c>
      <c r="O10" s="338">
        <v>2016</v>
      </c>
      <c r="P10" s="330">
        <v>2017</v>
      </c>
      <c r="Q10" s="344">
        <v>2018</v>
      </c>
      <c r="R10" s="342">
        <v>2019</v>
      </c>
      <c r="S10" s="340" t="s">
        <v>101</v>
      </c>
      <c r="T10" s="295"/>
      <c r="U10" s="296"/>
      <c r="V10" s="296"/>
      <c r="W10" s="296"/>
      <c r="X10" s="296"/>
      <c r="Y10" s="297"/>
    </row>
    <row r="11" spans="2:25" ht="37.5" customHeight="1" thickBot="1">
      <c r="B11" s="315"/>
      <c r="C11" s="317"/>
      <c r="D11" s="320"/>
      <c r="E11" s="300"/>
      <c r="F11" s="301"/>
      <c r="G11" s="146">
        <v>2016</v>
      </c>
      <c r="H11" s="160">
        <v>2017</v>
      </c>
      <c r="I11" s="147">
        <v>2018</v>
      </c>
      <c r="J11" s="147">
        <v>2019</v>
      </c>
      <c r="K11" s="161">
        <v>2016</v>
      </c>
      <c r="L11" s="160">
        <v>2017</v>
      </c>
      <c r="M11" s="147">
        <v>2018</v>
      </c>
      <c r="N11" s="162">
        <v>2019</v>
      </c>
      <c r="O11" s="339"/>
      <c r="P11" s="331"/>
      <c r="Q11" s="345"/>
      <c r="R11" s="343"/>
      <c r="S11" s="341"/>
      <c r="T11" s="142" t="s">
        <v>23</v>
      </c>
      <c r="U11" s="20" t="s">
        <v>20</v>
      </c>
      <c r="V11" s="21" t="s">
        <v>21</v>
      </c>
      <c r="W11" s="22" t="s">
        <v>22</v>
      </c>
      <c r="X11" s="22" t="s">
        <v>14</v>
      </c>
      <c r="Y11" s="23" t="s">
        <v>15</v>
      </c>
    </row>
    <row r="12" spans="2:25" ht="61" thickBot="1">
      <c r="B12" s="61" t="s">
        <v>37</v>
      </c>
      <c r="C12" s="62" t="s">
        <v>36</v>
      </c>
      <c r="D12" s="79" t="s">
        <v>35</v>
      </c>
      <c r="E12" s="82" t="s">
        <v>28</v>
      </c>
      <c r="F12" s="45">
        <v>1</v>
      </c>
      <c r="G12" s="45">
        <f>'2016'!$J$12</f>
        <v>1</v>
      </c>
      <c r="H12" s="127">
        <f>'2017'!J12</f>
        <v>1</v>
      </c>
      <c r="I12" s="127">
        <f>'2018'!J12</f>
        <v>1</v>
      </c>
      <c r="J12" s="127">
        <f>'2019'!J12</f>
        <v>1</v>
      </c>
      <c r="K12" s="163">
        <f>'2016'!$K$12</f>
        <v>1</v>
      </c>
      <c r="L12" s="127">
        <f>'2017'!K12</f>
        <v>1</v>
      </c>
      <c r="M12" s="127">
        <f>'2018'!K12</f>
        <v>1</v>
      </c>
      <c r="N12" s="80">
        <f>'2019'!K12</f>
        <v>1</v>
      </c>
      <c r="O12" s="177">
        <f>'2016'!$N$12</f>
        <v>1</v>
      </c>
      <c r="P12" s="178">
        <f>'2017'!N12</f>
        <v>1</v>
      </c>
      <c r="Q12" s="179">
        <f>'2018'!N12</f>
        <v>1</v>
      </c>
      <c r="R12" s="178">
        <f>'2019'!N12</f>
        <v>1</v>
      </c>
      <c r="S12" s="203">
        <v>1</v>
      </c>
      <c r="T12" s="65" t="s">
        <v>153</v>
      </c>
      <c r="U12" s="45">
        <f>'2016'!P12</f>
        <v>0</v>
      </c>
      <c r="V12" s="45">
        <f>'2016'!Q12</f>
        <v>0</v>
      </c>
      <c r="W12" s="45">
        <f>'2016'!R12</f>
        <v>0</v>
      </c>
      <c r="X12" s="46" t="str">
        <f>IF(U12=0," -",V12/U12)</f>
        <v xml:space="preserve"> -</v>
      </c>
      <c r="Y12" s="47" t="str">
        <f>IF(W12=0," -",IF(V12=0,100%,W12/V12))</f>
        <v xml:space="preserve"> -</v>
      </c>
    </row>
    <row r="13" spans="2:25" ht="13" customHeight="1" thickBot="1">
      <c r="B13" s="24"/>
      <c r="C13" s="25"/>
      <c r="D13" s="26"/>
      <c r="E13" s="25"/>
      <c r="F13" s="28"/>
      <c r="G13" s="28"/>
      <c r="H13" s="28"/>
      <c r="I13" s="28"/>
      <c r="J13" s="28"/>
      <c r="K13" s="28"/>
      <c r="L13" s="28"/>
      <c r="M13" s="28"/>
      <c r="N13" s="28"/>
      <c r="O13" s="29"/>
      <c r="P13" s="29"/>
      <c r="Q13" s="29"/>
      <c r="R13" s="29"/>
      <c r="S13" s="204"/>
      <c r="T13" s="25"/>
      <c r="U13" s="30"/>
      <c r="V13" s="30"/>
      <c r="W13" s="30"/>
      <c r="X13" s="29"/>
      <c r="Y13" s="31"/>
    </row>
    <row r="14" spans="2:25" ht="46" thickBot="1">
      <c r="B14" s="298" t="s">
        <v>34</v>
      </c>
      <c r="C14" s="326" t="s">
        <v>33</v>
      </c>
      <c r="D14" s="79" t="s">
        <v>32</v>
      </c>
      <c r="E14" s="82" t="s">
        <v>29</v>
      </c>
      <c r="F14" s="45">
        <v>7</v>
      </c>
      <c r="G14" s="45">
        <f>'2016'!J14</f>
        <v>0</v>
      </c>
      <c r="H14" s="127">
        <f>'2017'!J14</f>
        <v>1</v>
      </c>
      <c r="I14" s="127">
        <f>'2018'!J14</f>
        <v>0</v>
      </c>
      <c r="J14" s="127">
        <f>'2019'!J14</f>
        <v>6</v>
      </c>
      <c r="K14" s="163">
        <f>'2016'!K14</f>
        <v>0</v>
      </c>
      <c r="L14" s="127">
        <f>'2017'!K14</f>
        <v>1</v>
      </c>
      <c r="M14" s="127">
        <f>'2018'!K14</f>
        <v>26</v>
      </c>
      <c r="N14" s="80">
        <f>'2019'!K14</f>
        <v>0</v>
      </c>
      <c r="O14" s="177" t="str">
        <f>'2016'!N14</f>
        <v xml:space="preserve"> -</v>
      </c>
      <c r="P14" s="178">
        <f>'2017'!N14</f>
        <v>1</v>
      </c>
      <c r="Q14" s="179" t="str">
        <f>'2018'!N14</f>
        <v xml:space="preserve"> -</v>
      </c>
      <c r="R14" s="178">
        <f>'2019'!N14</f>
        <v>0</v>
      </c>
      <c r="S14" s="203">
        <v>1</v>
      </c>
      <c r="T14" s="117">
        <v>0</v>
      </c>
      <c r="U14" s="45">
        <f>'2016'!P14</f>
        <v>0</v>
      </c>
      <c r="V14" s="45">
        <f>'2016'!Q14</f>
        <v>0</v>
      </c>
      <c r="W14" s="45">
        <f>'2016'!R14</f>
        <v>0</v>
      </c>
      <c r="X14" s="46" t="str">
        <f t="shared" ref="X14:X59" si="0">IF(U14=0," -",V14/U14)</f>
        <v xml:space="preserve"> -</v>
      </c>
      <c r="Y14" s="47" t="str">
        <f t="shared" ref="Y14:Y59" si="1">IF(W14=0," -",IF(V14=0,100%,W14/V14))</f>
        <v xml:space="preserve"> -</v>
      </c>
    </row>
    <row r="15" spans="2:25" ht="46" thickBot="1">
      <c r="B15" s="299"/>
      <c r="C15" s="327"/>
      <c r="D15" s="79" t="s">
        <v>31</v>
      </c>
      <c r="E15" s="54" t="s">
        <v>30</v>
      </c>
      <c r="F15" s="45">
        <v>1</v>
      </c>
      <c r="G15" s="45">
        <f>'2016'!J15</f>
        <v>0</v>
      </c>
      <c r="H15" s="127">
        <f>'2017'!J15</f>
        <v>1</v>
      </c>
      <c r="I15" s="127">
        <f>'2018'!J15</f>
        <v>1</v>
      </c>
      <c r="J15" s="127">
        <f>'2019'!J15</f>
        <v>1</v>
      </c>
      <c r="K15" s="163">
        <f>'2016'!K15</f>
        <v>0</v>
      </c>
      <c r="L15" s="127">
        <f>'2017'!K15</f>
        <v>1</v>
      </c>
      <c r="M15" s="127">
        <f>'2018'!K15</f>
        <v>1</v>
      </c>
      <c r="N15" s="80">
        <f>'2019'!K15</f>
        <v>1</v>
      </c>
      <c r="O15" s="180" t="str">
        <f>'2016'!N15</f>
        <v xml:space="preserve"> -</v>
      </c>
      <c r="P15" s="181">
        <f>'2017'!N15</f>
        <v>1</v>
      </c>
      <c r="Q15" s="182">
        <f>'2018'!N15</f>
        <v>1</v>
      </c>
      <c r="R15" s="181">
        <f>'2019'!N15</f>
        <v>1</v>
      </c>
      <c r="S15" s="205">
        <v>1</v>
      </c>
      <c r="T15" s="107" t="s">
        <v>154</v>
      </c>
      <c r="U15" s="74">
        <f>'2016'!P15</f>
        <v>0</v>
      </c>
      <c r="V15" s="74">
        <f>'2016'!Q15</f>
        <v>0</v>
      </c>
      <c r="W15" s="74">
        <f>'2016'!R15</f>
        <v>0</v>
      </c>
      <c r="X15" s="108" t="str">
        <f t="shared" si="0"/>
        <v xml:space="preserve"> -</v>
      </c>
      <c r="Y15" s="109" t="str">
        <f t="shared" si="1"/>
        <v xml:space="preserve"> -</v>
      </c>
    </row>
    <row r="16" spans="2:25" ht="13" customHeight="1" thickBot="1">
      <c r="B16" s="24"/>
      <c r="C16" s="25"/>
      <c r="D16" s="26"/>
      <c r="E16" s="25"/>
      <c r="F16" s="28"/>
      <c r="G16" s="28"/>
      <c r="H16" s="28"/>
      <c r="I16" s="28"/>
      <c r="J16" s="28"/>
      <c r="K16" s="28"/>
      <c r="L16" s="28"/>
      <c r="M16" s="28"/>
      <c r="N16" s="28"/>
      <c r="O16" s="29"/>
      <c r="P16" s="29"/>
      <c r="Q16" s="29"/>
      <c r="R16" s="29"/>
      <c r="S16" s="204"/>
      <c r="T16" s="25"/>
      <c r="U16" s="30"/>
      <c r="V16" s="30"/>
      <c r="W16" s="30"/>
      <c r="X16" s="29"/>
      <c r="Y16" s="31"/>
    </row>
    <row r="17" spans="2:25" ht="91" thickBot="1">
      <c r="B17" s="143" t="s">
        <v>45</v>
      </c>
      <c r="C17" s="63" t="s">
        <v>43</v>
      </c>
      <c r="D17" s="79" t="s">
        <v>42</v>
      </c>
      <c r="E17" s="54" t="s">
        <v>38</v>
      </c>
      <c r="F17" s="45">
        <v>10</v>
      </c>
      <c r="G17" s="45">
        <f>'2016'!$J$17</f>
        <v>0</v>
      </c>
      <c r="H17" s="127">
        <f>'2017'!J17</f>
        <v>3</v>
      </c>
      <c r="I17" s="127">
        <f>'2018'!J17</f>
        <v>0</v>
      </c>
      <c r="J17" s="127">
        <f>'2019'!J17</f>
        <v>7</v>
      </c>
      <c r="K17" s="163">
        <f>'2016'!$K$17</f>
        <v>0</v>
      </c>
      <c r="L17" s="127">
        <f>'2017'!K17</f>
        <v>25</v>
      </c>
      <c r="M17" s="127">
        <f>'2018'!K17</f>
        <v>0</v>
      </c>
      <c r="N17" s="80">
        <f>'2019'!K17</f>
        <v>0</v>
      </c>
      <c r="O17" s="177" t="str">
        <f>'2016'!$N$17</f>
        <v xml:space="preserve"> -</v>
      </c>
      <c r="P17" s="178">
        <f>'2017'!N17</f>
        <v>1</v>
      </c>
      <c r="Q17" s="179" t="str">
        <f>'2018'!N17</f>
        <v xml:space="preserve"> -</v>
      </c>
      <c r="R17" s="178">
        <f>'2019'!N17</f>
        <v>0</v>
      </c>
      <c r="S17" s="203">
        <v>1</v>
      </c>
      <c r="T17" s="65">
        <v>0</v>
      </c>
      <c r="U17" s="45">
        <f>'2016'!P17</f>
        <v>0</v>
      </c>
      <c r="V17" s="45">
        <f>'2016'!Q17</f>
        <v>0</v>
      </c>
      <c r="W17" s="45">
        <f>'2016'!R17</f>
        <v>0</v>
      </c>
      <c r="X17" s="46" t="str">
        <f t="shared" si="0"/>
        <v xml:space="preserve"> -</v>
      </c>
      <c r="Y17" s="47" t="str">
        <f t="shared" si="1"/>
        <v xml:space="preserve"> -</v>
      </c>
    </row>
    <row r="18" spans="2:25" ht="13" customHeight="1" thickBot="1">
      <c r="B18" s="24"/>
      <c r="C18" s="25"/>
      <c r="D18" s="26"/>
      <c r="E18" s="25"/>
      <c r="F18" s="28"/>
      <c r="G18" s="28"/>
      <c r="H18" s="28"/>
      <c r="I18" s="28"/>
      <c r="J18" s="28"/>
      <c r="K18" s="28"/>
      <c r="L18" s="28"/>
      <c r="M18" s="28"/>
      <c r="N18" s="28"/>
      <c r="O18" s="29"/>
      <c r="P18" s="29"/>
      <c r="Q18" s="29"/>
      <c r="R18" s="29"/>
      <c r="S18" s="204"/>
      <c r="T18" s="25"/>
      <c r="U18" s="201"/>
      <c r="V18" s="201"/>
      <c r="W18" s="201"/>
      <c r="X18" s="29"/>
      <c r="Y18" s="31"/>
    </row>
    <row r="19" spans="2:25" ht="45">
      <c r="B19" s="298" t="s">
        <v>98</v>
      </c>
      <c r="C19" s="305" t="s">
        <v>95</v>
      </c>
      <c r="D19" s="302" t="s">
        <v>84</v>
      </c>
      <c r="E19" s="9" t="s">
        <v>46</v>
      </c>
      <c r="F19" s="56">
        <v>1</v>
      </c>
      <c r="G19" s="56">
        <f>'2016'!J23</f>
        <v>0</v>
      </c>
      <c r="H19" s="148">
        <f>'2017'!J19</f>
        <v>0.25</v>
      </c>
      <c r="I19" s="148">
        <f>'2018'!J19</f>
        <v>0.4</v>
      </c>
      <c r="J19" s="148">
        <f>'2019'!J19</f>
        <v>0.35</v>
      </c>
      <c r="K19" s="164">
        <f>'2016'!K23</f>
        <v>0.05</v>
      </c>
      <c r="L19" s="148">
        <f>'2017'!K19</f>
        <v>0.25</v>
      </c>
      <c r="M19" s="148">
        <f>'2018'!K19</f>
        <v>0.4</v>
      </c>
      <c r="N19" s="89">
        <f>'2019'!K19</f>
        <v>0.23</v>
      </c>
      <c r="O19" s="183" t="str">
        <f>'2016'!N23</f>
        <v xml:space="preserve"> -</v>
      </c>
      <c r="P19" s="184">
        <f>'2017'!N19</f>
        <v>1</v>
      </c>
      <c r="Q19" s="185">
        <f>'2018'!N19</f>
        <v>1</v>
      </c>
      <c r="R19" s="184">
        <f>'2019'!N19</f>
        <v>0.65714285714285725</v>
      </c>
      <c r="S19" s="206">
        <v>0.92999999999999994</v>
      </c>
      <c r="T19" s="118" t="s">
        <v>157</v>
      </c>
      <c r="U19" s="77">
        <f>+'2016'!P23+'2017'!P19+'2018'!P19+'2019'!P19</f>
        <v>313257</v>
      </c>
      <c r="V19" s="77">
        <f>+'2016'!Q23+'2017'!Q19+'2018'!Q19+'2019'!Q19</f>
        <v>291699</v>
      </c>
      <c r="W19" s="77">
        <f>+'2016'!R23+'2017'!R19+'2018'!R19+'2019'!R19</f>
        <v>40845.5</v>
      </c>
      <c r="X19" s="16">
        <f t="shared" si="0"/>
        <v>0.93118110688667777</v>
      </c>
      <c r="Y19" s="15">
        <f t="shared" si="1"/>
        <v>0.14002619138221248</v>
      </c>
    </row>
    <row r="20" spans="2:25" ht="75">
      <c r="B20" s="308"/>
      <c r="C20" s="306"/>
      <c r="D20" s="303"/>
      <c r="E20" s="10" t="s">
        <v>47</v>
      </c>
      <c r="F20" s="43">
        <v>4</v>
      </c>
      <c r="G20" s="43">
        <f>'2016'!J24</f>
        <v>0</v>
      </c>
      <c r="H20" s="149">
        <f>'2017'!J20</f>
        <v>0</v>
      </c>
      <c r="I20" s="149">
        <f>'2018'!J20</f>
        <v>0</v>
      </c>
      <c r="J20" s="149">
        <f>'2019'!J20</f>
        <v>4</v>
      </c>
      <c r="K20" s="165">
        <f>'2016'!K24</f>
        <v>0</v>
      </c>
      <c r="L20" s="149">
        <f>'2017'!K20</f>
        <v>0</v>
      </c>
      <c r="M20" s="149">
        <f>'2018'!K20</f>
        <v>0</v>
      </c>
      <c r="N20" s="90">
        <f>'2019'!K20</f>
        <v>0</v>
      </c>
      <c r="O20" s="186" t="str">
        <f>'2016'!N24</f>
        <v xml:space="preserve"> -</v>
      </c>
      <c r="P20" s="187" t="str">
        <f>'2017'!N20</f>
        <v xml:space="preserve"> -</v>
      </c>
      <c r="Q20" s="188" t="str">
        <f>'2018'!N20</f>
        <v xml:space="preserve"> -</v>
      </c>
      <c r="R20" s="187">
        <f>'2019'!N20</f>
        <v>0</v>
      </c>
      <c r="S20" s="207">
        <v>0</v>
      </c>
      <c r="T20" s="119">
        <v>0</v>
      </c>
      <c r="U20" s="40">
        <f>+'2016'!P24+'2017'!P20+'2018'!P20+'2019'!P20</f>
        <v>0</v>
      </c>
      <c r="V20" s="40">
        <f>+'2016'!Q24+'2017'!Q20+'2018'!Q20+'2019'!Q20</f>
        <v>0</v>
      </c>
      <c r="W20" s="40">
        <f>+'2016'!R24+'2017'!R20+'2018'!R20+'2019'!R20</f>
        <v>0</v>
      </c>
      <c r="X20" s="41" t="str">
        <f t="shared" si="0"/>
        <v xml:space="preserve"> -</v>
      </c>
      <c r="Y20" s="55" t="str">
        <f t="shared" si="1"/>
        <v xml:space="preserve"> -</v>
      </c>
    </row>
    <row r="21" spans="2:25" ht="60">
      <c r="B21" s="308"/>
      <c r="C21" s="306"/>
      <c r="D21" s="303"/>
      <c r="E21" s="10" t="s">
        <v>48</v>
      </c>
      <c r="F21" s="43">
        <v>4</v>
      </c>
      <c r="G21" s="43">
        <f>'2016'!J25</f>
        <v>0</v>
      </c>
      <c r="H21" s="149">
        <f>'2017'!J21</f>
        <v>0</v>
      </c>
      <c r="I21" s="149">
        <f>'2018'!J21</f>
        <v>0</v>
      </c>
      <c r="J21" s="149">
        <f>'2019'!J21</f>
        <v>4</v>
      </c>
      <c r="K21" s="165">
        <f>'2016'!K25</f>
        <v>0</v>
      </c>
      <c r="L21" s="149">
        <f>'2017'!K21</f>
        <v>0</v>
      </c>
      <c r="M21" s="149">
        <f>'2018'!K21</f>
        <v>0</v>
      </c>
      <c r="N21" s="90">
        <f>'2019'!K21</f>
        <v>0</v>
      </c>
      <c r="O21" s="186" t="str">
        <f>'2016'!N25</f>
        <v xml:space="preserve"> -</v>
      </c>
      <c r="P21" s="187" t="str">
        <f>'2017'!N21</f>
        <v xml:space="preserve"> -</v>
      </c>
      <c r="Q21" s="188" t="str">
        <f>'2018'!N21</f>
        <v xml:space="preserve"> -</v>
      </c>
      <c r="R21" s="187">
        <f>'2019'!N21</f>
        <v>0</v>
      </c>
      <c r="S21" s="207">
        <v>0</v>
      </c>
      <c r="T21" s="119">
        <v>0</v>
      </c>
      <c r="U21" s="40">
        <f>+'2016'!P25+'2017'!P21+'2018'!P21+'2019'!P21</f>
        <v>0</v>
      </c>
      <c r="V21" s="40">
        <f>+'2016'!Q25+'2017'!Q21+'2018'!Q21+'2019'!Q21</f>
        <v>0</v>
      </c>
      <c r="W21" s="40">
        <f>+'2016'!R25+'2017'!R21+'2018'!R21+'2019'!R21</f>
        <v>0</v>
      </c>
      <c r="X21" s="41" t="str">
        <f t="shared" si="0"/>
        <v xml:space="preserve"> -</v>
      </c>
      <c r="Y21" s="55" t="str">
        <f t="shared" si="1"/>
        <v xml:space="preserve"> -</v>
      </c>
    </row>
    <row r="22" spans="2:25" ht="30">
      <c r="B22" s="308"/>
      <c r="C22" s="306"/>
      <c r="D22" s="303"/>
      <c r="E22" s="8" t="s">
        <v>49</v>
      </c>
      <c r="F22" s="43">
        <v>171</v>
      </c>
      <c r="G22" s="43">
        <f>'2016'!J26</f>
        <v>15</v>
      </c>
      <c r="H22" s="149">
        <f>'2017'!J22</f>
        <v>45</v>
      </c>
      <c r="I22" s="149">
        <f>'2018'!J22</f>
        <v>60</v>
      </c>
      <c r="J22" s="149">
        <f>'2019'!J22</f>
        <v>51</v>
      </c>
      <c r="K22" s="165">
        <f>'2016'!K26</f>
        <v>23</v>
      </c>
      <c r="L22" s="149">
        <f>'2017'!K22</f>
        <v>32</v>
      </c>
      <c r="M22" s="149">
        <f>'2018'!K22</f>
        <v>32</v>
      </c>
      <c r="N22" s="90">
        <f>'2019'!K22</f>
        <v>46</v>
      </c>
      <c r="O22" s="186">
        <f>'2016'!N26</f>
        <v>1</v>
      </c>
      <c r="P22" s="187">
        <f>'2017'!N22</f>
        <v>0.71111111111111114</v>
      </c>
      <c r="Q22" s="188">
        <f>'2018'!N22</f>
        <v>0.53333333333333333</v>
      </c>
      <c r="R22" s="187">
        <f>'2019'!N22</f>
        <v>0.90196078431372551</v>
      </c>
      <c r="S22" s="207">
        <v>0.77777777777777779</v>
      </c>
      <c r="T22" s="119" t="s">
        <v>156</v>
      </c>
      <c r="U22" s="40">
        <f>+'2016'!P26+'2017'!P22+'2018'!P22+'2019'!P22</f>
        <v>0</v>
      </c>
      <c r="V22" s="40">
        <f>+'2016'!Q26+'2017'!Q22+'2018'!Q22+'2019'!Q22</f>
        <v>0</v>
      </c>
      <c r="W22" s="40">
        <f>+'2016'!R26+'2017'!R22+'2018'!R22+'2019'!R22</f>
        <v>0</v>
      </c>
      <c r="X22" s="41" t="str">
        <f t="shared" si="0"/>
        <v xml:space="preserve"> -</v>
      </c>
      <c r="Y22" s="55" t="str">
        <f t="shared" si="1"/>
        <v xml:space="preserve"> -</v>
      </c>
    </row>
    <row r="23" spans="2:25" ht="76" thickBot="1">
      <c r="B23" s="308"/>
      <c r="C23" s="306"/>
      <c r="D23" s="304"/>
      <c r="E23" s="140" t="s">
        <v>100</v>
      </c>
      <c r="F23" s="57">
        <v>700</v>
      </c>
      <c r="G23" s="57">
        <f>'2016'!J27</f>
        <v>0</v>
      </c>
      <c r="H23" s="150">
        <f>'2017'!J23</f>
        <v>50</v>
      </c>
      <c r="I23" s="150">
        <f>'2018'!J23</f>
        <v>0</v>
      </c>
      <c r="J23" s="150">
        <f>'2019'!J23</f>
        <v>650</v>
      </c>
      <c r="K23" s="166">
        <f>'2016'!K27</f>
        <v>204</v>
      </c>
      <c r="L23" s="150">
        <f>'2017'!K23</f>
        <v>71</v>
      </c>
      <c r="M23" s="150">
        <f>'2018'!K23</f>
        <v>92</v>
      </c>
      <c r="N23" s="91">
        <f>'2019'!K23</f>
        <v>116</v>
      </c>
      <c r="O23" s="189" t="str">
        <f>'2016'!N27</f>
        <v xml:space="preserve"> -</v>
      </c>
      <c r="P23" s="190">
        <f>'2017'!N23</f>
        <v>1</v>
      </c>
      <c r="Q23" s="191" t="str">
        <f>'2018'!N23</f>
        <v xml:space="preserve"> -</v>
      </c>
      <c r="R23" s="190">
        <f>'2019'!N23</f>
        <v>0.17846153846153845</v>
      </c>
      <c r="S23" s="208">
        <v>0.69</v>
      </c>
      <c r="T23" s="120" t="s">
        <v>158</v>
      </c>
      <c r="U23" s="51">
        <f>+'2016'!P27+'2017'!P23+'2018'!P23+'2019'!P23</f>
        <v>49900</v>
      </c>
      <c r="V23" s="51">
        <f>+'2016'!Q27+'2017'!Q23+'2018'!Q23+'2019'!Q23</f>
        <v>49900</v>
      </c>
      <c r="W23" s="51">
        <f>+'2016'!R27+'2017'!R23+'2018'!R23+'2019'!R23</f>
        <v>0</v>
      </c>
      <c r="X23" s="52">
        <f t="shared" si="0"/>
        <v>1</v>
      </c>
      <c r="Y23" s="53" t="str">
        <f t="shared" si="1"/>
        <v xml:space="preserve"> -</v>
      </c>
    </row>
    <row r="24" spans="2:25" ht="45">
      <c r="B24" s="308"/>
      <c r="C24" s="306"/>
      <c r="D24" s="302" t="s">
        <v>85</v>
      </c>
      <c r="E24" s="11" t="s">
        <v>50</v>
      </c>
      <c r="F24" s="92">
        <v>5</v>
      </c>
      <c r="G24" s="92">
        <f>'2016'!J28</f>
        <v>0</v>
      </c>
      <c r="H24" s="151">
        <f>'2017'!J24</f>
        <v>0</v>
      </c>
      <c r="I24" s="151">
        <f>'2018'!J24</f>
        <v>0</v>
      </c>
      <c r="J24" s="151">
        <f>'2019'!J24</f>
        <v>5</v>
      </c>
      <c r="K24" s="167">
        <f>'2016'!K28</f>
        <v>0</v>
      </c>
      <c r="L24" s="151">
        <f>'2017'!K24</f>
        <v>0</v>
      </c>
      <c r="M24" s="151">
        <f>'2018'!K24</f>
        <v>0</v>
      </c>
      <c r="N24" s="93">
        <f>'2019'!K24</f>
        <v>5</v>
      </c>
      <c r="O24" s="183" t="str">
        <f>'2016'!N28</f>
        <v xml:space="preserve"> -</v>
      </c>
      <c r="P24" s="184" t="str">
        <f>'2017'!N24</f>
        <v xml:space="preserve"> -</v>
      </c>
      <c r="Q24" s="185" t="str">
        <f>'2018'!N24</f>
        <v xml:space="preserve"> -</v>
      </c>
      <c r="R24" s="184">
        <f>'2019'!N24</f>
        <v>1</v>
      </c>
      <c r="S24" s="206">
        <v>1</v>
      </c>
      <c r="T24" s="110" t="s">
        <v>159</v>
      </c>
      <c r="U24" s="77">
        <f>+'2016'!P28+'2017'!P24+'2018'!P24+'2019'!P24</f>
        <v>448017</v>
      </c>
      <c r="V24" s="77">
        <f>+'2016'!Q28+'2017'!Q24+'2018'!Q24+'2019'!Q24</f>
        <v>448017</v>
      </c>
      <c r="W24" s="77">
        <f>+'2016'!R28+'2017'!R24+'2018'!R24+'2019'!R24</f>
        <v>0</v>
      </c>
      <c r="X24" s="111">
        <f t="shared" si="0"/>
        <v>1</v>
      </c>
      <c r="Y24" s="112" t="str">
        <f t="shared" si="1"/>
        <v xml:space="preserve"> -</v>
      </c>
    </row>
    <row r="25" spans="2:25" ht="45">
      <c r="B25" s="308"/>
      <c r="C25" s="306"/>
      <c r="D25" s="303"/>
      <c r="E25" s="8" t="s">
        <v>51</v>
      </c>
      <c r="F25" s="42">
        <v>1</v>
      </c>
      <c r="G25" s="42">
        <f>'2016'!J29</f>
        <v>0</v>
      </c>
      <c r="H25" s="152">
        <f>'2017'!J25</f>
        <v>0</v>
      </c>
      <c r="I25" s="152">
        <f>'2018'!J25</f>
        <v>0</v>
      </c>
      <c r="J25" s="152">
        <f>'2019'!J25</f>
        <v>1</v>
      </c>
      <c r="K25" s="168">
        <f>'2016'!K29</f>
        <v>0</v>
      </c>
      <c r="L25" s="152">
        <f>'2017'!K25</f>
        <v>0</v>
      </c>
      <c r="M25" s="152">
        <f>'2018'!K25</f>
        <v>0</v>
      </c>
      <c r="N25" s="94">
        <f>'2019'!K25</f>
        <v>1</v>
      </c>
      <c r="O25" s="186" t="str">
        <f>'2016'!N29</f>
        <v xml:space="preserve"> -</v>
      </c>
      <c r="P25" s="187" t="str">
        <f>'2017'!N25</f>
        <v xml:space="preserve"> -</v>
      </c>
      <c r="Q25" s="188" t="str">
        <f>'2018'!N25</f>
        <v xml:space="preserve"> -</v>
      </c>
      <c r="R25" s="187">
        <f>'2019'!N25</f>
        <v>1</v>
      </c>
      <c r="S25" s="207">
        <v>1</v>
      </c>
      <c r="T25" s="70" t="s">
        <v>159</v>
      </c>
      <c r="U25" s="40">
        <f>+'2016'!P29+'2017'!P25+'2018'!P25+'2019'!P25</f>
        <v>0</v>
      </c>
      <c r="V25" s="40">
        <f>+'2016'!Q29+'2017'!Q25+'2018'!Q25+'2019'!Q25</f>
        <v>0</v>
      </c>
      <c r="W25" s="40">
        <f>+'2016'!R29+'2017'!R25+'2018'!R25+'2019'!R25</f>
        <v>0</v>
      </c>
      <c r="X25" s="41" t="str">
        <f t="shared" si="0"/>
        <v xml:space="preserve"> -</v>
      </c>
      <c r="Y25" s="55" t="str">
        <f t="shared" si="1"/>
        <v xml:space="preserve"> -</v>
      </c>
    </row>
    <row r="26" spans="2:25" ht="45">
      <c r="B26" s="308"/>
      <c r="C26" s="306"/>
      <c r="D26" s="303"/>
      <c r="E26" s="8" t="s">
        <v>52</v>
      </c>
      <c r="F26" s="43">
        <v>7</v>
      </c>
      <c r="G26" s="43">
        <f>'2016'!J30</f>
        <v>1</v>
      </c>
      <c r="H26" s="149">
        <f>'2017'!J26</f>
        <v>0</v>
      </c>
      <c r="I26" s="149">
        <f>'2018'!J26</f>
        <v>0</v>
      </c>
      <c r="J26" s="149">
        <f>'2019'!J26</f>
        <v>6</v>
      </c>
      <c r="K26" s="165">
        <f>'2016'!K30</f>
        <v>1</v>
      </c>
      <c r="L26" s="149">
        <f>'2017'!K26</f>
        <v>2</v>
      </c>
      <c r="M26" s="149">
        <f>'2018'!K26</f>
        <v>4</v>
      </c>
      <c r="N26" s="90">
        <f>'2019'!K26</f>
        <v>3</v>
      </c>
      <c r="O26" s="186">
        <f>'2016'!N30</f>
        <v>1</v>
      </c>
      <c r="P26" s="187" t="str">
        <f>'2017'!N26</f>
        <v xml:space="preserve"> -</v>
      </c>
      <c r="Q26" s="188" t="str">
        <f>'2018'!N26</f>
        <v xml:space="preserve"> -</v>
      </c>
      <c r="R26" s="187">
        <f>'2019'!N26</f>
        <v>0.5</v>
      </c>
      <c r="S26" s="207">
        <v>1</v>
      </c>
      <c r="T26" s="70" t="s">
        <v>160</v>
      </c>
      <c r="U26" s="40">
        <f>+'2016'!P30+'2017'!P26+'2018'!P26+'2019'!P26</f>
        <v>150000</v>
      </c>
      <c r="V26" s="40">
        <f>+'2016'!Q30+'2017'!Q26+'2018'!Q26+'2019'!Q26</f>
        <v>150000</v>
      </c>
      <c r="W26" s="40">
        <f>+'2016'!R30+'2017'!R26+'2018'!R26+'2019'!R26</f>
        <v>335000</v>
      </c>
      <c r="X26" s="41">
        <f t="shared" si="0"/>
        <v>1</v>
      </c>
      <c r="Y26" s="55">
        <f t="shared" si="1"/>
        <v>2.2333333333333334</v>
      </c>
    </row>
    <row r="27" spans="2:25" ht="60">
      <c r="B27" s="308"/>
      <c r="C27" s="306"/>
      <c r="D27" s="303"/>
      <c r="E27" s="10" t="s">
        <v>53</v>
      </c>
      <c r="F27" s="42">
        <v>1</v>
      </c>
      <c r="G27" s="42">
        <f>'2016'!J31</f>
        <v>0</v>
      </c>
      <c r="H27" s="152">
        <f>'2017'!J27</f>
        <v>0</v>
      </c>
      <c r="I27" s="152">
        <f>'2018'!J27</f>
        <v>0.2</v>
      </c>
      <c r="J27" s="152">
        <f>'2019'!J27</f>
        <v>0.8</v>
      </c>
      <c r="K27" s="168">
        <f>'2016'!K31</f>
        <v>0</v>
      </c>
      <c r="L27" s="152">
        <f>'2017'!K27</f>
        <v>0</v>
      </c>
      <c r="M27" s="152">
        <f>'2018'!K27</f>
        <v>0.2</v>
      </c>
      <c r="N27" s="94">
        <f>'2019'!K27</f>
        <v>0.8</v>
      </c>
      <c r="O27" s="186" t="str">
        <f>'2016'!N31</f>
        <v xml:space="preserve"> -</v>
      </c>
      <c r="P27" s="187" t="str">
        <f>'2017'!N27</f>
        <v xml:space="preserve"> -</v>
      </c>
      <c r="Q27" s="188">
        <f>'2018'!N27</f>
        <v>1</v>
      </c>
      <c r="R27" s="187">
        <f>'2019'!N27</f>
        <v>1</v>
      </c>
      <c r="S27" s="207">
        <v>1</v>
      </c>
      <c r="T27" s="70" t="s">
        <v>161</v>
      </c>
      <c r="U27" s="40">
        <f>+'2016'!P31+'2017'!P27+'2018'!P27+'2019'!P27</f>
        <v>0</v>
      </c>
      <c r="V27" s="40">
        <f>+'2016'!Q31+'2017'!Q27+'2018'!Q27+'2019'!Q27</f>
        <v>0</v>
      </c>
      <c r="W27" s="40">
        <f>+'2016'!R31+'2017'!R27+'2018'!R27+'2019'!R27</f>
        <v>0</v>
      </c>
      <c r="X27" s="41" t="str">
        <f t="shared" si="0"/>
        <v xml:space="preserve"> -</v>
      </c>
      <c r="Y27" s="55" t="str">
        <f t="shared" si="1"/>
        <v xml:space="preserve"> -</v>
      </c>
    </row>
    <row r="28" spans="2:25" ht="46" thickBot="1">
      <c r="B28" s="308"/>
      <c r="C28" s="306"/>
      <c r="D28" s="304"/>
      <c r="E28" s="12" t="s">
        <v>54</v>
      </c>
      <c r="F28" s="58">
        <v>1</v>
      </c>
      <c r="G28" s="58">
        <f>'2016'!J32</f>
        <v>0</v>
      </c>
      <c r="H28" s="153">
        <f>'2017'!J28</f>
        <v>0</v>
      </c>
      <c r="I28" s="153">
        <f>'2018'!J28</f>
        <v>0.2</v>
      </c>
      <c r="J28" s="153">
        <f>'2019'!J28</f>
        <v>0.8</v>
      </c>
      <c r="K28" s="169">
        <f>'2016'!K32</f>
        <v>0</v>
      </c>
      <c r="L28" s="153">
        <f>'2017'!K28</f>
        <v>0</v>
      </c>
      <c r="M28" s="153">
        <f>'2018'!K28</f>
        <v>0.2</v>
      </c>
      <c r="N28" s="95">
        <f>'2019'!K28</f>
        <v>0.8</v>
      </c>
      <c r="O28" s="192" t="str">
        <f>'2016'!N32</f>
        <v xml:space="preserve"> -</v>
      </c>
      <c r="P28" s="193" t="str">
        <f>'2017'!N28</f>
        <v xml:space="preserve"> -</v>
      </c>
      <c r="Q28" s="194">
        <f>'2018'!N28</f>
        <v>1</v>
      </c>
      <c r="R28" s="193">
        <f>'2019'!N28</f>
        <v>1</v>
      </c>
      <c r="S28" s="209">
        <v>1</v>
      </c>
      <c r="T28" s="97" t="s">
        <v>161</v>
      </c>
      <c r="U28" s="51">
        <f>+'2016'!P32+'2017'!P28+'2018'!P28+'2019'!P28</f>
        <v>0</v>
      </c>
      <c r="V28" s="51">
        <f>+'2016'!Q32+'2017'!Q28+'2018'!Q28+'2019'!Q28</f>
        <v>0</v>
      </c>
      <c r="W28" s="51">
        <f>+'2016'!R32+'2017'!R28+'2018'!R28+'2019'!R28</f>
        <v>0</v>
      </c>
      <c r="X28" s="98" t="str">
        <f t="shared" si="0"/>
        <v xml:space="preserve"> -</v>
      </c>
      <c r="Y28" s="99" t="str">
        <f t="shared" si="1"/>
        <v xml:space="preserve"> -</v>
      </c>
    </row>
    <row r="29" spans="2:25" ht="45">
      <c r="B29" s="308"/>
      <c r="C29" s="306"/>
      <c r="D29" s="302" t="s">
        <v>86</v>
      </c>
      <c r="E29" s="9" t="s">
        <v>55</v>
      </c>
      <c r="F29" s="56">
        <v>1</v>
      </c>
      <c r="G29" s="56">
        <f>'2016'!J33</f>
        <v>0</v>
      </c>
      <c r="H29" s="148">
        <f>'2017'!J29</f>
        <v>0</v>
      </c>
      <c r="I29" s="148">
        <f>'2018'!J29</f>
        <v>0.5</v>
      </c>
      <c r="J29" s="148">
        <f>'2019'!J29</f>
        <v>0.5</v>
      </c>
      <c r="K29" s="164">
        <f>'2016'!K33</f>
        <v>0.2</v>
      </c>
      <c r="L29" s="148">
        <f>'2017'!K29</f>
        <v>0</v>
      </c>
      <c r="M29" s="148">
        <f>'2018'!K29</f>
        <v>0.5</v>
      </c>
      <c r="N29" s="89">
        <f>'2019'!K29</f>
        <v>0.3</v>
      </c>
      <c r="O29" s="183" t="str">
        <f>'2016'!N33</f>
        <v xml:space="preserve"> -</v>
      </c>
      <c r="P29" s="184" t="str">
        <f>'2017'!N29</f>
        <v xml:space="preserve"> -</v>
      </c>
      <c r="Q29" s="185">
        <f>'2018'!N29</f>
        <v>1</v>
      </c>
      <c r="R29" s="184">
        <f>'2019'!N29</f>
        <v>0.6</v>
      </c>
      <c r="S29" s="206">
        <v>1</v>
      </c>
      <c r="T29" s="118" t="s">
        <v>162</v>
      </c>
      <c r="U29" s="77">
        <f>+'2016'!P33+'2017'!P29+'2018'!P29+'2019'!P29</f>
        <v>0</v>
      </c>
      <c r="V29" s="77">
        <f>+'2016'!Q33+'2017'!Q29+'2018'!Q29+'2019'!Q29</f>
        <v>0</v>
      </c>
      <c r="W29" s="77">
        <f>+'2016'!R33+'2017'!R29+'2018'!R29+'2019'!R29</f>
        <v>0</v>
      </c>
      <c r="X29" s="16" t="str">
        <f t="shared" si="0"/>
        <v xml:space="preserve"> -</v>
      </c>
      <c r="Y29" s="15" t="str">
        <f t="shared" si="1"/>
        <v xml:space="preserve"> -</v>
      </c>
    </row>
    <row r="30" spans="2:25" ht="60">
      <c r="B30" s="308"/>
      <c r="C30" s="306"/>
      <c r="D30" s="303"/>
      <c r="E30" s="8" t="s">
        <v>56</v>
      </c>
      <c r="F30" s="43">
        <v>15</v>
      </c>
      <c r="G30" s="43">
        <f>'2016'!J34</f>
        <v>0</v>
      </c>
      <c r="H30" s="149">
        <f>'2017'!J30</f>
        <v>0</v>
      </c>
      <c r="I30" s="149">
        <f>'2018'!J30</f>
        <v>0</v>
      </c>
      <c r="J30" s="149">
        <f>'2019'!J30</f>
        <v>15</v>
      </c>
      <c r="K30" s="165">
        <f>'2016'!K34</f>
        <v>1</v>
      </c>
      <c r="L30" s="149">
        <f>'2017'!K30</f>
        <v>0</v>
      </c>
      <c r="M30" s="149">
        <f>'2018'!K30</f>
        <v>0</v>
      </c>
      <c r="N30" s="90">
        <f>'2019'!K30</f>
        <v>0</v>
      </c>
      <c r="O30" s="186" t="str">
        <f>'2016'!N34</f>
        <v xml:space="preserve"> -</v>
      </c>
      <c r="P30" s="187" t="str">
        <f>'2017'!N30</f>
        <v xml:space="preserve"> -</v>
      </c>
      <c r="Q30" s="188" t="str">
        <f>'2018'!N30</f>
        <v xml:space="preserve"> -</v>
      </c>
      <c r="R30" s="187">
        <f>'2019'!N30</f>
        <v>0</v>
      </c>
      <c r="S30" s="207">
        <v>6.6666666666666666E-2</v>
      </c>
      <c r="T30" s="119" t="s">
        <v>162</v>
      </c>
      <c r="U30" s="40">
        <f>+'2016'!P34+'2017'!P30+'2018'!P30+'2019'!P30</f>
        <v>0</v>
      </c>
      <c r="V30" s="40">
        <f>+'2016'!Q34+'2017'!Q30+'2018'!Q30+'2019'!Q30</f>
        <v>0</v>
      </c>
      <c r="W30" s="40">
        <f>+'2016'!R34+'2017'!R30+'2018'!R30+'2019'!R30</f>
        <v>0</v>
      </c>
      <c r="X30" s="41" t="str">
        <f t="shared" si="0"/>
        <v xml:space="preserve"> -</v>
      </c>
      <c r="Y30" s="55" t="str">
        <f t="shared" si="1"/>
        <v xml:space="preserve"> -</v>
      </c>
    </row>
    <row r="31" spans="2:25" ht="61" thickBot="1">
      <c r="B31" s="308"/>
      <c r="C31" s="307"/>
      <c r="D31" s="304"/>
      <c r="E31" s="13" t="s">
        <v>57</v>
      </c>
      <c r="F31" s="57">
        <v>1</v>
      </c>
      <c r="G31" s="57">
        <f>'2016'!J35</f>
        <v>0</v>
      </c>
      <c r="H31" s="150">
        <f>'2017'!J31</f>
        <v>0</v>
      </c>
      <c r="I31" s="150">
        <f>'2018'!J31</f>
        <v>1</v>
      </c>
      <c r="J31" s="150">
        <f>'2019'!J31</f>
        <v>0</v>
      </c>
      <c r="K31" s="166">
        <f>'2016'!K35</f>
        <v>0</v>
      </c>
      <c r="L31" s="150">
        <f>'2017'!K31</f>
        <v>0</v>
      </c>
      <c r="M31" s="150">
        <f>'2018'!K31</f>
        <v>1</v>
      </c>
      <c r="N31" s="91">
        <f>'2019'!K31</f>
        <v>0</v>
      </c>
      <c r="O31" s="192" t="str">
        <f>'2016'!N35</f>
        <v xml:space="preserve"> -</v>
      </c>
      <c r="P31" s="193" t="str">
        <f>'2017'!N31</f>
        <v xml:space="preserve"> -</v>
      </c>
      <c r="Q31" s="194">
        <f>'2018'!N31</f>
        <v>1</v>
      </c>
      <c r="R31" s="193" t="str">
        <f>'2019'!N31</f>
        <v xml:space="preserve"> -</v>
      </c>
      <c r="S31" s="209">
        <v>1</v>
      </c>
      <c r="T31" s="120" t="s">
        <v>156</v>
      </c>
      <c r="U31" s="51">
        <f>+'2016'!P35+'2017'!P31+'2018'!P31+'2019'!P31</f>
        <v>5000</v>
      </c>
      <c r="V31" s="51">
        <f>+'2016'!Q35+'2017'!Q31+'2018'!Q31+'2019'!Q31</f>
        <v>5000</v>
      </c>
      <c r="W31" s="51">
        <f>+'2016'!R35+'2017'!R31+'2018'!R31+'2019'!R31</f>
        <v>5000</v>
      </c>
      <c r="X31" s="52">
        <f t="shared" si="0"/>
        <v>1</v>
      </c>
      <c r="Y31" s="53">
        <f t="shared" si="1"/>
        <v>1</v>
      </c>
    </row>
    <row r="32" spans="2:25" ht="13" customHeight="1" thickBot="1">
      <c r="B32" s="308"/>
      <c r="C32" s="32"/>
      <c r="D32" s="33"/>
      <c r="E32" s="35"/>
      <c r="F32" s="36"/>
      <c r="G32" s="36"/>
      <c r="H32" s="36"/>
      <c r="I32" s="36"/>
      <c r="J32" s="36"/>
      <c r="K32" s="36"/>
      <c r="L32" s="36"/>
      <c r="M32" s="36"/>
      <c r="N32" s="36"/>
      <c r="O32" s="37"/>
      <c r="P32" s="37"/>
      <c r="Q32" s="37"/>
      <c r="R32" s="37"/>
      <c r="S32" s="210"/>
      <c r="T32" s="35"/>
      <c r="U32" s="136"/>
      <c r="V32" s="136"/>
      <c r="W32" s="136"/>
      <c r="X32" s="37"/>
      <c r="Y32" s="38"/>
    </row>
    <row r="33" spans="2:25" ht="61" thickBot="1">
      <c r="B33" s="308"/>
      <c r="C33" s="305" t="s">
        <v>96</v>
      </c>
      <c r="D33" s="79" t="s">
        <v>87</v>
      </c>
      <c r="E33" s="54" t="s">
        <v>58</v>
      </c>
      <c r="F33" s="45">
        <v>1000</v>
      </c>
      <c r="G33" s="45">
        <f>'2016'!J37</f>
        <v>0</v>
      </c>
      <c r="H33" s="127">
        <f>'2017'!J33</f>
        <v>100</v>
      </c>
      <c r="I33" s="127">
        <f>'2018'!J33</f>
        <v>300</v>
      </c>
      <c r="J33" s="127">
        <f>'2019'!J33</f>
        <v>600</v>
      </c>
      <c r="K33" s="163">
        <f>'2016'!K37</f>
        <v>0</v>
      </c>
      <c r="L33" s="127">
        <f>'2017'!K33</f>
        <v>104</v>
      </c>
      <c r="M33" s="127">
        <f>'2018'!K33</f>
        <v>336</v>
      </c>
      <c r="N33" s="80">
        <f>'2019'!K33</f>
        <v>429</v>
      </c>
      <c r="O33" s="195" t="str">
        <f>'2016'!N37</f>
        <v xml:space="preserve"> -</v>
      </c>
      <c r="P33" s="196">
        <f>'2017'!N33</f>
        <v>1</v>
      </c>
      <c r="Q33" s="197">
        <f>'2018'!N33</f>
        <v>1</v>
      </c>
      <c r="R33" s="196">
        <f>'2019'!N33</f>
        <v>0.71499999999999997</v>
      </c>
      <c r="S33" s="211">
        <v>0.86899999999999999</v>
      </c>
      <c r="T33" s="100" t="s">
        <v>163</v>
      </c>
      <c r="U33" s="74">
        <f>+'2016'!P37+'2017'!P33+'2018'!P33+'2019'!P33</f>
        <v>1286691</v>
      </c>
      <c r="V33" s="74">
        <f>+'2016'!Q37+'2017'!Q33+'2018'!Q33+'2019'!Q33</f>
        <v>1253332</v>
      </c>
      <c r="W33" s="74">
        <f>+'2016'!R37+'2017'!R33+'2018'!R33+'2019'!R33</f>
        <v>703503</v>
      </c>
      <c r="X33" s="101">
        <f t="shared" si="0"/>
        <v>0.97407380637620067</v>
      </c>
      <c r="Y33" s="102">
        <f t="shared" si="1"/>
        <v>0.56130618224061946</v>
      </c>
    </row>
    <row r="34" spans="2:25" ht="45">
      <c r="B34" s="308"/>
      <c r="C34" s="306"/>
      <c r="D34" s="302" t="s">
        <v>88</v>
      </c>
      <c r="E34" s="9" t="s">
        <v>59</v>
      </c>
      <c r="F34" s="49">
        <v>10</v>
      </c>
      <c r="G34" s="49">
        <f>'2016'!J38</f>
        <v>0</v>
      </c>
      <c r="H34" s="154">
        <f>'2017'!J34</f>
        <v>1</v>
      </c>
      <c r="I34" s="154">
        <f>'2018'!J34</f>
        <v>4</v>
      </c>
      <c r="J34" s="154">
        <f>'2019'!J34</f>
        <v>5</v>
      </c>
      <c r="K34" s="170">
        <f>'2016'!K38</f>
        <v>0</v>
      </c>
      <c r="L34" s="154">
        <f>'2017'!K34</f>
        <v>1</v>
      </c>
      <c r="M34" s="154">
        <f>'2018'!K34</f>
        <v>26</v>
      </c>
      <c r="N34" s="86">
        <f>'2019'!K34</f>
        <v>6</v>
      </c>
      <c r="O34" s="183" t="str">
        <f>'2016'!N38</f>
        <v xml:space="preserve"> -</v>
      </c>
      <c r="P34" s="184">
        <f>'2017'!N34</f>
        <v>1</v>
      </c>
      <c r="Q34" s="185">
        <f>'2018'!N34</f>
        <v>1</v>
      </c>
      <c r="R34" s="184">
        <f>'2019'!N34</f>
        <v>1</v>
      </c>
      <c r="S34" s="206">
        <v>1</v>
      </c>
      <c r="T34" s="118" t="s">
        <v>164</v>
      </c>
      <c r="U34" s="77">
        <f>+'2016'!P38+'2017'!P34+'2018'!P34+'2019'!P34</f>
        <v>100000</v>
      </c>
      <c r="V34" s="77">
        <f>+'2016'!Q38+'2017'!Q34+'2018'!Q34+'2019'!Q34</f>
        <v>30000</v>
      </c>
      <c r="W34" s="77">
        <f>+'2016'!R38+'2017'!R34+'2018'!R34+'2019'!R34</f>
        <v>12800</v>
      </c>
      <c r="X34" s="16">
        <f t="shared" si="0"/>
        <v>0.3</v>
      </c>
      <c r="Y34" s="15">
        <f t="shared" si="1"/>
        <v>0.42666666666666669</v>
      </c>
    </row>
    <row r="35" spans="2:25" ht="61" thickBot="1">
      <c r="B35" s="308"/>
      <c r="C35" s="306"/>
      <c r="D35" s="304"/>
      <c r="E35" s="12" t="s">
        <v>60</v>
      </c>
      <c r="F35" s="51">
        <v>250</v>
      </c>
      <c r="G35" s="51">
        <f>'2016'!J39</f>
        <v>0</v>
      </c>
      <c r="H35" s="155">
        <f>'2017'!J35</f>
        <v>0</v>
      </c>
      <c r="I35" s="155">
        <f>'2018'!J35</f>
        <v>150</v>
      </c>
      <c r="J35" s="155">
        <f>'2019'!J35</f>
        <v>100</v>
      </c>
      <c r="K35" s="171">
        <f>'2016'!K39</f>
        <v>0</v>
      </c>
      <c r="L35" s="155">
        <f>'2017'!K35</f>
        <v>0</v>
      </c>
      <c r="M35" s="155">
        <f>'2018'!K35</f>
        <v>303</v>
      </c>
      <c r="N35" s="88">
        <f>'2019'!K35</f>
        <v>321</v>
      </c>
      <c r="O35" s="189" t="str">
        <f>'2016'!N39</f>
        <v xml:space="preserve"> -</v>
      </c>
      <c r="P35" s="190" t="str">
        <f>'2017'!N35</f>
        <v xml:space="preserve"> -</v>
      </c>
      <c r="Q35" s="191">
        <f>'2018'!N35</f>
        <v>1</v>
      </c>
      <c r="R35" s="190">
        <f>'2019'!N35</f>
        <v>1</v>
      </c>
      <c r="S35" s="208">
        <v>1</v>
      </c>
      <c r="T35" s="129" t="s">
        <v>164</v>
      </c>
      <c r="U35" s="51">
        <f>+'2016'!P39+'2017'!P35+'2018'!P35+'2019'!P35</f>
        <v>0</v>
      </c>
      <c r="V35" s="51">
        <f>+'2016'!Q39+'2017'!Q35+'2018'!Q35+'2019'!Q35</f>
        <v>0</v>
      </c>
      <c r="W35" s="51">
        <f>+'2016'!R39+'2017'!R35+'2018'!R35+'2019'!R35</f>
        <v>0</v>
      </c>
      <c r="X35" s="98" t="str">
        <f t="shared" si="0"/>
        <v xml:space="preserve"> -</v>
      </c>
      <c r="Y35" s="99" t="str">
        <f t="shared" si="1"/>
        <v xml:space="preserve"> -</v>
      </c>
    </row>
    <row r="36" spans="2:25" ht="46" thickBot="1">
      <c r="B36" s="308"/>
      <c r="C36" s="306"/>
      <c r="D36" s="79" t="s">
        <v>89</v>
      </c>
      <c r="E36" s="54" t="s">
        <v>61</v>
      </c>
      <c r="F36" s="45">
        <v>6202</v>
      </c>
      <c r="G36" s="45">
        <f>'2016'!J40</f>
        <v>1000</v>
      </c>
      <c r="H36" s="127">
        <f>'2017'!J36</f>
        <v>1500</v>
      </c>
      <c r="I36" s="127">
        <f>'2018'!J36</f>
        <v>1902</v>
      </c>
      <c r="J36" s="127">
        <f>'2019'!J36</f>
        <v>1800</v>
      </c>
      <c r="K36" s="163">
        <f>'2016'!K40</f>
        <v>1194</v>
      </c>
      <c r="L36" s="127">
        <f>'2017'!K36</f>
        <v>860</v>
      </c>
      <c r="M36" s="127">
        <f>'2018'!K36</f>
        <v>1078</v>
      </c>
      <c r="N36" s="80">
        <f>'2019'!K36</f>
        <v>1444</v>
      </c>
      <c r="O36" s="177">
        <f>'2016'!N40</f>
        <v>1</v>
      </c>
      <c r="P36" s="178">
        <f>'2017'!N36</f>
        <v>0.57333333333333336</v>
      </c>
      <c r="Q36" s="179">
        <f>'2018'!N36</f>
        <v>0.56677181913774977</v>
      </c>
      <c r="R36" s="178">
        <f>'2019'!N36</f>
        <v>0.80222222222222217</v>
      </c>
      <c r="S36" s="203">
        <v>0.73782650757820056</v>
      </c>
      <c r="T36" s="65" t="s">
        <v>154</v>
      </c>
      <c r="U36" s="74">
        <f>+'2016'!P40+'2017'!P36+'2018'!P36+'2019'!P36</f>
        <v>4363204</v>
      </c>
      <c r="V36" s="74">
        <f>+'2016'!Q40+'2017'!Q36+'2018'!Q36+'2019'!Q36</f>
        <v>3151364</v>
      </c>
      <c r="W36" s="74">
        <f>+'2016'!R40+'2017'!R36+'2018'!R36+'2019'!R36</f>
        <v>1673803.58</v>
      </c>
      <c r="X36" s="46">
        <f t="shared" si="0"/>
        <v>0.72225914717716611</v>
      </c>
      <c r="Y36" s="47">
        <f t="shared" si="1"/>
        <v>0.53113622545665939</v>
      </c>
    </row>
    <row r="37" spans="2:25" ht="30">
      <c r="B37" s="308"/>
      <c r="C37" s="306"/>
      <c r="D37" s="302" t="s">
        <v>90</v>
      </c>
      <c r="E37" s="9" t="s">
        <v>62</v>
      </c>
      <c r="F37" s="49">
        <v>50</v>
      </c>
      <c r="G37" s="49">
        <f>'2016'!J41</f>
        <v>0</v>
      </c>
      <c r="H37" s="154">
        <f>'2017'!J37</f>
        <v>0</v>
      </c>
      <c r="I37" s="154">
        <f>'2018'!J37</f>
        <v>12</v>
      </c>
      <c r="J37" s="154">
        <f>'2019'!J37</f>
        <v>38</v>
      </c>
      <c r="K37" s="170">
        <f>'2016'!K41</f>
        <v>0</v>
      </c>
      <c r="L37" s="154">
        <f>'2017'!K37</f>
        <v>0</v>
      </c>
      <c r="M37" s="154">
        <f>'2018'!K37</f>
        <v>12</v>
      </c>
      <c r="N37" s="86">
        <f>'2019'!K37</f>
        <v>0</v>
      </c>
      <c r="O37" s="198" t="str">
        <f>'2016'!N41</f>
        <v xml:space="preserve"> -</v>
      </c>
      <c r="P37" s="199" t="str">
        <f>'2017'!N37</f>
        <v xml:space="preserve"> -</v>
      </c>
      <c r="Q37" s="200">
        <f>'2018'!N37</f>
        <v>1</v>
      </c>
      <c r="R37" s="199">
        <f>'2019'!N37</f>
        <v>0</v>
      </c>
      <c r="S37" s="212">
        <v>0.24</v>
      </c>
      <c r="T37" s="110">
        <v>0</v>
      </c>
      <c r="U37" s="77">
        <f>+'2016'!P41+'2017'!P37+'2018'!P37+'2019'!P37</f>
        <v>0</v>
      </c>
      <c r="V37" s="77">
        <f>+'2016'!Q41+'2017'!Q37+'2018'!Q37+'2019'!Q37</f>
        <v>0</v>
      </c>
      <c r="W37" s="77">
        <f>+'2016'!R41+'2017'!R37+'2018'!R37+'2019'!R37</f>
        <v>0</v>
      </c>
      <c r="X37" s="111" t="str">
        <f t="shared" si="0"/>
        <v xml:space="preserve"> -</v>
      </c>
      <c r="Y37" s="112" t="str">
        <f t="shared" si="1"/>
        <v xml:space="preserve"> -</v>
      </c>
    </row>
    <row r="38" spans="2:25" ht="75">
      <c r="B38" s="308"/>
      <c r="C38" s="306"/>
      <c r="D38" s="303"/>
      <c r="E38" s="10" t="s">
        <v>63</v>
      </c>
      <c r="F38" s="42">
        <v>1</v>
      </c>
      <c r="G38" s="42">
        <f>'2016'!J42</f>
        <v>0</v>
      </c>
      <c r="H38" s="152">
        <f>'2017'!J38</f>
        <v>0.2</v>
      </c>
      <c r="I38" s="152">
        <f>'2018'!J38</f>
        <v>0.4</v>
      </c>
      <c r="J38" s="152">
        <f>'2019'!J38</f>
        <v>0.4</v>
      </c>
      <c r="K38" s="168">
        <f>'2016'!K42</f>
        <v>0</v>
      </c>
      <c r="L38" s="152">
        <f>'2017'!K38</f>
        <v>0.2</v>
      </c>
      <c r="M38" s="152">
        <f>'2018'!K38</f>
        <v>0.4</v>
      </c>
      <c r="N38" s="94">
        <f>'2019'!K38</f>
        <v>0.4</v>
      </c>
      <c r="O38" s="186" t="str">
        <f>'2016'!N42</f>
        <v xml:space="preserve"> -</v>
      </c>
      <c r="P38" s="187">
        <f>'2017'!N38</f>
        <v>1</v>
      </c>
      <c r="Q38" s="188">
        <f>'2018'!N38</f>
        <v>1</v>
      </c>
      <c r="R38" s="187">
        <f>'2019'!N38</f>
        <v>1</v>
      </c>
      <c r="S38" s="207">
        <v>1</v>
      </c>
      <c r="T38" s="70">
        <v>0</v>
      </c>
      <c r="U38" s="77">
        <f>+'2016'!P42+'2017'!P38+'2018'!P38+'2019'!P38</f>
        <v>0</v>
      </c>
      <c r="V38" s="77">
        <f>+'2016'!Q42+'2017'!Q38+'2018'!Q38+'2019'!Q38</f>
        <v>0</v>
      </c>
      <c r="W38" s="77">
        <f>+'2016'!R42+'2017'!R38+'2018'!R38+'2019'!R38</f>
        <v>1458000</v>
      </c>
      <c r="X38" s="41" t="str">
        <f t="shared" si="0"/>
        <v xml:space="preserve"> -</v>
      </c>
      <c r="Y38" s="55">
        <f t="shared" si="1"/>
        <v>1</v>
      </c>
    </row>
    <row r="39" spans="2:25" ht="60">
      <c r="B39" s="308"/>
      <c r="C39" s="306"/>
      <c r="D39" s="303"/>
      <c r="E39" s="10" t="s">
        <v>64</v>
      </c>
      <c r="F39" s="40">
        <v>1</v>
      </c>
      <c r="G39" s="40">
        <f>'2016'!J43</f>
        <v>0</v>
      </c>
      <c r="H39" s="156">
        <f>'2017'!J39</f>
        <v>0</v>
      </c>
      <c r="I39" s="156">
        <f>'2018'!J39</f>
        <v>1</v>
      </c>
      <c r="J39" s="156">
        <f>'2019'!J39</f>
        <v>1</v>
      </c>
      <c r="K39" s="172">
        <f>'2016'!K43</f>
        <v>0</v>
      </c>
      <c r="L39" s="156">
        <f>'2017'!K39</f>
        <v>1</v>
      </c>
      <c r="M39" s="156">
        <f>'2018'!K39</f>
        <v>1</v>
      </c>
      <c r="N39" s="87">
        <f>'2019'!K39</f>
        <v>1</v>
      </c>
      <c r="O39" s="186" t="str">
        <f>'2016'!N43</f>
        <v xml:space="preserve"> -</v>
      </c>
      <c r="P39" s="187" t="str">
        <f>'2017'!N39</f>
        <v xml:space="preserve"> -</v>
      </c>
      <c r="Q39" s="188">
        <f>'2018'!N39</f>
        <v>1</v>
      </c>
      <c r="R39" s="187">
        <f>'2019'!N39</f>
        <v>1</v>
      </c>
      <c r="S39" s="207">
        <v>1</v>
      </c>
      <c r="T39" s="70">
        <v>0</v>
      </c>
      <c r="U39" s="77">
        <f>+'2016'!P43+'2017'!P39+'2018'!P39+'2019'!P39</f>
        <v>0</v>
      </c>
      <c r="V39" s="77">
        <f>+'2016'!Q43+'2017'!Q39+'2018'!Q39+'2019'!Q39</f>
        <v>0</v>
      </c>
      <c r="W39" s="77">
        <f>+'2016'!R43+'2017'!R39+'2018'!R39+'2019'!R39</f>
        <v>63514</v>
      </c>
      <c r="X39" s="41" t="str">
        <f t="shared" si="0"/>
        <v xml:space="preserve"> -</v>
      </c>
      <c r="Y39" s="55">
        <f t="shared" si="1"/>
        <v>1</v>
      </c>
    </row>
    <row r="40" spans="2:25" ht="45">
      <c r="B40" s="308"/>
      <c r="C40" s="306"/>
      <c r="D40" s="303"/>
      <c r="E40" s="10" t="s">
        <v>65</v>
      </c>
      <c r="F40" s="40">
        <v>1</v>
      </c>
      <c r="G40" s="40">
        <f>'2016'!J44</f>
        <v>0</v>
      </c>
      <c r="H40" s="156">
        <f>'2017'!J40</f>
        <v>1</v>
      </c>
      <c r="I40" s="156">
        <f>'2018'!J40</f>
        <v>1</v>
      </c>
      <c r="J40" s="156">
        <f>'2019'!J40</f>
        <v>1</v>
      </c>
      <c r="K40" s="172">
        <f>'2016'!K44</f>
        <v>0</v>
      </c>
      <c r="L40" s="156">
        <f>'2017'!K40</f>
        <v>1</v>
      </c>
      <c r="M40" s="156">
        <f>'2018'!K40</f>
        <v>1</v>
      </c>
      <c r="N40" s="87">
        <f>'2019'!K40</f>
        <v>1</v>
      </c>
      <c r="O40" s="186" t="str">
        <f>'2016'!N44</f>
        <v xml:space="preserve"> -</v>
      </c>
      <c r="P40" s="187">
        <f>'2017'!N40</f>
        <v>1</v>
      </c>
      <c r="Q40" s="188">
        <f>'2018'!N40</f>
        <v>1</v>
      </c>
      <c r="R40" s="187">
        <f>'2019'!N40</f>
        <v>1</v>
      </c>
      <c r="S40" s="207">
        <v>1</v>
      </c>
      <c r="T40" s="70" t="s">
        <v>156</v>
      </c>
      <c r="U40" s="77">
        <f>+'2016'!P44+'2017'!P40+'2018'!P40+'2019'!P40</f>
        <v>0</v>
      </c>
      <c r="V40" s="77">
        <f>+'2016'!Q44+'2017'!Q40+'2018'!Q40+'2019'!Q40</f>
        <v>0</v>
      </c>
      <c r="W40" s="77">
        <f>+'2016'!R44+'2017'!R40+'2018'!R40+'2019'!R40</f>
        <v>0</v>
      </c>
      <c r="X40" s="41" t="str">
        <f t="shared" si="0"/>
        <v xml:space="preserve"> -</v>
      </c>
      <c r="Y40" s="55" t="str">
        <f t="shared" si="1"/>
        <v xml:space="preserve"> -</v>
      </c>
    </row>
    <row r="41" spans="2:25" ht="60">
      <c r="B41" s="308"/>
      <c r="C41" s="306"/>
      <c r="D41" s="303"/>
      <c r="E41" s="8" t="s">
        <v>67</v>
      </c>
      <c r="F41" s="40">
        <v>20</v>
      </c>
      <c r="G41" s="40">
        <f>'2016'!J46</f>
        <v>0</v>
      </c>
      <c r="H41" s="156">
        <f>'2017'!J41</f>
        <v>0</v>
      </c>
      <c r="I41" s="156">
        <f>'2018'!J41</f>
        <v>0</v>
      </c>
      <c r="J41" s="156">
        <f>'2019'!J41</f>
        <v>20</v>
      </c>
      <c r="K41" s="172">
        <f>'2016'!K46</f>
        <v>0</v>
      </c>
      <c r="L41" s="156">
        <f>'2017'!K41</f>
        <v>0</v>
      </c>
      <c r="M41" s="156">
        <f>'2018'!K41</f>
        <v>10</v>
      </c>
      <c r="N41" s="87">
        <f>'2019'!K41</f>
        <v>16</v>
      </c>
      <c r="O41" s="186" t="str">
        <f>'2016'!N46</f>
        <v xml:space="preserve"> -</v>
      </c>
      <c r="P41" s="187" t="str">
        <f>'2017'!N41</f>
        <v xml:space="preserve"> -</v>
      </c>
      <c r="Q41" s="188" t="str">
        <f>'2018'!N41</f>
        <v xml:space="preserve"> -</v>
      </c>
      <c r="R41" s="187">
        <f>'2019'!N41</f>
        <v>0.8</v>
      </c>
      <c r="S41" s="207">
        <v>1</v>
      </c>
      <c r="T41" s="70">
        <v>0</v>
      </c>
      <c r="U41" s="40">
        <f>+'2016'!P46+'2017'!P41+'2018'!P41+'2019'!P41</f>
        <v>0</v>
      </c>
      <c r="V41" s="40">
        <f>+'2016'!Q46+'2017'!Q41+'2018'!Q41+'2019'!Q41</f>
        <v>0</v>
      </c>
      <c r="W41" s="40">
        <f>+'2016'!R46+'2017'!R41+'2018'!R41+'2019'!R41</f>
        <v>0</v>
      </c>
      <c r="X41" s="41" t="str">
        <f t="shared" si="0"/>
        <v xml:space="preserve"> -</v>
      </c>
      <c r="Y41" s="55" t="str">
        <f t="shared" si="1"/>
        <v xml:space="preserve"> -</v>
      </c>
    </row>
    <row r="42" spans="2:25" ht="46" thickBot="1">
      <c r="B42" s="308"/>
      <c r="C42" s="306"/>
      <c r="D42" s="304"/>
      <c r="E42" s="13" t="s">
        <v>68</v>
      </c>
      <c r="F42" s="51">
        <v>500</v>
      </c>
      <c r="G42" s="51">
        <f>'2016'!J47</f>
        <v>0</v>
      </c>
      <c r="H42" s="155">
        <f>'2017'!J42</f>
        <v>150</v>
      </c>
      <c r="I42" s="155">
        <f>'2018'!J42</f>
        <v>0</v>
      </c>
      <c r="J42" s="155">
        <f>'2019'!J42</f>
        <v>350</v>
      </c>
      <c r="K42" s="171">
        <f>'2016'!K47</f>
        <v>0</v>
      </c>
      <c r="L42" s="155">
        <f>'2017'!K42</f>
        <v>0</v>
      </c>
      <c r="M42" s="155">
        <f>'2018'!K42</f>
        <v>0</v>
      </c>
      <c r="N42" s="88">
        <f>'2019'!K42</f>
        <v>0</v>
      </c>
      <c r="O42" s="189" t="str">
        <f>'2016'!N47</f>
        <v xml:space="preserve"> -</v>
      </c>
      <c r="P42" s="190">
        <f>'2017'!N42</f>
        <v>0</v>
      </c>
      <c r="Q42" s="191" t="str">
        <f>'2018'!N42</f>
        <v xml:space="preserve"> -</v>
      </c>
      <c r="R42" s="190">
        <f>'2019'!N42</f>
        <v>0</v>
      </c>
      <c r="S42" s="208">
        <v>0</v>
      </c>
      <c r="T42" s="97" t="s">
        <v>156</v>
      </c>
      <c r="U42" s="51">
        <f>+'2016'!P47+'2017'!P42+'2018'!P42+'2019'!P42</f>
        <v>0</v>
      </c>
      <c r="V42" s="51">
        <f>+'2016'!Q47+'2017'!Q42+'2018'!Q42+'2019'!Q42</f>
        <v>0</v>
      </c>
      <c r="W42" s="51">
        <f>+'2016'!R47+'2017'!R42+'2018'!R42+'2019'!R42</f>
        <v>0</v>
      </c>
      <c r="X42" s="98" t="str">
        <f t="shared" si="0"/>
        <v xml:space="preserve"> -</v>
      </c>
      <c r="Y42" s="99" t="str">
        <f t="shared" si="1"/>
        <v xml:space="preserve"> -</v>
      </c>
    </row>
    <row r="43" spans="2:25" ht="61" thickBot="1">
      <c r="B43" s="308"/>
      <c r="C43" s="307"/>
      <c r="D43" s="79" t="s">
        <v>93</v>
      </c>
      <c r="E43" s="82" t="s">
        <v>69</v>
      </c>
      <c r="F43" s="96">
        <v>1</v>
      </c>
      <c r="G43" s="96">
        <f>'2016'!J48</f>
        <v>1</v>
      </c>
      <c r="H43" s="126">
        <f>'2017'!J43</f>
        <v>1</v>
      </c>
      <c r="I43" s="126">
        <f>'2018'!J43</f>
        <v>1</v>
      </c>
      <c r="J43" s="126">
        <f>'2019'!J43</f>
        <v>1</v>
      </c>
      <c r="K43" s="173">
        <f>'2016'!K48</f>
        <v>0.92</v>
      </c>
      <c r="L43" s="126">
        <f>'2017'!K43</f>
        <v>0.91</v>
      </c>
      <c r="M43" s="126">
        <f>'2018'!K43</f>
        <v>0.96</v>
      </c>
      <c r="N43" s="174">
        <f>'2019'!K43</f>
        <v>0.62</v>
      </c>
      <c r="O43" s="177">
        <f>'2016'!N48</f>
        <v>0.92</v>
      </c>
      <c r="P43" s="178">
        <f>'2017'!N43</f>
        <v>0.91</v>
      </c>
      <c r="Q43" s="179">
        <f>'2018'!N43</f>
        <v>0.96</v>
      </c>
      <c r="R43" s="178">
        <f>'2019'!N43</f>
        <v>0.62</v>
      </c>
      <c r="S43" s="203">
        <v>0.85250000000000004</v>
      </c>
      <c r="T43" s="65" t="s">
        <v>165</v>
      </c>
      <c r="U43" s="51">
        <f>+'2016'!P48+'2017'!P43+'2018'!P43+'2019'!P43</f>
        <v>9009492.0899999999</v>
      </c>
      <c r="V43" s="51">
        <f>+'2016'!Q48+'2017'!Q43+'2018'!Q43+'2019'!Q43</f>
        <v>6824547</v>
      </c>
      <c r="W43" s="51">
        <f>+'2016'!R48+'2017'!R43+'2018'!R43+'2019'!R43</f>
        <v>38249</v>
      </c>
      <c r="X43" s="46">
        <f t="shared" si="0"/>
        <v>0.75748409919520776</v>
      </c>
      <c r="Y43" s="47">
        <f t="shared" si="1"/>
        <v>5.6046210832748312E-3</v>
      </c>
    </row>
    <row r="44" spans="2:25" ht="13" customHeight="1" thickBot="1">
      <c r="B44" s="308"/>
      <c r="C44" s="32"/>
      <c r="D44" s="33"/>
      <c r="E44" s="35"/>
      <c r="F44" s="36"/>
      <c r="G44" s="36"/>
      <c r="H44" s="36"/>
      <c r="I44" s="36"/>
      <c r="J44" s="36"/>
      <c r="K44" s="36"/>
      <c r="L44" s="36"/>
      <c r="M44" s="36"/>
      <c r="N44" s="36"/>
      <c r="O44" s="37"/>
      <c r="P44" s="37"/>
      <c r="Q44" s="37"/>
      <c r="R44" s="37"/>
      <c r="S44" s="210"/>
      <c r="T44" s="35"/>
      <c r="U44" s="202"/>
      <c r="V44" s="202"/>
      <c r="W44" s="202"/>
      <c r="X44" s="37"/>
      <c r="Y44" s="38"/>
    </row>
    <row r="45" spans="2:25" ht="30">
      <c r="B45" s="306"/>
      <c r="C45" s="298" t="s">
        <v>97</v>
      </c>
      <c r="D45" s="302" t="s">
        <v>91</v>
      </c>
      <c r="E45" s="9" t="s">
        <v>70</v>
      </c>
      <c r="F45" s="49">
        <v>1500</v>
      </c>
      <c r="G45" s="49">
        <f>'2016'!J50</f>
        <v>100</v>
      </c>
      <c r="H45" s="154">
        <f>'2017'!J45</f>
        <v>250</v>
      </c>
      <c r="I45" s="154">
        <f>'2018'!J45</f>
        <v>350</v>
      </c>
      <c r="J45" s="154">
        <f>'2019'!J45</f>
        <v>800</v>
      </c>
      <c r="K45" s="170">
        <f>'2016'!K50</f>
        <v>169</v>
      </c>
      <c r="L45" s="154">
        <f>'2017'!K45</f>
        <v>255</v>
      </c>
      <c r="M45" s="154">
        <f>'2018'!K45</f>
        <v>557</v>
      </c>
      <c r="N45" s="86">
        <f>'2019'!K45</f>
        <v>586</v>
      </c>
      <c r="O45" s="183">
        <f>'2016'!N50</f>
        <v>1</v>
      </c>
      <c r="P45" s="184">
        <f>'2017'!N45</f>
        <v>1</v>
      </c>
      <c r="Q45" s="185">
        <f>'2018'!N45</f>
        <v>1</v>
      </c>
      <c r="R45" s="184">
        <f>'2019'!N45</f>
        <v>0.73250000000000004</v>
      </c>
      <c r="S45" s="206">
        <v>1</v>
      </c>
      <c r="T45" s="68" t="s">
        <v>166</v>
      </c>
      <c r="U45" s="77">
        <f>+'2016'!P50+'2017'!P45+'2018'!P45+'2019'!P45</f>
        <v>327232</v>
      </c>
      <c r="V45" s="77">
        <f>+'2016'!Q50+'2017'!Q45+'2018'!Q45+'2019'!Q45</f>
        <v>317077</v>
      </c>
      <c r="W45" s="77">
        <f>+'2016'!R50+'2017'!R45+'2018'!R45+'2019'!R45</f>
        <v>0</v>
      </c>
      <c r="X45" s="16">
        <f t="shared" si="0"/>
        <v>0.96896697144533539</v>
      </c>
      <c r="Y45" s="15" t="str">
        <f t="shared" si="1"/>
        <v xml:space="preserve"> -</v>
      </c>
    </row>
    <row r="46" spans="2:25" ht="30">
      <c r="B46" s="306"/>
      <c r="C46" s="308"/>
      <c r="D46" s="303"/>
      <c r="E46" s="10" t="s">
        <v>71</v>
      </c>
      <c r="F46" s="40">
        <v>1000</v>
      </c>
      <c r="G46" s="40">
        <f>'2016'!J51</f>
        <v>100</v>
      </c>
      <c r="H46" s="156">
        <f>'2017'!J46</f>
        <v>180</v>
      </c>
      <c r="I46" s="156">
        <f>'2018'!J46</f>
        <v>360</v>
      </c>
      <c r="J46" s="156">
        <f>'2019'!J46</f>
        <v>360</v>
      </c>
      <c r="K46" s="172">
        <f>'2016'!K51</f>
        <v>132</v>
      </c>
      <c r="L46" s="156">
        <f>'2017'!K46</f>
        <v>235</v>
      </c>
      <c r="M46" s="156">
        <f>'2018'!K46</f>
        <v>366</v>
      </c>
      <c r="N46" s="87">
        <f>'2019'!K46</f>
        <v>361</v>
      </c>
      <c r="O46" s="186">
        <f>'2016'!N51</f>
        <v>1</v>
      </c>
      <c r="P46" s="187">
        <f>'2017'!N46</f>
        <v>1</v>
      </c>
      <c r="Q46" s="188">
        <f>'2018'!N46</f>
        <v>1</v>
      </c>
      <c r="R46" s="187">
        <f>'2019'!N46</f>
        <v>1</v>
      </c>
      <c r="S46" s="207">
        <v>1</v>
      </c>
      <c r="T46" s="70">
        <v>0</v>
      </c>
      <c r="U46" s="40">
        <f>+'2016'!P51+'2017'!P46+'2018'!P46+'2019'!P46</f>
        <v>92958</v>
      </c>
      <c r="V46" s="40">
        <f>+'2016'!Q51+'2017'!Q46+'2018'!Q46+'2019'!Q46</f>
        <v>92958</v>
      </c>
      <c r="W46" s="40">
        <f>+'2016'!R51+'2017'!R46+'2018'!R46+'2019'!R46</f>
        <v>0</v>
      </c>
      <c r="X46" s="41">
        <f t="shared" si="0"/>
        <v>1</v>
      </c>
      <c r="Y46" s="55" t="str">
        <f t="shared" si="1"/>
        <v xml:space="preserve"> -</v>
      </c>
    </row>
    <row r="47" spans="2:25" ht="45">
      <c r="B47" s="306"/>
      <c r="C47" s="308"/>
      <c r="D47" s="303"/>
      <c r="E47" s="8" t="s">
        <v>72</v>
      </c>
      <c r="F47" s="40">
        <v>1</v>
      </c>
      <c r="G47" s="40">
        <f>'2016'!J52</f>
        <v>0</v>
      </c>
      <c r="H47" s="156">
        <f>'2017'!J47</f>
        <v>1</v>
      </c>
      <c r="I47" s="156">
        <f>'2018'!J47</f>
        <v>1</v>
      </c>
      <c r="J47" s="156">
        <f>'2019'!J47</f>
        <v>1</v>
      </c>
      <c r="K47" s="172">
        <f>'2016'!K52</f>
        <v>0</v>
      </c>
      <c r="L47" s="156">
        <f>'2017'!K47</f>
        <v>1</v>
      </c>
      <c r="M47" s="156">
        <f>'2018'!K47</f>
        <v>1</v>
      </c>
      <c r="N47" s="87">
        <f>'2019'!K47</f>
        <v>1</v>
      </c>
      <c r="O47" s="186" t="str">
        <f>'2016'!N52</f>
        <v xml:space="preserve"> -</v>
      </c>
      <c r="P47" s="187">
        <f>'2017'!N47</f>
        <v>1</v>
      </c>
      <c r="Q47" s="188">
        <f>'2018'!N47</f>
        <v>1</v>
      </c>
      <c r="R47" s="187">
        <f>'2019'!N47</f>
        <v>1</v>
      </c>
      <c r="S47" s="207">
        <v>1</v>
      </c>
      <c r="T47" s="70" t="s">
        <v>156</v>
      </c>
      <c r="U47" s="40">
        <f>+'2016'!P52+'2017'!P47+'2018'!P47+'2019'!P47</f>
        <v>0</v>
      </c>
      <c r="V47" s="40">
        <f>+'2016'!Q52+'2017'!Q47+'2018'!Q47+'2019'!Q47</f>
        <v>0</v>
      </c>
      <c r="W47" s="40">
        <f>+'2016'!R52+'2017'!R47+'2018'!R47+'2019'!R47</f>
        <v>0</v>
      </c>
      <c r="X47" s="41" t="str">
        <f t="shared" si="0"/>
        <v xml:space="preserve"> -</v>
      </c>
      <c r="Y47" s="55" t="str">
        <f t="shared" si="1"/>
        <v xml:space="preserve"> -</v>
      </c>
    </row>
    <row r="48" spans="2:25" ht="45">
      <c r="B48" s="306"/>
      <c r="C48" s="308"/>
      <c r="D48" s="303"/>
      <c r="E48" s="8" t="s">
        <v>73</v>
      </c>
      <c r="F48" s="40">
        <v>1</v>
      </c>
      <c r="G48" s="40">
        <f>'2016'!J53</f>
        <v>1</v>
      </c>
      <c r="H48" s="156">
        <f>'2017'!J48</f>
        <v>1</v>
      </c>
      <c r="I48" s="156">
        <f>'2018'!J48</f>
        <v>1</v>
      </c>
      <c r="J48" s="156">
        <f>'2019'!J48</f>
        <v>1</v>
      </c>
      <c r="K48" s="172">
        <f>'2016'!K53</f>
        <v>1</v>
      </c>
      <c r="L48" s="156">
        <f>'2017'!K48</f>
        <v>1</v>
      </c>
      <c r="M48" s="156">
        <f>'2018'!K48</f>
        <v>1</v>
      </c>
      <c r="N48" s="87">
        <f>'2019'!K48</f>
        <v>1</v>
      </c>
      <c r="O48" s="186">
        <f>'2016'!N53</f>
        <v>1</v>
      </c>
      <c r="P48" s="187">
        <f>'2017'!N48</f>
        <v>1</v>
      </c>
      <c r="Q48" s="188">
        <f>'2018'!N48</f>
        <v>1</v>
      </c>
      <c r="R48" s="187">
        <f>'2019'!N48</f>
        <v>1</v>
      </c>
      <c r="S48" s="207">
        <v>1</v>
      </c>
      <c r="T48" s="70" t="s">
        <v>156</v>
      </c>
      <c r="U48" s="40">
        <f>+'2016'!P53+'2017'!P48+'2018'!P48+'2019'!P48</f>
        <v>0</v>
      </c>
      <c r="V48" s="40">
        <f>+'2016'!Q53+'2017'!Q48+'2018'!Q48+'2019'!Q48</f>
        <v>0</v>
      </c>
      <c r="W48" s="40">
        <f>+'2016'!R53+'2017'!R48+'2018'!R48+'2019'!R48</f>
        <v>0</v>
      </c>
      <c r="X48" s="41" t="str">
        <f t="shared" si="0"/>
        <v xml:space="preserve"> -</v>
      </c>
      <c r="Y48" s="55" t="str">
        <f t="shared" si="1"/>
        <v xml:space="preserve"> -</v>
      </c>
    </row>
    <row r="49" spans="2:25" ht="46" thickBot="1">
      <c r="B49" s="306"/>
      <c r="C49" s="308"/>
      <c r="D49" s="304"/>
      <c r="E49" s="13" t="s">
        <v>74</v>
      </c>
      <c r="F49" s="51">
        <v>1</v>
      </c>
      <c r="G49" s="51">
        <f>'2016'!J54</f>
        <v>1</v>
      </c>
      <c r="H49" s="155">
        <f>'2017'!J49</f>
        <v>1</v>
      </c>
      <c r="I49" s="155">
        <f>'2018'!J49</f>
        <v>1</v>
      </c>
      <c r="J49" s="155">
        <f>'2019'!J49</f>
        <v>1</v>
      </c>
      <c r="K49" s="171">
        <f>'2016'!K54</f>
        <v>1</v>
      </c>
      <c r="L49" s="155">
        <f>'2017'!K49</f>
        <v>1</v>
      </c>
      <c r="M49" s="155">
        <f>'2018'!K49</f>
        <v>1</v>
      </c>
      <c r="N49" s="88">
        <f>'2019'!K49</f>
        <v>1</v>
      </c>
      <c r="O49" s="192">
        <f>'2016'!N54</f>
        <v>1</v>
      </c>
      <c r="P49" s="193">
        <f>'2017'!N49</f>
        <v>1</v>
      </c>
      <c r="Q49" s="194">
        <f>'2018'!N49</f>
        <v>1</v>
      </c>
      <c r="R49" s="193">
        <f>'2019'!N49</f>
        <v>1</v>
      </c>
      <c r="S49" s="209">
        <v>1</v>
      </c>
      <c r="T49" s="97" t="s">
        <v>156</v>
      </c>
      <c r="U49" s="51">
        <f>+'2016'!P54+'2017'!P49+'2018'!P49+'2019'!P49</f>
        <v>0</v>
      </c>
      <c r="V49" s="51">
        <f>+'2016'!Q54+'2017'!Q49+'2018'!Q49+'2019'!Q49</f>
        <v>0</v>
      </c>
      <c r="W49" s="51">
        <f>+'2016'!R54+'2017'!R49+'2018'!R49+'2019'!R49</f>
        <v>0</v>
      </c>
      <c r="X49" s="98" t="str">
        <f t="shared" si="0"/>
        <v xml:space="preserve"> -</v>
      </c>
      <c r="Y49" s="99" t="str">
        <f t="shared" si="1"/>
        <v xml:space="preserve"> -</v>
      </c>
    </row>
    <row r="50" spans="2:25" ht="30">
      <c r="B50" s="306"/>
      <c r="C50" s="308"/>
      <c r="D50" s="302" t="s">
        <v>92</v>
      </c>
      <c r="E50" s="11" t="s">
        <v>75</v>
      </c>
      <c r="F50" s="49">
        <v>1700</v>
      </c>
      <c r="G50" s="49">
        <f>'2016'!J55</f>
        <v>0</v>
      </c>
      <c r="H50" s="154">
        <f>'2017'!J50</f>
        <v>0</v>
      </c>
      <c r="I50" s="154">
        <f>'2018'!J50</f>
        <v>200</v>
      </c>
      <c r="J50" s="154">
        <f>'2019'!J50</f>
        <v>1050</v>
      </c>
      <c r="K50" s="170">
        <f>'2016'!K55</f>
        <v>0</v>
      </c>
      <c r="L50" s="154">
        <f>'2017'!K50</f>
        <v>144</v>
      </c>
      <c r="M50" s="154">
        <f>'2018'!K50</f>
        <v>1863</v>
      </c>
      <c r="N50" s="86">
        <f>'2019'!K50</f>
        <v>2089</v>
      </c>
      <c r="O50" s="183" t="str">
        <f>'2016'!N55</f>
        <v xml:space="preserve"> -</v>
      </c>
      <c r="P50" s="184" t="str">
        <f>'2017'!N50</f>
        <v xml:space="preserve"> -</v>
      </c>
      <c r="Q50" s="185">
        <f>'2018'!N50</f>
        <v>1</v>
      </c>
      <c r="R50" s="184">
        <f>'2019'!N50</f>
        <v>1</v>
      </c>
      <c r="S50" s="206">
        <v>1</v>
      </c>
      <c r="T50" s="68">
        <v>0</v>
      </c>
      <c r="U50" s="77">
        <f>+'2016'!P55+'2017'!P50+'2018'!P50+'2019'!P50</f>
        <v>173291</v>
      </c>
      <c r="V50" s="77">
        <f>+'2016'!Q55+'2017'!Q50+'2018'!Q50+'2019'!Q50</f>
        <v>129631</v>
      </c>
      <c r="W50" s="77">
        <f>+'2016'!R55+'2017'!R50+'2018'!R50+'2019'!R50</f>
        <v>0</v>
      </c>
      <c r="X50" s="16">
        <f t="shared" si="0"/>
        <v>0.74805385161375948</v>
      </c>
      <c r="Y50" s="15" t="str">
        <f t="shared" si="1"/>
        <v xml:space="preserve"> -</v>
      </c>
    </row>
    <row r="51" spans="2:25" ht="45">
      <c r="B51" s="306"/>
      <c r="C51" s="308"/>
      <c r="D51" s="303"/>
      <c r="E51" s="8" t="s">
        <v>76</v>
      </c>
      <c r="F51" s="40">
        <v>200</v>
      </c>
      <c r="G51" s="40">
        <f>'2016'!J56</f>
        <v>0</v>
      </c>
      <c r="H51" s="156">
        <f>'2017'!J51</f>
        <v>0</v>
      </c>
      <c r="I51" s="156">
        <f>'2018'!J51</f>
        <v>100</v>
      </c>
      <c r="J51" s="156">
        <f>'2019'!J51</f>
        <v>100</v>
      </c>
      <c r="K51" s="172">
        <f>'2016'!K56</f>
        <v>0</v>
      </c>
      <c r="L51" s="156">
        <f>'2017'!K51</f>
        <v>33</v>
      </c>
      <c r="M51" s="156">
        <f>'2018'!K51</f>
        <v>271</v>
      </c>
      <c r="N51" s="87">
        <f>'2019'!K51</f>
        <v>115</v>
      </c>
      <c r="O51" s="186" t="str">
        <f>'2016'!N56</f>
        <v xml:space="preserve"> -</v>
      </c>
      <c r="P51" s="187" t="str">
        <f>'2017'!N51</f>
        <v xml:space="preserve"> -</v>
      </c>
      <c r="Q51" s="188">
        <f>'2018'!N51</f>
        <v>1</v>
      </c>
      <c r="R51" s="187">
        <f>'2019'!N51</f>
        <v>1</v>
      </c>
      <c r="S51" s="207">
        <v>1</v>
      </c>
      <c r="T51" s="70">
        <v>0</v>
      </c>
      <c r="U51" s="40">
        <f>+'2016'!P56+'2017'!P51+'2018'!P51+'2019'!P51</f>
        <v>0</v>
      </c>
      <c r="V51" s="40">
        <f>+'2016'!Q56+'2017'!Q51+'2018'!Q51+'2019'!Q51</f>
        <v>0</v>
      </c>
      <c r="W51" s="40">
        <f>+'2016'!R56+'2017'!R51+'2018'!R51+'2019'!R51</f>
        <v>0</v>
      </c>
      <c r="X51" s="41" t="str">
        <f t="shared" si="0"/>
        <v xml:space="preserve"> -</v>
      </c>
      <c r="Y51" s="55" t="str">
        <f t="shared" si="1"/>
        <v xml:space="preserve"> -</v>
      </c>
    </row>
    <row r="52" spans="2:25" ht="30">
      <c r="B52" s="306"/>
      <c r="C52" s="308"/>
      <c r="D52" s="303"/>
      <c r="E52" s="8" t="s">
        <v>77</v>
      </c>
      <c r="F52" s="40">
        <v>1</v>
      </c>
      <c r="G52" s="40">
        <f>'2016'!J57</f>
        <v>1</v>
      </c>
      <c r="H52" s="156">
        <f>'2017'!J52</f>
        <v>1</v>
      </c>
      <c r="I52" s="156">
        <f>'2018'!J52</f>
        <v>1</v>
      </c>
      <c r="J52" s="156">
        <f>'2019'!J52</f>
        <v>1</v>
      </c>
      <c r="K52" s="172">
        <f>'2016'!K57</f>
        <v>1</v>
      </c>
      <c r="L52" s="156">
        <f>'2017'!K52</f>
        <v>1</v>
      </c>
      <c r="M52" s="156">
        <f>'2018'!K52</f>
        <v>1</v>
      </c>
      <c r="N52" s="87">
        <f>'2019'!K52</f>
        <v>1</v>
      </c>
      <c r="O52" s="186">
        <f>'2016'!N57</f>
        <v>1</v>
      </c>
      <c r="P52" s="187">
        <f>'2017'!N52</f>
        <v>1</v>
      </c>
      <c r="Q52" s="188">
        <f>'2018'!N52</f>
        <v>1</v>
      </c>
      <c r="R52" s="187">
        <f>'2019'!N52</f>
        <v>1</v>
      </c>
      <c r="S52" s="207">
        <v>1</v>
      </c>
      <c r="T52" s="70" t="s">
        <v>156</v>
      </c>
      <c r="U52" s="40">
        <f>+'2016'!P57+'2017'!P52+'2018'!P52+'2019'!P52</f>
        <v>0</v>
      </c>
      <c r="V52" s="40">
        <f>+'2016'!Q57+'2017'!Q52+'2018'!Q52+'2019'!Q52</f>
        <v>0</v>
      </c>
      <c r="W52" s="40">
        <f>+'2016'!R57+'2017'!R52+'2018'!R52+'2019'!R52</f>
        <v>0</v>
      </c>
      <c r="X52" s="41" t="str">
        <f t="shared" si="0"/>
        <v xml:space="preserve"> -</v>
      </c>
      <c r="Y52" s="55" t="str">
        <f t="shared" si="1"/>
        <v xml:space="preserve"> -</v>
      </c>
    </row>
    <row r="53" spans="2:25" ht="60">
      <c r="B53" s="306"/>
      <c r="C53" s="308"/>
      <c r="D53" s="303"/>
      <c r="E53" s="8" t="s">
        <v>78</v>
      </c>
      <c r="F53" s="40">
        <v>100</v>
      </c>
      <c r="G53" s="40">
        <f>'2016'!J58</f>
        <v>0</v>
      </c>
      <c r="H53" s="156">
        <f>'2017'!J53</f>
        <v>0</v>
      </c>
      <c r="I53" s="156">
        <f>'2018'!J53</f>
        <v>0</v>
      </c>
      <c r="J53" s="156">
        <f>'2019'!J53</f>
        <v>100</v>
      </c>
      <c r="K53" s="172">
        <f>'2016'!K58</f>
        <v>0</v>
      </c>
      <c r="L53" s="156">
        <f>'2017'!K53</f>
        <v>0</v>
      </c>
      <c r="M53" s="156">
        <f>'2018'!K53</f>
        <v>0</v>
      </c>
      <c r="N53" s="87">
        <f>'2019'!K53</f>
        <v>0</v>
      </c>
      <c r="O53" s="186" t="str">
        <f>'2016'!N58</f>
        <v xml:space="preserve"> -</v>
      </c>
      <c r="P53" s="187" t="str">
        <f>'2017'!N53</f>
        <v xml:space="preserve"> -</v>
      </c>
      <c r="Q53" s="188" t="str">
        <f>'2018'!N53</f>
        <v xml:space="preserve"> -</v>
      </c>
      <c r="R53" s="187">
        <f>'2019'!N53</f>
        <v>0</v>
      </c>
      <c r="S53" s="207">
        <v>0</v>
      </c>
      <c r="T53" s="70">
        <v>0</v>
      </c>
      <c r="U53" s="40">
        <f>+'2016'!P58+'2017'!P53+'2018'!P53+'2019'!P53</f>
        <v>0</v>
      </c>
      <c r="V53" s="40">
        <f>+'2016'!Q58+'2017'!Q53+'2018'!Q53+'2019'!Q53</f>
        <v>0</v>
      </c>
      <c r="W53" s="40">
        <f>+'2016'!R58+'2017'!R53+'2018'!R53+'2019'!R53</f>
        <v>0</v>
      </c>
      <c r="X53" s="41" t="str">
        <f t="shared" si="0"/>
        <v xml:space="preserve"> -</v>
      </c>
      <c r="Y53" s="55" t="str">
        <f t="shared" si="1"/>
        <v xml:space="preserve"> -</v>
      </c>
    </row>
    <row r="54" spans="2:25" ht="60">
      <c r="B54" s="306"/>
      <c r="C54" s="308"/>
      <c r="D54" s="303"/>
      <c r="E54" s="8" t="s">
        <v>79</v>
      </c>
      <c r="F54" s="40">
        <v>1000</v>
      </c>
      <c r="G54" s="40">
        <f>'2016'!J59</f>
        <v>0</v>
      </c>
      <c r="H54" s="156">
        <f>'2017'!J54</f>
        <v>0</v>
      </c>
      <c r="I54" s="156">
        <f>'2018'!J54</f>
        <v>0</v>
      </c>
      <c r="J54" s="156">
        <f>'2019'!J54</f>
        <v>1000</v>
      </c>
      <c r="K54" s="172">
        <f>'2016'!K59</f>
        <v>0</v>
      </c>
      <c r="L54" s="156">
        <f>'2017'!K54</f>
        <v>0</v>
      </c>
      <c r="M54" s="156">
        <f>'2018'!K54</f>
        <v>0</v>
      </c>
      <c r="N54" s="87">
        <f>'2019'!K54</f>
        <v>0</v>
      </c>
      <c r="O54" s="186" t="str">
        <f>'2016'!N59</f>
        <v xml:space="preserve"> -</v>
      </c>
      <c r="P54" s="187" t="str">
        <f>'2017'!N54</f>
        <v xml:space="preserve"> -</v>
      </c>
      <c r="Q54" s="188" t="str">
        <f>'2018'!N54</f>
        <v xml:space="preserve"> -</v>
      </c>
      <c r="R54" s="187">
        <f>'2019'!N54</f>
        <v>0</v>
      </c>
      <c r="S54" s="207">
        <v>0</v>
      </c>
      <c r="T54" s="70">
        <v>0</v>
      </c>
      <c r="U54" s="40">
        <f>+'2016'!P59+'2017'!P54+'2018'!P54+'2019'!P54</f>
        <v>0</v>
      </c>
      <c r="V54" s="40">
        <f>+'2016'!Q59+'2017'!Q54+'2018'!Q54+'2019'!Q54</f>
        <v>0</v>
      </c>
      <c r="W54" s="40">
        <f>+'2016'!R59+'2017'!R54+'2018'!R54+'2019'!R54</f>
        <v>0</v>
      </c>
      <c r="X54" s="41" t="str">
        <f t="shared" si="0"/>
        <v xml:space="preserve"> -</v>
      </c>
      <c r="Y54" s="55" t="str">
        <f t="shared" si="1"/>
        <v xml:space="preserve"> -</v>
      </c>
    </row>
    <row r="55" spans="2:25" ht="60">
      <c r="B55" s="306"/>
      <c r="C55" s="308"/>
      <c r="D55" s="303"/>
      <c r="E55" s="8" t="s">
        <v>80</v>
      </c>
      <c r="F55" s="40">
        <v>400</v>
      </c>
      <c r="G55" s="40">
        <f>'2016'!J60</f>
        <v>0</v>
      </c>
      <c r="H55" s="156">
        <f>'2017'!J55</f>
        <v>0</v>
      </c>
      <c r="I55" s="156">
        <f>'2018'!J55</f>
        <v>0</v>
      </c>
      <c r="J55" s="156">
        <f>'2019'!J55</f>
        <v>400</v>
      </c>
      <c r="K55" s="172">
        <f>'2016'!K60</f>
        <v>0</v>
      </c>
      <c r="L55" s="156">
        <f>'2017'!K55</f>
        <v>0</v>
      </c>
      <c r="M55" s="156">
        <f>'2018'!K55</f>
        <v>0</v>
      </c>
      <c r="N55" s="87">
        <f>'2019'!K55</f>
        <v>0</v>
      </c>
      <c r="O55" s="186" t="str">
        <f>'2016'!N60</f>
        <v xml:space="preserve"> -</v>
      </c>
      <c r="P55" s="187" t="str">
        <f>'2017'!N55</f>
        <v xml:space="preserve"> -</v>
      </c>
      <c r="Q55" s="188" t="str">
        <f>'2018'!N55</f>
        <v xml:space="preserve"> -</v>
      </c>
      <c r="R55" s="187">
        <f>'2019'!N55</f>
        <v>0</v>
      </c>
      <c r="S55" s="207">
        <v>0</v>
      </c>
      <c r="T55" s="70">
        <v>0</v>
      </c>
      <c r="U55" s="40">
        <f>+'2016'!P60+'2017'!P55+'2018'!P55+'2019'!P55</f>
        <v>0</v>
      </c>
      <c r="V55" s="40">
        <f>+'2016'!Q60+'2017'!Q55+'2018'!Q55+'2019'!Q55</f>
        <v>0</v>
      </c>
      <c r="W55" s="40">
        <f>+'2016'!R60+'2017'!R55+'2018'!R55+'2019'!R55</f>
        <v>0</v>
      </c>
      <c r="X55" s="41" t="str">
        <f t="shared" si="0"/>
        <v xml:space="preserve"> -</v>
      </c>
      <c r="Y55" s="55" t="str">
        <f t="shared" si="1"/>
        <v xml:space="preserve"> -</v>
      </c>
    </row>
    <row r="56" spans="2:25" ht="61" thickBot="1">
      <c r="B56" s="306"/>
      <c r="C56" s="308"/>
      <c r="D56" s="304"/>
      <c r="E56" s="13" t="s">
        <v>81</v>
      </c>
      <c r="F56" s="51">
        <v>1500</v>
      </c>
      <c r="G56" s="51">
        <f>'2016'!J61</f>
        <v>0</v>
      </c>
      <c r="H56" s="155">
        <f>'2017'!J56</f>
        <v>0</v>
      </c>
      <c r="I56" s="155">
        <f>'2018'!J56</f>
        <v>0</v>
      </c>
      <c r="J56" s="155">
        <f>'2019'!J56</f>
        <v>1500</v>
      </c>
      <c r="K56" s="171">
        <f>'2016'!K61</f>
        <v>0</v>
      </c>
      <c r="L56" s="155">
        <f>'2017'!K56</f>
        <v>0</v>
      </c>
      <c r="M56" s="155">
        <f>'2018'!K56</f>
        <v>0</v>
      </c>
      <c r="N56" s="88">
        <f>'2019'!K56</f>
        <v>0</v>
      </c>
      <c r="O56" s="192" t="str">
        <f>'2016'!N61</f>
        <v xml:space="preserve"> -</v>
      </c>
      <c r="P56" s="193" t="str">
        <f>'2017'!N56</f>
        <v xml:space="preserve"> -</v>
      </c>
      <c r="Q56" s="194" t="str">
        <f>'2018'!N56</f>
        <v xml:space="preserve"> -</v>
      </c>
      <c r="R56" s="193">
        <f>'2019'!N56</f>
        <v>0</v>
      </c>
      <c r="S56" s="209">
        <v>0</v>
      </c>
      <c r="T56" s="69">
        <v>0</v>
      </c>
      <c r="U56" s="51">
        <f>+'2016'!P61+'2017'!P56+'2018'!P56+'2019'!P56</f>
        <v>0</v>
      </c>
      <c r="V56" s="51">
        <f>+'2016'!Q61+'2017'!Q56+'2018'!Q56+'2019'!Q56</f>
        <v>0</v>
      </c>
      <c r="W56" s="51">
        <f>+'2016'!R61+'2017'!R56+'2018'!R56+'2019'!R56</f>
        <v>0</v>
      </c>
      <c r="X56" s="52" t="str">
        <f t="shared" si="0"/>
        <v xml:space="preserve"> -</v>
      </c>
      <c r="Y56" s="53" t="str">
        <f t="shared" si="1"/>
        <v xml:space="preserve"> -</v>
      </c>
    </row>
    <row r="57" spans="2:25" ht="30">
      <c r="B57" s="306"/>
      <c r="C57" s="308"/>
      <c r="D57" s="328" t="s">
        <v>94</v>
      </c>
      <c r="E57" s="76" t="s">
        <v>82</v>
      </c>
      <c r="F57" s="77">
        <v>4</v>
      </c>
      <c r="G57" s="77">
        <f>'2016'!J62</f>
        <v>1</v>
      </c>
      <c r="H57" s="157">
        <f>'2017'!J57</f>
        <v>0</v>
      </c>
      <c r="I57" s="157">
        <f>'2018'!J57</f>
        <v>0</v>
      </c>
      <c r="J57" s="157">
        <f>'2019'!J57</f>
        <v>3</v>
      </c>
      <c r="K57" s="175">
        <f>'2016'!K62</f>
        <v>1</v>
      </c>
      <c r="L57" s="157">
        <f>'2017'!K57</f>
        <v>2</v>
      </c>
      <c r="M57" s="157">
        <f>'2018'!K57</f>
        <v>0</v>
      </c>
      <c r="N57" s="130">
        <f>'2019'!K57</f>
        <v>1</v>
      </c>
      <c r="O57" s="198">
        <f>'2016'!N62</f>
        <v>1</v>
      </c>
      <c r="P57" s="199" t="str">
        <f>'2017'!N57</f>
        <v xml:space="preserve"> -</v>
      </c>
      <c r="Q57" s="200" t="str">
        <f>'2018'!N57</f>
        <v xml:space="preserve"> -</v>
      </c>
      <c r="R57" s="199">
        <f>'2019'!N57</f>
        <v>0.33333333333333331</v>
      </c>
      <c r="S57" s="212">
        <v>1</v>
      </c>
      <c r="T57" s="110" t="s">
        <v>167</v>
      </c>
      <c r="U57" s="77">
        <f>+'2016'!P62+'2017'!P57+'2018'!P57+'2019'!P57</f>
        <v>0</v>
      </c>
      <c r="V57" s="77">
        <f>+'2016'!Q62+'2017'!Q57+'2018'!Q57+'2019'!Q57</f>
        <v>0</v>
      </c>
      <c r="W57" s="77">
        <f>+'2016'!R62+'2017'!R57+'2018'!R57+'2019'!R57</f>
        <v>150000</v>
      </c>
      <c r="X57" s="111" t="str">
        <f t="shared" si="0"/>
        <v xml:space="preserve"> -</v>
      </c>
      <c r="Y57" s="112">
        <f t="shared" si="1"/>
        <v>1</v>
      </c>
    </row>
    <row r="58" spans="2:25" ht="46" thickBot="1">
      <c r="B58" s="307"/>
      <c r="C58" s="299"/>
      <c r="D58" s="304"/>
      <c r="E58" s="12" t="s">
        <v>83</v>
      </c>
      <c r="F58" s="51">
        <v>8</v>
      </c>
      <c r="G58" s="51">
        <f>'2016'!J63</f>
        <v>2</v>
      </c>
      <c r="H58" s="155">
        <f>'2017'!J58</f>
        <v>1</v>
      </c>
      <c r="I58" s="155">
        <f>'2018'!J58</f>
        <v>2</v>
      </c>
      <c r="J58" s="155">
        <f>'2019'!J58</f>
        <v>3</v>
      </c>
      <c r="K58" s="171">
        <f>'2016'!K63</f>
        <v>2</v>
      </c>
      <c r="L58" s="155">
        <f>'2017'!K58</f>
        <v>1</v>
      </c>
      <c r="M58" s="155">
        <f>'2018'!K58</f>
        <v>2</v>
      </c>
      <c r="N58" s="88">
        <f>'2019'!K58</f>
        <v>2</v>
      </c>
      <c r="O58" s="192">
        <f>'2016'!N63</f>
        <v>1</v>
      </c>
      <c r="P58" s="193">
        <f>'2017'!N58</f>
        <v>1</v>
      </c>
      <c r="Q58" s="194">
        <f>'2018'!N58</f>
        <v>1</v>
      </c>
      <c r="R58" s="193">
        <f>'2019'!N58</f>
        <v>0.66666666666666663</v>
      </c>
      <c r="S58" s="209">
        <v>0.875</v>
      </c>
      <c r="T58" s="69" t="s">
        <v>167</v>
      </c>
      <c r="U58" s="40">
        <f>+'2016'!P63+'2017'!P58+'2018'!P58+'2019'!P58</f>
        <v>0</v>
      </c>
      <c r="V58" s="40">
        <f>+'2016'!Q63+'2017'!Q58+'2018'!Q58+'2019'!Q58</f>
        <v>0</v>
      </c>
      <c r="W58" s="40">
        <f>+'2016'!R63+'2017'!R58+'2018'!R58+'2019'!R58</f>
        <v>0</v>
      </c>
      <c r="X58" s="52" t="str">
        <f t="shared" si="0"/>
        <v xml:space="preserve"> -</v>
      </c>
      <c r="Y58" s="53" t="str">
        <f t="shared" si="1"/>
        <v xml:space="preserve"> -</v>
      </c>
    </row>
    <row r="59" spans="2:25" ht="21" customHeight="1" thickBot="1">
      <c r="O59" s="158">
        <f>+AVERAGE(O12,O14:O15,O17,O19:O31,O33:O43,O45:O58)</f>
        <v>0.99333333333333329</v>
      </c>
      <c r="P59" s="159">
        <f t="shared" ref="P59:S59" si="2">+AVERAGE(P12,P14:P15,P17,P19:P31,P33:P43,P45:P58)</f>
        <v>0.91402116402116407</v>
      </c>
      <c r="Q59" s="159">
        <f t="shared" si="2"/>
        <v>0.96385019817196482</v>
      </c>
      <c r="R59" s="159">
        <f t="shared" si="2"/>
        <v>0.62212896102781334</v>
      </c>
      <c r="S59" s="134">
        <f t="shared" si="2"/>
        <v>0.76282787981006295</v>
      </c>
      <c r="U59" s="132">
        <f>+SUM(U12,U14:U15,U17,U19:U31,U33:U43,U45:U58)</f>
        <v>16319042.09</v>
      </c>
      <c r="V59" s="131">
        <f>+SUM(V12,V14:V15,V17,V19:V31,V33:V43,V45:V58)</f>
        <v>12743525</v>
      </c>
      <c r="W59" s="131">
        <f>+SUM(W12,W14:W15,W17,W19:W31,W33:W43,W45:W58)</f>
        <v>4480715.08</v>
      </c>
      <c r="X59" s="133">
        <f t="shared" si="0"/>
        <v>0.78089908278433762</v>
      </c>
      <c r="Y59" s="134">
        <f t="shared" si="1"/>
        <v>0.35160719502649385</v>
      </c>
    </row>
  </sheetData>
  <mergeCells count="31">
    <mergeCell ref="B2:Y2"/>
    <mergeCell ref="B3:Y3"/>
    <mergeCell ref="B4:Y4"/>
    <mergeCell ref="D8:N8"/>
    <mergeCell ref="B9:B11"/>
    <mergeCell ref="C9:C11"/>
    <mergeCell ref="D9:D11"/>
    <mergeCell ref="E9:N9"/>
    <mergeCell ref="O9:S9"/>
    <mergeCell ref="T9:Y10"/>
    <mergeCell ref="E10:E11"/>
    <mergeCell ref="F10:F11"/>
    <mergeCell ref="O10:O11"/>
    <mergeCell ref="S10:S11"/>
    <mergeCell ref="R10:R11"/>
    <mergeCell ref="Q10:Q11"/>
    <mergeCell ref="P10:P11"/>
    <mergeCell ref="B14:B15"/>
    <mergeCell ref="C14:C15"/>
    <mergeCell ref="B19:B58"/>
    <mergeCell ref="C19:C31"/>
    <mergeCell ref="D19:D23"/>
    <mergeCell ref="D24:D28"/>
    <mergeCell ref="D29:D31"/>
    <mergeCell ref="C33:C43"/>
    <mergeCell ref="D34:D35"/>
    <mergeCell ref="D37:D42"/>
    <mergeCell ref="C45:C58"/>
    <mergeCell ref="D45:D49"/>
    <mergeCell ref="D50:D56"/>
    <mergeCell ref="D57:D58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36"/>
  <sheetViews>
    <sheetView showGridLines="0" workbookViewId="0"/>
  </sheetViews>
  <sheetFormatPr baseColWidth="10" defaultColWidth="11" defaultRowHeight="15" x14ac:dyDescent="0"/>
  <cols>
    <col min="1" max="1" width="4.28515625" style="1" customWidth="1"/>
    <col min="2" max="2" width="6.85546875" style="1" customWidth="1"/>
    <col min="3" max="3" width="45.28515625" style="1" customWidth="1"/>
    <col min="4" max="4" width="25" style="1" customWidth="1"/>
    <col min="5" max="8" width="12.28515625" style="1" customWidth="1"/>
    <col min="9" max="9" width="9.7109375" style="1" customWidth="1"/>
    <col min="10" max="10" width="7.7109375" style="1" customWidth="1"/>
    <col min="11" max="13" width="16.28515625" style="1" customWidth="1"/>
    <col min="14" max="15" width="14.7109375" style="1" customWidth="1"/>
    <col min="16" max="16384" width="11" style="1"/>
  </cols>
  <sheetData>
    <row r="2" spans="2:15" ht="16" thickBot="1"/>
    <row r="3" spans="2:15" ht="22" customHeight="1" thickBot="1">
      <c r="C3" s="368" t="s">
        <v>152</v>
      </c>
      <c r="D3" s="369"/>
      <c r="E3" s="369"/>
      <c r="F3" s="369"/>
      <c r="G3" s="369"/>
      <c r="H3" s="369"/>
      <c r="I3" s="369"/>
      <c r="J3" s="369"/>
      <c r="K3" s="369"/>
      <c r="L3" s="369"/>
      <c r="M3" s="369"/>
      <c r="N3" s="369"/>
      <c r="O3" s="370"/>
    </row>
    <row r="4" spans="2:15" ht="16" thickBot="1">
      <c r="C4" s="213"/>
      <c r="D4" s="213"/>
      <c r="E4" s="213"/>
      <c r="F4" s="213"/>
      <c r="G4" s="213"/>
      <c r="H4" s="213"/>
      <c r="I4" s="213"/>
    </row>
    <row r="5" spans="2:15" ht="19" customHeight="1">
      <c r="C5" s="213"/>
      <c r="D5" s="213"/>
      <c r="E5" s="371" t="s">
        <v>104</v>
      </c>
      <c r="F5" s="372"/>
      <c r="G5" s="372"/>
      <c r="H5" s="372"/>
      <c r="I5" s="375" t="s">
        <v>103</v>
      </c>
      <c r="J5" s="376"/>
      <c r="K5" s="379" t="s">
        <v>105</v>
      </c>
      <c r="L5" s="380"/>
      <c r="M5" s="380"/>
      <c r="N5" s="380"/>
      <c r="O5" s="381"/>
    </row>
    <row r="6" spans="2:15" ht="19" customHeight="1" thickBot="1">
      <c r="E6" s="373"/>
      <c r="F6" s="374"/>
      <c r="G6" s="374"/>
      <c r="H6" s="374"/>
      <c r="I6" s="377"/>
      <c r="J6" s="378"/>
      <c r="K6" s="382" t="s">
        <v>101</v>
      </c>
      <c r="L6" s="383"/>
      <c r="M6" s="383"/>
      <c r="N6" s="383"/>
      <c r="O6" s="384"/>
    </row>
    <row r="7" spans="2:15" ht="32" customHeight="1" thickBot="1">
      <c r="C7" s="360"/>
      <c r="D7" s="361"/>
      <c r="E7" s="214">
        <v>2016</v>
      </c>
      <c r="F7" s="215">
        <v>2017</v>
      </c>
      <c r="G7" s="215">
        <v>2018</v>
      </c>
      <c r="H7" s="215">
        <v>2019</v>
      </c>
      <c r="I7" s="362" t="s">
        <v>101</v>
      </c>
      <c r="J7" s="363"/>
      <c r="K7" s="216" t="s">
        <v>106</v>
      </c>
      <c r="L7" s="217" t="s">
        <v>107</v>
      </c>
      <c r="M7" s="217" t="s">
        <v>108</v>
      </c>
      <c r="N7" s="217" t="s">
        <v>109</v>
      </c>
      <c r="O7" s="218" t="s">
        <v>110</v>
      </c>
    </row>
    <row r="8" spans="2:15" ht="22" customHeight="1" thickBot="1">
      <c r="B8" s="219">
        <v>1</v>
      </c>
      <c r="C8" s="364" t="s">
        <v>111</v>
      </c>
      <c r="D8" s="365"/>
      <c r="E8" s="220">
        <f>+IF(' 2016 - 2019'!G12&gt;0,' 2016 - 2019'!O12," -")</f>
        <v>1</v>
      </c>
      <c r="F8" s="220">
        <f>+IF(' 2016 - 2019'!H12&gt;0,' 2016 - 2019'!P12," -")</f>
        <v>1</v>
      </c>
      <c r="G8" s="220">
        <f>+IF(' 2016 - 2019'!I12&gt;0,' 2016 - 2019'!Q12," -")</f>
        <v>1</v>
      </c>
      <c r="H8" s="220">
        <f>+IF(' 2016 - 2019'!J12&gt;0,' 2016 - 2019'!R12," -")</f>
        <v>1</v>
      </c>
      <c r="I8" s="221">
        <f>+' 2016 - 2019'!S12</f>
        <v>1</v>
      </c>
      <c r="J8" s="222">
        <f t="shared" ref="J8:J14" si="0">+I8</f>
        <v>1</v>
      </c>
      <c r="K8" s="223">
        <f>+K9</f>
        <v>0</v>
      </c>
      <c r="L8" s="224">
        <f t="shared" ref="L8:M9" si="1">+L9</f>
        <v>0</v>
      </c>
      <c r="M8" s="224">
        <f t="shared" si="1"/>
        <v>0</v>
      </c>
      <c r="N8" s="225" t="str">
        <f t="shared" ref="N8:N14" si="2">IF(K8=0,"-",+L8/K8)</f>
        <v>-</v>
      </c>
      <c r="O8" s="226" t="str">
        <f>IF(M8=0," -",IF(L8=0,100%,M8/L8))</f>
        <v xml:space="preserve"> -</v>
      </c>
    </row>
    <row r="9" spans="2:15" ht="20" customHeight="1">
      <c r="B9" s="227" t="s">
        <v>112</v>
      </c>
      <c r="C9" s="348" t="s">
        <v>36</v>
      </c>
      <c r="D9" s="349"/>
      <c r="E9" s="239">
        <f>+IF(' 2016 - 2019'!G12&gt;0,' 2016 - 2019'!O12," -")</f>
        <v>1</v>
      </c>
      <c r="F9" s="239">
        <f>+IF(' 2016 - 2019'!H12&gt;0,' 2016 - 2019'!P12," -")</f>
        <v>1</v>
      </c>
      <c r="G9" s="239">
        <f>+IF(' 2016 - 2019'!I12&gt;0,' 2016 - 2019'!Q12," -")</f>
        <v>1</v>
      </c>
      <c r="H9" s="239">
        <f>+IF(' 2016 - 2019'!J12&gt;0,' 2016 - 2019'!R12," -")</f>
        <v>1</v>
      </c>
      <c r="I9" s="240">
        <f>+' 2016 - 2019'!S12</f>
        <v>1</v>
      </c>
      <c r="J9" s="241">
        <f t="shared" si="0"/>
        <v>1</v>
      </c>
      <c r="K9" s="242">
        <f>+K10</f>
        <v>0</v>
      </c>
      <c r="L9" s="243">
        <f t="shared" si="1"/>
        <v>0</v>
      </c>
      <c r="M9" s="243">
        <f t="shared" si="1"/>
        <v>0</v>
      </c>
      <c r="N9" s="244" t="str">
        <f t="shared" si="2"/>
        <v>-</v>
      </c>
      <c r="O9" s="245" t="str">
        <f t="shared" ref="O9:O17" si="3">IF(M9=0," -",IF(L9=0,100%,M9/L9))</f>
        <v xml:space="preserve"> -</v>
      </c>
    </row>
    <row r="10" spans="2:15" ht="18" customHeight="1" thickBot="1">
      <c r="B10" s="232" t="s">
        <v>113</v>
      </c>
      <c r="C10" s="350" t="s">
        <v>114</v>
      </c>
      <c r="D10" s="351"/>
      <c r="E10" s="233">
        <f>+IF(' 2016 - 2019'!G12&gt;0,' 2016 - 2019'!O12," -")</f>
        <v>1</v>
      </c>
      <c r="F10" s="233">
        <f>+IF(' 2016 - 2019'!H12&gt;0,' 2016 - 2019'!P12," -")</f>
        <v>1</v>
      </c>
      <c r="G10" s="233">
        <f>+IF(' 2016 - 2019'!I12&gt;0,' 2016 - 2019'!Q12," -")</f>
        <v>1</v>
      </c>
      <c r="H10" s="233">
        <f>+IF(' 2016 - 2019'!J12&gt;0,' 2016 - 2019'!R12," -")</f>
        <v>1</v>
      </c>
      <c r="I10" s="234">
        <f>+' 2016 - 2019'!S12</f>
        <v>1</v>
      </c>
      <c r="J10" s="235">
        <f t="shared" si="0"/>
        <v>1</v>
      </c>
      <c r="K10" s="236">
        <f>+' 2016 - 2019'!U12</f>
        <v>0</v>
      </c>
      <c r="L10" s="40">
        <f>+' 2016 - 2019'!V12</f>
        <v>0</v>
      </c>
      <c r="M10" s="40">
        <f>+' 2016 - 2019'!W12</f>
        <v>0</v>
      </c>
      <c r="N10" s="237" t="str">
        <f t="shared" si="2"/>
        <v>-</v>
      </c>
      <c r="O10" s="238" t="str">
        <f t="shared" si="3"/>
        <v xml:space="preserve"> -</v>
      </c>
    </row>
    <row r="11" spans="2:15" ht="22" customHeight="1" thickBot="1">
      <c r="B11" s="219">
        <v>2</v>
      </c>
      <c r="C11" s="366" t="s">
        <v>115</v>
      </c>
      <c r="D11" s="367"/>
      <c r="E11" s="249" t="str">
        <f>+IF(SUM(' 2016 - 2019'!G14:G15)&gt;0,AVERAGE(' 2016 - 2019'!O14:O15)," -")</f>
        <v xml:space="preserve"> -</v>
      </c>
      <c r="F11" s="249">
        <f>+IF(SUM(' 2016 - 2019'!H14:H15)&gt;0,AVERAGE(' 2016 - 2019'!P14:P15)," -")</f>
        <v>1</v>
      </c>
      <c r="G11" s="249">
        <f>+IF(SUM(' 2016 - 2019'!I14:I15)&gt;0,AVERAGE(' 2016 - 2019'!Q14:Q15)," -")</f>
        <v>1</v>
      </c>
      <c r="H11" s="249">
        <f>+IF(SUM(' 2016 - 2019'!J14:J15)&gt;0,AVERAGE(' 2016 - 2019'!R14:R15)," -")</f>
        <v>0.5</v>
      </c>
      <c r="I11" s="250">
        <f>+AVERAGE(' 2016 - 2019'!S14:S15)</f>
        <v>1</v>
      </c>
      <c r="J11" s="251">
        <f t="shared" si="0"/>
        <v>1</v>
      </c>
      <c r="K11" s="252">
        <f>+K12</f>
        <v>0</v>
      </c>
      <c r="L11" s="253">
        <f t="shared" ref="L11:M11" si="4">+L12</f>
        <v>0</v>
      </c>
      <c r="M11" s="253">
        <f t="shared" si="4"/>
        <v>0</v>
      </c>
      <c r="N11" s="254" t="str">
        <f t="shared" si="2"/>
        <v>-</v>
      </c>
      <c r="O11" s="255" t="str">
        <f t="shared" si="3"/>
        <v xml:space="preserve"> -</v>
      </c>
    </row>
    <row r="12" spans="2:15" ht="20" customHeight="1">
      <c r="B12" s="227" t="s">
        <v>116</v>
      </c>
      <c r="C12" s="356" t="s">
        <v>33</v>
      </c>
      <c r="D12" s="357"/>
      <c r="E12" s="256" t="str">
        <f>+IF(SUM(' 2016 - 2019'!G14:G15)&gt;0,AVERAGE(' 2016 - 2019'!O14:O15)," -")</f>
        <v xml:space="preserve"> -</v>
      </c>
      <c r="F12" s="256">
        <f>+IF(SUM(' 2016 - 2019'!H14:H15)&gt;0,AVERAGE(' 2016 - 2019'!P14:P15)," -")</f>
        <v>1</v>
      </c>
      <c r="G12" s="256">
        <f>+IF(SUM(' 2016 - 2019'!I14:I15)&gt;0,AVERAGE(' 2016 - 2019'!Q14:Q15)," -")</f>
        <v>1</v>
      </c>
      <c r="H12" s="256">
        <f>+IF(SUM(' 2016 - 2019'!J14:J15)&gt;0,AVERAGE(' 2016 - 2019'!R14:R15)," -")</f>
        <v>0.5</v>
      </c>
      <c r="I12" s="257">
        <f>+AVERAGE(' 2016 - 2019'!S14:S15)</f>
        <v>1</v>
      </c>
      <c r="J12" s="258">
        <f t="shared" si="0"/>
        <v>1</v>
      </c>
      <c r="K12" s="228">
        <f>+SUM(K13:K14)</f>
        <v>0</v>
      </c>
      <c r="L12" s="229">
        <f t="shared" ref="L12:M12" si="5">+SUM(L13:L14)</f>
        <v>0</v>
      </c>
      <c r="M12" s="229">
        <f t="shared" si="5"/>
        <v>0</v>
      </c>
      <c r="N12" s="230" t="str">
        <f t="shared" si="2"/>
        <v>-</v>
      </c>
      <c r="O12" s="231" t="str">
        <f t="shared" si="3"/>
        <v xml:space="preserve"> -</v>
      </c>
    </row>
    <row r="13" spans="2:15" ht="18" customHeight="1">
      <c r="B13" s="232" t="s">
        <v>117</v>
      </c>
      <c r="C13" s="350" t="s">
        <v>118</v>
      </c>
      <c r="D13" s="351"/>
      <c r="E13" s="233" t="str">
        <f>+IF(' 2016 - 2019'!G14&gt;0,' 2016 - 2019'!O14," -")</f>
        <v xml:space="preserve"> -</v>
      </c>
      <c r="F13" s="233">
        <f>+IF(' 2016 - 2019'!H14&gt;0,' 2016 - 2019'!P14," -")</f>
        <v>1</v>
      </c>
      <c r="G13" s="233" t="str">
        <f>+IF(' 2016 - 2019'!I14&gt;0,' 2016 - 2019'!Q14," -")</f>
        <v xml:space="preserve"> -</v>
      </c>
      <c r="H13" s="233">
        <f>+IF(' 2016 - 2019'!J14&gt;0,' 2016 - 2019'!R14," -")</f>
        <v>0</v>
      </c>
      <c r="I13" s="234">
        <f>+' 2016 - 2019'!S14</f>
        <v>1</v>
      </c>
      <c r="J13" s="235">
        <f t="shared" si="0"/>
        <v>1</v>
      </c>
      <c r="K13" s="236">
        <f>+' 2016 - 2019'!U14</f>
        <v>0</v>
      </c>
      <c r="L13" s="40">
        <f>+' 2016 - 2019'!V14</f>
        <v>0</v>
      </c>
      <c r="M13" s="40">
        <f>+' 2016 - 2019'!W14</f>
        <v>0</v>
      </c>
      <c r="N13" s="237" t="str">
        <f t="shared" si="2"/>
        <v>-</v>
      </c>
      <c r="O13" s="238" t="str">
        <f t="shared" si="3"/>
        <v xml:space="preserve"> -</v>
      </c>
    </row>
    <row r="14" spans="2:15" ht="18" customHeight="1" thickBot="1">
      <c r="B14" s="232" t="s">
        <v>119</v>
      </c>
      <c r="C14" s="350" t="s">
        <v>120</v>
      </c>
      <c r="D14" s="351"/>
      <c r="E14" s="233" t="str">
        <f>+IF(' 2016 - 2019'!G15&gt;0,' 2016 - 2019'!O15," -")</f>
        <v xml:space="preserve"> -</v>
      </c>
      <c r="F14" s="233">
        <f>+IF(' 2016 - 2019'!H15&gt;0,' 2016 - 2019'!P15," -")</f>
        <v>1</v>
      </c>
      <c r="G14" s="233">
        <f>+IF(' 2016 - 2019'!I15&gt;0,' 2016 - 2019'!Q15," -")</f>
        <v>1</v>
      </c>
      <c r="H14" s="233">
        <f>+IF(' 2016 - 2019'!J15&gt;0,' 2016 - 2019'!R15," -")</f>
        <v>1</v>
      </c>
      <c r="I14" s="234">
        <f>+' 2016 - 2019'!S15</f>
        <v>1</v>
      </c>
      <c r="J14" s="235">
        <f t="shared" si="0"/>
        <v>1</v>
      </c>
      <c r="K14" s="236">
        <f>+' 2016 - 2019'!U15</f>
        <v>0</v>
      </c>
      <c r="L14" s="40">
        <f>+' 2016 - 2019'!V15</f>
        <v>0</v>
      </c>
      <c r="M14" s="40">
        <f>+' 2016 - 2019'!W15</f>
        <v>0</v>
      </c>
      <c r="N14" s="237" t="str">
        <f t="shared" si="2"/>
        <v>-</v>
      </c>
      <c r="O14" s="238" t="str">
        <f t="shared" si="3"/>
        <v xml:space="preserve"> -</v>
      </c>
    </row>
    <row r="15" spans="2:15" ht="22" customHeight="1" thickBot="1">
      <c r="B15" s="219">
        <v>4</v>
      </c>
      <c r="C15" s="358" t="s">
        <v>121</v>
      </c>
      <c r="D15" s="359"/>
      <c r="E15" s="259" t="str">
        <f>+IF(' 2016 - 2019'!G17&gt;0,' 2016 - 2019'!O17," -")</f>
        <v xml:space="preserve"> -</v>
      </c>
      <c r="F15" s="259">
        <f>+IF(' 2016 - 2019'!H17&gt;0,' 2016 - 2019'!P17," -")</f>
        <v>1</v>
      </c>
      <c r="G15" s="259" t="str">
        <f>+IF(' 2016 - 2019'!I17&gt;0,' 2016 - 2019'!Q17," -")</f>
        <v xml:space="preserve"> -</v>
      </c>
      <c r="H15" s="259">
        <f>+IF(' 2016 - 2019'!J17&gt;0,' 2016 - 2019'!R17," -")</f>
        <v>0</v>
      </c>
      <c r="I15" s="260">
        <f>+' 2016 - 2019'!S17</f>
        <v>1</v>
      </c>
      <c r="J15" s="261">
        <f t="shared" ref="J15:J32" si="6">+I15</f>
        <v>1</v>
      </c>
      <c r="K15" s="262">
        <f>+K16</f>
        <v>0</v>
      </c>
      <c r="L15" s="263">
        <f t="shared" ref="L15:M16" si="7">+L16</f>
        <v>0</v>
      </c>
      <c r="M15" s="263">
        <f t="shared" si="7"/>
        <v>0</v>
      </c>
      <c r="N15" s="264" t="str">
        <f t="shared" ref="N15:N32" si="8">IF(K15=0,"-",+L15/K15)</f>
        <v>-</v>
      </c>
      <c r="O15" s="265" t="str">
        <f t="shared" si="3"/>
        <v xml:space="preserve"> -</v>
      </c>
    </row>
    <row r="16" spans="2:15" ht="20" customHeight="1">
      <c r="B16" s="227" t="s">
        <v>122</v>
      </c>
      <c r="C16" s="356" t="s">
        <v>43</v>
      </c>
      <c r="D16" s="357"/>
      <c r="E16" s="256" t="str">
        <f>+IF(' 2016 - 2019'!G17&gt;0,' 2016 - 2019'!O17," -")</f>
        <v xml:space="preserve"> -</v>
      </c>
      <c r="F16" s="256">
        <f>+IF(' 2016 - 2019'!H17&gt;0,' 2016 - 2019'!P17," -")</f>
        <v>1</v>
      </c>
      <c r="G16" s="256" t="str">
        <f>+IF(' 2016 - 2019'!I17&gt;0,' 2016 - 2019'!Q17," -")</f>
        <v xml:space="preserve"> -</v>
      </c>
      <c r="H16" s="256">
        <f>+IF(' 2016 - 2019'!J17&gt;0,' 2016 - 2019'!R17," -")</f>
        <v>0</v>
      </c>
      <c r="I16" s="257">
        <f>+' 2016 - 2019'!S17</f>
        <v>1</v>
      </c>
      <c r="J16" s="258">
        <f t="shared" si="6"/>
        <v>1</v>
      </c>
      <c r="K16" s="228">
        <f>+K17</f>
        <v>0</v>
      </c>
      <c r="L16" s="229">
        <f t="shared" si="7"/>
        <v>0</v>
      </c>
      <c r="M16" s="229">
        <f t="shared" si="7"/>
        <v>0</v>
      </c>
      <c r="N16" s="230" t="str">
        <f t="shared" si="8"/>
        <v>-</v>
      </c>
      <c r="O16" s="231" t="str">
        <f t="shared" si="3"/>
        <v xml:space="preserve"> -</v>
      </c>
    </row>
    <row r="17" spans="2:15" ht="18" customHeight="1" thickBot="1">
      <c r="B17" s="232" t="s">
        <v>123</v>
      </c>
      <c r="C17" s="350" t="s">
        <v>124</v>
      </c>
      <c r="D17" s="351"/>
      <c r="E17" s="233" t="str">
        <f>+IF(' 2016 - 2019'!G17&gt;0,' 2016 - 2019'!O17," -")</f>
        <v xml:space="preserve"> -</v>
      </c>
      <c r="F17" s="233">
        <f>+IF(' 2016 - 2019'!H17&gt;0,' 2016 - 2019'!P17," -")</f>
        <v>1</v>
      </c>
      <c r="G17" s="233" t="str">
        <f>+IF(' 2016 - 2019'!I17&gt;0,' 2016 - 2019'!Q17," -")</f>
        <v xml:space="preserve"> -</v>
      </c>
      <c r="H17" s="233">
        <f>+IF(' 2016 - 2019'!J17&gt;0,' 2016 - 2019'!R17," -")</f>
        <v>0</v>
      </c>
      <c r="I17" s="234">
        <f>+' 2016 - 2019'!S17</f>
        <v>1</v>
      </c>
      <c r="J17" s="235">
        <f t="shared" si="6"/>
        <v>1</v>
      </c>
      <c r="K17" s="236">
        <f>+' 2016 - 2019'!U17</f>
        <v>0</v>
      </c>
      <c r="L17" s="40">
        <f>+' 2016 - 2019'!V17</f>
        <v>0</v>
      </c>
      <c r="M17" s="40">
        <f>+' 2016 - 2019'!W17</f>
        <v>0</v>
      </c>
      <c r="N17" s="237" t="str">
        <f t="shared" si="8"/>
        <v>-</v>
      </c>
      <c r="O17" s="238" t="str">
        <f t="shared" si="3"/>
        <v xml:space="preserve"> -</v>
      </c>
    </row>
    <row r="18" spans="2:15" ht="22" customHeight="1" thickBot="1">
      <c r="B18" s="219">
        <v>5</v>
      </c>
      <c r="C18" s="354" t="s">
        <v>125</v>
      </c>
      <c r="D18" s="355"/>
      <c r="E18" s="266">
        <f>+IF(SUM(' 2016 - 2019'!G19:G58)&gt;0,AVERAGE(' 2016 - 2019'!O19:O58)," -")</f>
        <v>0.99272727272727268</v>
      </c>
      <c r="F18" s="266">
        <f>+IF(SUM(' 2016 - 2019'!H19:H58)&gt;0,AVERAGE(' 2016 - 2019'!P19:P58)," -")</f>
        <v>0.89379084967320266</v>
      </c>
      <c r="G18" s="266">
        <f>+IF(SUM(' 2016 - 2019'!I19:I58)&gt;0,AVERAGE(' 2016 - 2019'!Q19:Q58)," -")</f>
        <v>0.9608377146862952</v>
      </c>
      <c r="H18" s="266">
        <f>+IF(SUM(' 2016 - 2019'!J19:J58)&gt;0,AVERAGE(' 2016 - 2019'!R19:R58)," -")</f>
        <v>0.63533209194973894</v>
      </c>
      <c r="I18" s="267">
        <f>+AVERAGE(' 2016 - 2019'!S19:S58)</f>
        <v>0.73786239347428018</v>
      </c>
      <c r="J18" s="268">
        <f t="shared" si="6"/>
        <v>0.73786239347428018</v>
      </c>
      <c r="K18" s="269">
        <f>+K19+K23+K29</f>
        <v>16319042.09</v>
      </c>
      <c r="L18" s="270">
        <f t="shared" ref="L18:M18" si="9">+L19+L23+L29</f>
        <v>12743525</v>
      </c>
      <c r="M18" s="270">
        <f t="shared" si="9"/>
        <v>4480715.08</v>
      </c>
      <c r="N18" s="271">
        <f t="shared" si="8"/>
        <v>0.78089908278433762</v>
      </c>
      <c r="O18" s="272">
        <f t="shared" ref="O18:O33" si="10">IF(M18=0," -",IF(L18=0,100%,M18/L18))</f>
        <v>0.35160719502649385</v>
      </c>
    </row>
    <row r="19" spans="2:15" ht="20" customHeight="1">
      <c r="B19" s="227" t="s">
        <v>126</v>
      </c>
      <c r="C19" s="356" t="s">
        <v>95</v>
      </c>
      <c r="D19" s="357"/>
      <c r="E19" s="256">
        <f>+IF(SUM(' 2016 - 2019'!G19:G31)&gt;0,AVERAGE(' 2016 - 2019'!O19:O31)," -")</f>
        <v>1</v>
      </c>
      <c r="F19" s="256">
        <f>+IF(SUM(' 2016 - 2019'!H19:H31)&gt;0,AVERAGE(' 2016 - 2019'!P19:P31)," -")</f>
        <v>0.90370370370370379</v>
      </c>
      <c r="G19" s="256">
        <f>+IF(SUM(' 2016 - 2019'!I19:I31)&gt;0,AVERAGE(' 2016 - 2019'!Q19:Q31)," -")</f>
        <v>0.92222222222222217</v>
      </c>
      <c r="H19" s="256">
        <f>+IF(SUM(' 2016 - 2019'!J19:J31)&gt;0,AVERAGE(' 2016 - 2019'!R19:R31)," -")</f>
        <v>0.56979709832651004</v>
      </c>
      <c r="I19" s="257">
        <f>+AVERAGE(' 2016 - 2019'!S19:S31)</f>
        <v>0.72803418803418807</v>
      </c>
      <c r="J19" s="258">
        <f t="shared" si="6"/>
        <v>0.72803418803418807</v>
      </c>
      <c r="K19" s="228">
        <f>+SUM(K20:K22)</f>
        <v>966174</v>
      </c>
      <c r="L19" s="229">
        <f t="shared" ref="L19:M19" si="11">+SUM(L20:L22)</f>
        <v>944616</v>
      </c>
      <c r="M19" s="229">
        <f t="shared" si="11"/>
        <v>380845.5</v>
      </c>
      <c r="N19" s="230">
        <f t="shared" si="8"/>
        <v>0.97768724888063641</v>
      </c>
      <c r="O19" s="231">
        <f t="shared" si="10"/>
        <v>0.40317494092837725</v>
      </c>
    </row>
    <row r="20" spans="2:15" ht="18" customHeight="1">
      <c r="B20" s="232" t="s">
        <v>127</v>
      </c>
      <c r="C20" s="350" t="s">
        <v>128</v>
      </c>
      <c r="D20" s="351"/>
      <c r="E20" s="233">
        <f>+IF(SUM(' 2016 - 2019'!G19:G23)&gt;0,AVERAGE(' 2016 - 2019'!O19:O23)," -")</f>
        <v>1</v>
      </c>
      <c r="F20" s="233">
        <f>+IF(SUM(' 2016 - 2019'!H19:H23)&gt;0,AVERAGE(' 2016 - 2019'!P19:P23)," -")</f>
        <v>0.90370370370370379</v>
      </c>
      <c r="G20" s="233">
        <f>+IF(SUM(' 2016 - 2019'!I19:I23)&gt;0,AVERAGE(' 2016 - 2019'!Q19:Q23)," -")</f>
        <v>0.76666666666666661</v>
      </c>
      <c r="H20" s="233">
        <f>+IF(SUM(' 2016 - 2019'!J19:J23)&gt;0,AVERAGE(' 2016 - 2019'!R19:R23)," -")</f>
        <v>0.34751303598362426</v>
      </c>
      <c r="I20" s="234">
        <f>+AVERAGE(' 2016 - 2019'!S19:S23)</f>
        <v>0.47955555555555557</v>
      </c>
      <c r="J20" s="235">
        <f t="shared" si="6"/>
        <v>0.47955555555555557</v>
      </c>
      <c r="K20" s="236">
        <f>+SUM(' 2016 - 2019'!U19:U23)</f>
        <v>363157</v>
      </c>
      <c r="L20" s="40">
        <f>+SUM(' 2016 - 2019'!V19:V23)</f>
        <v>341599</v>
      </c>
      <c r="M20" s="40">
        <f>+SUM(' 2016 - 2019'!W19:W23)</f>
        <v>40845.5</v>
      </c>
      <c r="N20" s="237">
        <f t="shared" si="8"/>
        <v>0.94063724504828494</v>
      </c>
      <c r="O20" s="238">
        <f t="shared" si="10"/>
        <v>0.11957148586500546</v>
      </c>
    </row>
    <row r="21" spans="2:15" ht="18" customHeight="1">
      <c r="B21" s="232" t="s">
        <v>129</v>
      </c>
      <c r="C21" s="350" t="s">
        <v>130</v>
      </c>
      <c r="D21" s="351"/>
      <c r="E21" s="233">
        <f>+IF(SUM(' 2016 - 2019'!G24:G28)&gt;0,AVERAGE(' 2016 - 2019'!O24:O28)," -")</f>
        <v>1</v>
      </c>
      <c r="F21" s="233" t="str">
        <f>+IF(SUM(' 2016 - 2019'!H24:H28)&gt;0,AVERAGE(' 2016 - 2019'!P24:P28)," -")</f>
        <v xml:space="preserve"> -</v>
      </c>
      <c r="G21" s="233">
        <f>+IF(SUM(' 2016 - 2019'!I24:I28)&gt;0,AVERAGE(' 2016 - 2019'!Q24:Q28)," -")</f>
        <v>1</v>
      </c>
      <c r="H21" s="233">
        <f>+IF(SUM(' 2016 - 2019'!J24:J28)&gt;0,AVERAGE(' 2016 - 2019'!R24:R28)," -")</f>
        <v>0.9</v>
      </c>
      <c r="I21" s="234">
        <f>+AVERAGE(' 2016 - 2019'!S24:S28)</f>
        <v>1</v>
      </c>
      <c r="J21" s="235">
        <f t="shared" si="6"/>
        <v>1</v>
      </c>
      <c r="K21" s="236">
        <f>+SUM(' 2016 - 2019'!U24:U28)</f>
        <v>598017</v>
      </c>
      <c r="L21" s="40">
        <f>+SUM(' 2016 - 2019'!V24:V28)</f>
        <v>598017</v>
      </c>
      <c r="M21" s="40">
        <f>+SUM(' 2016 - 2019'!W24:W28)</f>
        <v>335000</v>
      </c>
      <c r="N21" s="237">
        <f t="shared" si="8"/>
        <v>1</v>
      </c>
      <c r="O21" s="238">
        <f t="shared" si="10"/>
        <v>0.56018474391196238</v>
      </c>
    </row>
    <row r="22" spans="2:15" ht="18" customHeight="1">
      <c r="B22" s="232" t="s">
        <v>131</v>
      </c>
      <c r="C22" s="350" t="s">
        <v>132</v>
      </c>
      <c r="D22" s="351"/>
      <c r="E22" s="233" t="str">
        <f>+IF(SUM(' 2016 - 2019'!G29:G31)&gt;0,AVERAGE(' 2016 - 2019'!O29:O31)," -")</f>
        <v xml:space="preserve"> -</v>
      </c>
      <c r="F22" s="233" t="str">
        <f>+IF(SUM(' 2016 - 2019'!H29:H31)&gt;0,AVERAGE(' 2016 - 2019'!P29:P31)," -")</f>
        <v xml:space="preserve"> -</v>
      </c>
      <c r="G22" s="233">
        <f>+IF(SUM(' 2016 - 2019'!I29:I31)&gt;0,AVERAGE(' 2016 - 2019'!Q29:Q31)," -")</f>
        <v>1</v>
      </c>
      <c r="H22" s="233">
        <f>+IF(SUM(' 2016 - 2019'!J29:J31)&gt;0,AVERAGE(' 2016 - 2019'!R29:R31)," -")</f>
        <v>0.3</v>
      </c>
      <c r="I22" s="234">
        <f>+AVERAGE(' 2016 - 2019'!S29:S31)</f>
        <v>0.68888888888888877</v>
      </c>
      <c r="J22" s="235">
        <f t="shared" si="6"/>
        <v>0.68888888888888877</v>
      </c>
      <c r="K22" s="236">
        <f>+SUM(' 2016 - 2019'!U29:U31)</f>
        <v>5000</v>
      </c>
      <c r="L22" s="40">
        <f>+SUM(' 2016 - 2019'!V29:V31)</f>
        <v>5000</v>
      </c>
      <c r="M22" s="40">
        <f>+SUM(' 2016 - 2019'!W29:W31)</f>
        <v>5000</v>
      </c>
      <c r="N22" s="237">
        <f t="shared" si="8"/>
        <v>1</v>
      </c>
      <c r="O22" s="238">
        <f t="shared" si="10"/>
        <v>1</v>
      </c>
    </row>
    <row r="23" spans="2:15" ht="20" customHeight="1">
      <c r="B23" s="227" t="s">
        <v>133</v>
      </c>
      <c r="C23" s="348" t="s">
        <v>96</v>
      </c>
      <c r="D23" s="349"/>
      <c r="E23" s="239">
        <f>+IF(SUM(' 2016 - 2019'!G33:G43)&gt;0,AVERAGE(' 2016 - 2019'!O33:O43)," -")</f>
        <v>0.96</v>
      </c>
      <c r="F23" s="239">
        <f>+IF(SUM(' 2016 - 2019'!H33:H43)&gt;0,AVERAGE(' 2016 - 2019'!P33:P43)," -")</f>
        <v>0.78333333333333333</v>
      </c>
      <c r="G23" s="239">
        <f>+IF(SUM(' 2016 - 2019'!I33:I43)&gt;0,AVERAGE(' 2016 - 2019'!Q33:Q43)," -")</f>
        <v>0.94741909101530553</v>
      </c>
      <c r="H23" s="239">
        <f>+IF(SUM(' 2016 - 2019'!J33:J43)&gt;0,AVERAGE(' 2016 - 2019'!R33:R43)," -")</f>
        <v>0.72156565656565652</v>
      </c>
      <c r="I23" s="240">
        <f>+AVERAGE(' 2016 - 2019'!S33:S43)</f>
        <v>0.79084786432529086</v>
      </c>
      <c r="J23" s="241">
        <f t="shared" si="6"/>
        <v>0.79084786432529086</v>
      </c>
      <c r="K23" s="242">
        <f>+SUM(K24:K28)</f>
        <v>14759387.09</v>
      </c>
      <c r="L23" s="243">
        <f t="shared" ref="L23:M23" si="12">+SUM(L24:L28)</f>
        <v>11259243</v>
      </c>
      <c r="M23" s="243">
        <f t="shared" si="12"/>
        <v>3949869.58</v>
      </c>
      <c r="N23" s="244">
        <f t="shared" si="8"/>
        <v>0.76285301898671187</v>
      </c>
      <c r="O23" s="245">
        <f t="shared" si="10"/>
        <v>0.35081129166499025</v>
      </c>
    </row>
    <row r="24" spans="2:15" ht="18" customHeight="1">
      <c r="B24" s="232" t="s">
        <v>134</v>
      </c>
      <c r="C24" s="350" t="s">
        <v>135</v>
      </c>
      <c r="D24" s="351"/>
      <c r="E24" s="233" t="str">
        <f>+IF(' 2016 - 2019'!G33&gt;0,' 2016 - 2019'!O33," -")</f>
        <v xml:space="preserve"> -</v>
      </c>
      <c r="F24" s="233">
        <f>+IF(' 2016 - 2019'!H33&gt;0,' 2016 - 2019'!P33," -")</f>
        <v>1</v>
      </c>
      <c r="G24" s="233">
        <f>+IF(' 2016 - 2019'!I33&gt;0,' 2016 - 2019'!Q33," -")</f>
        <v>1</v>
      </c>
      <c r="H24" s="233">
        <f>+IF(' 2016 - 2019'!J33&gt;0,' 2016 - 2019'!R33," -")</f>
        <v>0.71499999999999997</v>
      </c>
      <c r="I24" s="234">
        <f>+' 2016 - 2019'!S33</f>
        <v>0.86899999999999999</v>
      </c>
      <c r="J24" s="235">
        <f t="shared" si="6"/>
        <v>0.86899999999999999</v>
      </c>
      <c r="K24" s="236">
        <f>+' 2016 - 2019'!U33</f>
        <v>1286691</v>
      </c>
      <c r="L24" s="40">
        <f>+' 2016 - 2019'!V33</f>
        <v>1253332</v>
      </c>
      <c r="M24" s="40">
        <f>+' 2016 - 2019'!W33</f>
        <v>703503</v>
      </c>
      <c r="N24" s="237">
        <f t="shared" si="8"/>
        <v>0.97407380637620067</v>
      </c>
      <c r="O24" s="238">
        <f t="shared" si="10"/>
        <v>0.56130618224061946</v>
      </c>
    </row>
    <row r="25" spans="2:15" ht="18" customHeight="1">
      <c r="B25" s="232" t="s">
        <v>136</v>
      </c>
      <c r="C25" s="350" t="s">
        <v>137</v>
      </c>
      <c r="D25" s="351"/>
      <c r="E25" s="233" t="str">
        <f>+IF(SUM(' 2016 - 2019'!G34:G35)&gt;0,AVERAGE(' 2016 - 2019'!O34:O35)," -")</f>
        <v xml:space="preserve"> -</v>
      </c>
      <c r="F25" s="233">
        <f>+IF(SUM(' 2016 - 2019'!H34:H35)&gt;0,AVERAGE(' 2016 - 2019'!P34:P35)," -")</f>
        <v>1</v>
      </c>
      <c r="G25" s="233">
        <f>+IF(SUM(' 2016 - 2019'!I34:I35)&gt;0,AVERAGE(' 2016 - 2019'!Q34:Q35)," -")</f>
        <v>1</v>
      </c>
      <c r="H25" s="233">
        <f>+IF(SUM(' 2016 - 2019'!J34:J35)&gt;0,AVERAGE(' 2016 - 2019'!R34:R35)," -")</f>
        <v>1</v>
      </c>
      <c r="I25" s="234">
        <f>+AVERAGE(' 2016 - 2019'!S34:S35)</f>
        <v>1</v>
      </c>
      <c r="J25" s="235">
        <f t="shared" si="6"/>
        <v>1</v>
      </c>
      <c r="K25" s="236">
        <f>+SUM(' 2016 - 2019'!U34:U35)</f>
        <v>100000</v>
      </c>
      <c r="L25" s="40">
        <f>+SUM(' 2016 - 2019'!V34:V35)</f>
        <v>30000</v>
      </c>
      <c r="M25" s="40">
        <f>+SUM(' 2016 - 2019'!W34:W35)</f>
        <v>12800</v>
      </c>
      <c r="N25" s="237">
        <f t="shared" si="8"/>
        <v>0.3</v>
      </c>
      <c r="O25" s="238">
        <f t="shared" si="10"/>
        <v>0.42666666666666669</v>
      </c>
    </row>
    <row r="26" spans="2:15" ht="18" customHeight="1">
      <c r="B26" s="232" t="s">
        <v>138</v>
      </c>
      <c r="C26" s="350" t="s">
        <v>139</v>
      </c>
      <c r="D26" s="351"/>
      <c r="E26" s="233">
        <f>+IF(' 2016 - 2019'!G36&gt;0,' 2016 - 2019'!O36," -")</f>
        <v>1</v>
      </c>
      <c r="F26" s="233">
        <f>+IF(' 2016 - 2019'!H36&gt;0,' 2016 - 2019'!P36," -")</f>
        <v>0.57333333333333336</v>
      </c>
      <c r="G26" s="233">
        <f>+IF(' 2016 - 2019'!I36&gt;0,' 2016 - 2019'!Q36," -")</f>
        <v>0.56677181913774977</v>
      </c>
      <c r="H26" s="233">
        <f>+IF(' 2016 - 2019'!J36&gt;0,' 2016 - 2019'!R36," -")</f>
        <v>0.80222222222222217</v>
      </c>
      <c r="I26" s="234">
        <f>+' 2016 - 2019'!S36</f>
        <v>0.73782650757820056</v>
      </c>
      <c r="J26" s="235">
        <f t="shared" si="6"/>
        <v>0.73782650757820056</v>
      </c>
      <c r="K26" s="236">
        <f>+' 2016 - 2019'!U36</f>
        <v>4363204</v>
      </c>
      <c r="L26" s="40">
        <f>+' 2016 - 2019'!V36</f>
        <v>3151364</v>
      </c>
      <c r="M26" s="40">
        <f>+' 2016 - 2019'!W36</f>
        <v>1673803.58</v>
      </c>
      <c r="N26" s="237">
        <f t="shared" si="8"/>
        <v>0.72225914717716611</v>
      </c>
      <c r="O26" s="238">
        <f t="shared" si="10"/>
        <v>0.53113622545665939</v>
      </c>
    </row>
    <row r="27" spans="2:15" ht="18" customHeight="1">
      <c r="B27" s="232" t="s">
        <v>140</v>
      </c>
      <c r="C27" s="350" t="s">
        <v>141</v>
      </c>
      <c r="D27" s="351"/>
      <c r="E27" s="233" t="str">
        <f>+IF(SUM(' 2016 - 2019'!G37:G42)&gt;0,AVERAGE(' 2016 - 2019'!O37:O42)," -")</f>
        <v xml:space="preserve"> -</v>
      </c>
      <c r="F27" s="233">
        <f>+IF(SUM(' 2016 - 2019'!H37:H42)&gt;0,AVERAGE(' 2016 - 2019'!P37:P42)," -")</f>
        <v>0.66666666666666663</v>
      </c>
      <c r="G27" s="233">
        <f>+IF(SUM(' 2016 - 2019'!I37:I42)&gt;0,AVERAGE(' 2016 - 2019'!Q37:Q42)," -")</f>
        <v>1</v>
      </c>
      <c r="H27" s="233">
        <f>+IF(SUM(' 2016 - 2019'!J37:J42)&gt;0,AVERAGE(' 2016 - 2019'!R37:R42)," -")</f>
        <v>0.6333333333333333</v>
      </c>
      <c r="I27" s="234">
        <f>+AVERAGE(' 2016 - 2019'!S37:S42)</f>
        <v>0.70666666666666667</v>
      </c>
      <c r="J27" s="235">
        <f t="shared" si="6"/>
        <v>0.70666666666666667</v>
      </c>
      <c r="K27" s="236">
        <f>+SUM(' 2016 - 2019'!U37:U42)</f>
        <v>0</v>
      </c>
      <c r="L27" s="40">
        <f>+SUM(' 2016 - 2019'!V37:V42)</f>
        <v>0</v>
      </c>
      <c r="M27" s="40">
        <f>+SUM(' 2016 - 2019'!W37:W42)</f>
        <v>1521514</v>
      </c>
      <c r="N27" s="237" t="str">
        <f t="shared" si="8"/>
        <v>-</v>
      </c>
      <c r="O27" s="238">
        <f t="shared" si="10"/>
        <v>1</v>
      </c>
    </row>
    <row r="28" spans="2:15" ht="18" customHeight="1">
      <c r="B28" s="232" t="s">
        <v>142</v>
      </c>
      <c r="C28" s="350" t="s">
        <v>143</v>
      </c>
      <c r="D28" s="351"/>
      <c r="E28" s="233">
        <f>+IF(' 2016 - 2019'!G43&gt;0,' 2016 - 2019'!O43," -")</f>
        <v>0.92</v>
      </c>
      <c r="F28" s="233">
        <f>+IF(' 2016 - 2019'!H43&gt;0,' 2016 - 2019'!P43," -")</f>
        <v>0.91</v>
      </c>
      <c r="G28" s="233">
        <f>+IF(' 2016 - 2019'!I43&gt;0,' 2016 - 2019'!Q43," -")</f>
        <v>0.96</v>
      </c>
      <c r="H28" s="233">
        <f>+IF(' 2016 - 2019'!J43&gt;0,' 2016 - 2019'!R43," -")</f>
        <v>0.62</v>
      </c>
      <c r="I28" s="234">
        <f>+' 2016 - 2019'!S43</f>
        <v>0.85250000000000004</v>
      </c>
      <c r="J28" s="235">
        <f t="shared" si="6"/>
        <v>0.85250000000000004</v>
      </c>
      <c r="K28" s="236">
        <f>+' 2016 - 2019'!U43</f>
        <v>9009492.0899999999</v>
      </c>
      <c r="L28" s="40">
        <f>+' 2016 - 2019'!V43</f>
        <v>6824547</v>
      </c>
      <c r="M28" s="40">
        <f>+' 2016 - 2019'!W43</f>
        <v>38249</v>
      </c>
      <c r="N28" s="237">
        <f t="shared" si="8"/>
        <v>0.75748409919520776</v>
      </c>
      <c r="O28" s="238">
        <f t="shared" si="10"/>
        <v>5.6046210832748312E-3</v>
      </c>
    </row>
    <row r="29" spans="2:15" ht="20" customHeight="1">
      <c r="B29" s="227" t="s">
        <v>144</v>
      </c>
      <c r="C29" s="348" t="s">
        <v>97</v>
      </c>
      <c r="D29" s="349"/>
      <c r="E29" s="239">
        <f>+IF(SUM(' 2016 - 2019'!G45:G58)&gt;0,AVERAGE(' 2016 - 2019'!O45:O58)," -")</f>
        <v>1</v>
      </c>
      <c r="F29" s="239">
        <f>+IF(SUM(' 2016 - 2019'!H45:H58)&gt;0,AVERAGE(' 2016 - 2019'!P45:P58)," -")</f>
        <v>1</v>
      </c>
      <c r="G29" s="239">
        <f>+IF(SUM(' 2016 - 2019'!I45:I58)&gt;0,AVERAGE(' 2016 - 2019'!Q45:Q58)," -")</f>
        <v>1</v>
      </c>
      <c r="H29" s="239">
        <f>+IF(SUM(' 2016 - 2019'!J45:J58)&gt;0,AVERAGE(' 2016 - 2019'!R45:R58)," -")</f>
        <v>0.62375000000000003</v>
      </c>
      <c r="I29" s="240">
        <f>+AVERAGE(' 2016 - 2019'!S45:S58)</f>
        <v>0.7053571428571429</v>
      </c>
      <c r="J29" s="241">
        <f t="shared" si="6"/>
        <v>0.7053571428571429</v>
      </c>
      <c r="K29" s="242">
        <f>+SUM(K30:K32)</f>
        <v>593481</v>
      </c>
      <c r="L29" s="243">
        <f t="shared" ref="L29:M29" si="13">+SUM(L30:L32)</f>
        <v>539666</v>
      </c>
      <c r="M29" s="243">
        <f t="shared" si="13"/>
        <v>150000</v>
      </c>
      <c r="N29" s="244">
        <f t="shared" si="8"/>
        <v>0.90932312913134539</v>
      </c>
      <c r="O29" s="245">
        <f t="shared" si="10"/>
        <v>0.2779496948112351</v>
      </c>
    </row>
    <row r="30" spans="2:15" ht="18" customHeight="1">
      <c r="B30" s="232" t="s">
        <v>145</v>
      </c>
      <c r="C30" s="350" t="s">
        <v>146</v>
      </c>
      <c r="D30" s="351"/>
      <c r="E30" s="233">
        <f>+IF(SUM(' 2016 - 2019'!G45:G49)&gt;0,AVERAGE(' 2016 - 2019'!O45:O49)," -")</f>
        <v>1</v>
      </c>
      <c r="F30" s="233">
        <f>+IF(SUM(' 2016 - 2019'!H45:H49)&gt;0,AVERAGE(' 2016 - 2019'!P45:P49)," -")</f>
        <v>1</v>
      </c>
      <c r="G30" s="233">
        <f>+IF(SUM(' 2016 - 2019'!I45:I49)&gt;0,AVERAGE(' 2016 - 2019'!Q45:Q49)," -")</f>
        <v>1</v>
      </c>
      <c r="H30" s="233">
        <f>+IF(SUM(' 2016 - 2019'!J45:J49)&gt;0,AVERAGE(' 2016 - 2019'!R45:R49)," -")</f>
        <v>0.94650000000000001</v>
      </c>
      <c r="I30" s="234">
        <f>+AVERAGE(' 2016 - 2019'!S45:S49)</f>
        <v>1</v>
      </c>
      <c r="J30" s="235">
        <f t="shared" si="6"/>
        <v>1</v>
      </c>
      <c r="K30" s="236">
        <f>+SUM(' 2016 - 2019'!U45:U49)</f>
        <v>420190</v>
      </c>
      <c r="L30" s="40">
        <f>+SUM(' 2016 - 2019'!V45:V49)</f>
        <v>410035</v>
      </c>
      <c r="M30" s="40">
        <f>+SUM(' 2016 - 2019'!W45:W49)</f>
        <v>0</v>
      </c>
      <c r="N30" s="237">
        <f t="shared" si="8"/>
        <v>0.97583236155072706</v>
      </c>
      <c r="O30" s="238" t="str">
        <f t="shared" si="10"/>
        <v xml:space="preserve"> -</v>
      </c>
    </row>
    <row r="31" spans="2:15" ht="18" customHeight="1">
      <c r="B31" s="232" t="s">
        <v>147</v>
      </c>
      <c r="C31" s="350" t="s">
        <v>148</v>
      </c>
      <c r="D31" s="351"/>
      <c r="E31" s="233">
        <f>+IF(SUM(' 2016 - 2019'!G50:G56)&gt;0,AVERAGE(' 2016 - 2019'!O50:O56)," -")</f>
        <v>1</v>
      </c>
      <c r="F31" s="233">
        <f>+IF(SUM(' 2016 - 2019'!H50:H56)&gt;0,AVERAGE(' 2016 - 2019'!P50:P56)," -")</f>
        <v>1</v>
      </c>
      <c r="G31" s="233">
        <f>+IF(SUM(' 2016 - 2019'!I50:I56)&gt;0,AVERAGE(' 2016 - 2019'!Q50:Q56)," -")</f>
        <v>1</v>
      </c>
      <c r="H31" s="233">
        <f>+IF(SUM(' 2016 - 2019'!J50:J56)&gt;0,AVERAGE(' 2016 - 2019'!R50:R56)," -")</f>
        <v>0.42857142857142855</v>
      </c>
      <c r="I31" s="234">
        <f>+AVERAGE(' 2016 - 2019'!S50:S56)</f>
        <v>0.42857142857142855</v>
      </c>
      <c r="J31" s="235">
        <f t="shared" si="6"/>
        <v>0.42857142857142855</v>
      </c>
      <c r="K31" s="236">
        <f>+SUM(' 2016 - 2019'!U50:U56)</f>
        <v>173291</v>
      </c>
      <c r="L31" s="40">
        <f>+SUM(' 2016 - 2019'!V50:V56)</f>
        <v>129631</v>
      </c>
      <c r="M31" s="40">
        <f>+SUM(' 2016 - 2019'!W50:W56)</f>
        <v>0</v>
      </c>
      <c r="N31" s="237">
        <f t="shared" si="8"/>
        <v>0.74805385161375948</v>
      </c>
      <c r="O31" s="238" t="str">
        <f t="shared" si="10"/>
        <v xml:space="preserve"> -</v>
      </c>
    </row>
    <row r="32" spans="2:15" ht="18" customHeight="1" thickBot="1">
      <c r="B32" s="232" t="s">
        <v>149</v>
      </c>
      <c r="C32" s="352" t="s">
        <v>150</v>
      </c>
      <c r="D32" s="353"/>
      <c r="E32" s="246">
        <f>+IF(SUM(' 2016 - 2019'!G57:G58)&gt;0,AVERAGE(' 2016 - 2019'!O57:O58)," -")</f>
        <v>1</v>
      </c>
      <c r="F32" s="246">
        <f>+IF(SUM(' 2016 - 2019'!H57:H58)&gt;0,AVERAGE(' 2016 - 2019'!P57:P58)," -")</f>
        <v>1</v>
      </c>
      <c r="G32" s="246">
        <f>+IF(SUM(' 2016 - 2019'!I57:I58)&gt;0,AVERAGE(' 2016 - 2019'!Q57:Q58)," -")</f>
        <v>1</v>
      </c>
      <c r="H32" s="246">
        <f>+IF(SUM(' 2016 - 2019'!J57:J58)&gt;0,AVERAGE(' 2016 - 2019'!R57:R58)," -")</f>
        <v>0.5</v>
      </c>
      <c r="I32" s="247">
        <f>+AVERAGE(' 2016 - 2019'!S57:S58)</f>
        <v>0.9375</v>
      </c>
      <c r="J32" s="248">
        <f t="shared" si="6"/>
        <v>0.9375</v>
      </c>
      <c r="K32" s="282">
        <f>+SUM(' 2016 - 2019'!U57:U58)</f>
        <v>0</v>
      </c>
      <c r="L32" s="51">
        <f>+SUM(' 2016 - 2019'!V57:V58)</f>
        <v>0</v>
      </c>
      <c r="M32" s="51">
        <f>+SUM(' 2016 - 2019'!W57:W58)</f>
        <v>150000</v>
      </c>
      <c r="N32" s="283" t="str">
        <f t="shared" si="8"/>
        <v>-</v>
      </c>
      <c r="O32" s="284">
        <f t="shared" si="10"/>
        <v>1</v>
      </c>
    </row>
    <row r="33" spans="3:15" ht="24" customHeight="1" thickBot="1">
      <c r="C33" s="346" t="s">
        <v>151</v>
      </c>
      <c r="D33" s="347"/>
      <c r="E33" s="273">
        <f>+' 2016 - 2019'!O59</f>
        <v>0.99333333333333329</v>
      </c>
      <c r="F33" s="273">
        <f>+' 2016 - 2019'!P59</f>
        <v>0.91402116402116407</v>
      </c>
      <c r="G33" s="273">
        <f>+' 2016 - 2019'!Q59</f>
        <v>0.96385019817196482</v>
      </c>
      <c r="H33" s="273">
        <f>+' 2016 - 2019'!R59</f>
        <v>0.62212896102781334</v>
      </c>
      <c r="I33" s="274">
        <f>+' 2016 - 2019'!S59</f>
        <v>0.76282787981006295</v>
      </c>
      <c r="J33" s="275">
        <f t="shared" ref="J33" si="14">+I33</f>
        <v>0.76282787981006295</v>
      </c>
      <c r="K33" s="132">
        <f>+K8+K11+K15+K18</f>
        <v>16319042.09</v>
      </c>
      <c r="L33" s="131">
        <f>+L8+L11+L15+L18</f>
        <v>12743525</v>
      </c>
      <c r="M33" s="131">
        <f>+M8+M11+M15+M18</f>
        <v>4480715.08</v>
      </c>
      <c r="N33" s="276">
        <f t="shared" ref="N33" si="15">IF(K33=0,"-",+L33/K33)</f>
        <v>0.78089908278433762</v>
      </c>
      <c r="O33" s="277">
        <f t="shared" si="10"/>
        <v>0.35160719502649385</v>
      </c>
    </row>
    <row r="35" spans="3:15" ht="17">
      <c r="C35" s="278" t="str">
        <f>+' 2016 - 2019'!C7</f>
        <v>FECHA CORTE</v>
      </c>
      <c r="D35" s="279"/>
      <c r="E35" s="280"/>
      <c r="F35" s="280"/>
      <c r="I35" s="285" t="s">
        <v>168</v>
      </c>
    </row>
    <row r="36" spans="3:15" ht="17">
      <c r="C36" s="281">
        <f>+' 2016 - 2019'!C8</f>
        <v>43738</v>
      </c>
    </row>
  </sheetData>
  <mergeCells count="33">
    <mergeCell ref="C3:O3"/>
    <mergeCell ref="E5:H6"/>
    <mergeCell ref="I5:J6"/>
    <mergeCell ref="K5:O5"/>
    <mergeCell ref="K6:O6"/>
    <mergeCell ref="C7:D7"/>
    <mergeCell ref="I7:J7"/>
    <mergeCell ref="C8:D8"/>
    <mergeCell ref="C11:D11"/>
    <mergeCell ref="C12:D12"/>
    <mergeCell ref="C9:D9"/>
    <mergeCell ref="C10:D10"/>
    <mergeCell ref="C13:D13"/>
    <mergeCell ref="C14:D14"/>
    <mergeCell ref="C15:D15"/>
    <mergeCell ref="C16:D16"/>
    <mergeCell ref="C17:D17"/>
    <mergeCell ref="C28:D28"/>
    <mergeCell ref="C18:D18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  <mergeCell ref="C33:D33"/>
    <mergeCell ref="C29:D29"/>
    <mergeCell ref="C30:D30"/>
    <mergeCell ref="C31:D31"/>
    <mergeCell ref="C32:D32"/>
  </mergeCells>
  <conditionalFormatting sqref="J1:J1048576">
    <cfRule type="iconSet" priority="2">
      <iconSet iconSet="4Arrows" showValue="0">
        <cfvo type="percent" val="0"/>
        <cfvo type="num" val="0.7"/>
        <cfvo type="num" val="0.75"/>
        <cfvo type="num" val="0.83" gte="0"/>
      </iconSet>
    </cfRule>
  </conditionalFormatting>
  <conditionalFormatting sqref="E8:H33">
    <cfRule type="dataBar" priority="1">
      <dataBar>
        <cfvo type="num" val="0"/>
        <cfvo type="num" val="1"/>
        <color rgb="FF638EC6"/>
      </dataBar>
      <extLst>
        <ext xmlns:x14="http://schemas.microsoft.com/office/spreadsheetml/2009/9/main" uri="{B025F937-C7B1-47D3-B67F-A62EFF666E3E}">
          <x14:id>{6BEF5318-5460-3F46-B77C-643DE81F7933}</x14:id>
        </ext>
      </extLst>
    </cfRule>
  </conditionalFormatting>
  <pageMargins left="0.75" right="0.75" top="1" bottom="1" header="0.5" footer="0.5"/>
  <pageSetup paperSize="9" orientation="portrait" horizontalDpi="4294967293" verticalDpi="429496729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6BEF5318-5460-3F46-B77C-643DE81F7933}">
            <x14:dataBar minLength="0" maxLength="100" border="1" gradient="0" negativeBarBorderColorSameAsPositive="0">
              <x14:cfvo type="num">
                <xm:f>0</xm:f>
              </x14:cfvo>
              <x14:cfvo type="num">
                <xm:f>1</xm:f>
              </x14:cfvo>
              <x14:borderColor rgb="FF638EC6"/>
              <x14:negativeFillColor rgb="FFFF0000"/>
              <x14:negativeBorderColor rgb="FFFF0000"/>
              <x14:axisColor rgb="FF000000"/>
            </x14:dataBar>
          </x14:cfRule>
          <xm:sqref>E8:H33</xm:sqref>
        </x14:conditionalFormatting>
      </x14:conditionalFormattings>
    </ex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2016</vt:lpstr>
      <vt:lpstr>2017</vt:lpstr>
      <vt:lpstr>2018</vt:lpstr>
      <vt:lpstr>2019</vt:lpstr>
      <vt:lpstr> 2016 - 2019</vt:lpstr>
      <vt:lpstr>RESUMEN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Andres F Ariza C</cp:lastModifiedBy>
  <cp:lastPrinted>2010-09-21T16:46:22Z</cp:lastPrinted>
  <dcterms:created xsi:type="dcterms:W3CDTF">2008-07-08T21:30:46Z</dcterms:created>
  <dcterms:modified xsi:type="dcterms:W3CDTF">2019-10-08T13:47:18Z</dcterms:modified>
</cp:coreProperties>
</file>