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7650" tabRatio="853" activeTab="0"/>
  </bookViews>
  <sheets>
    <sheet name="Diciembre2020" sheetId="1" r:id="rId1"/>
  </sheets>
  <definedNames/>
  <calcPr fullCalcOnLoad="1"/>
</workbook>
</file>

<file path=xl/sharedStrings.xml><?xml version="1.0" encoding="utf-8"?>
<sst xmlns="http://schemas.openxmlformats.org/spreadsheetml/2006/main" count="180" uniqueCount="155">
  <si>
    <t>ACTIVO</t>
  </si>
  <si>
    <t>PASIVO</t>
  </si>
  <si>
    <t>código</t>
  </si>
  <si>
    <t>ACTIVO CORRIENTE</t>
  </si>
  <si>
    <t>PASIVO CORRIENTE</t>
  </si>
  <si>
    <t>Efectivo y equivalentes al efectivo</t>
  </si>
  <si>
    <t>Depósitos en instituciones financieras</t>
  </si>
  <si>
    <t>Equivalentes al efectivo</t>
  </si>
  <si>
    <t>Inversiones e instrumentos derivados</t>
  </si>
  <si>
    <t>Préstamos por pagar</t>
  </si>
  <si>
    <t>Inversiones de administracion de liquidez a valor de mercado (valor razonable) con cambios en el patrimonio (otro resultado integral).</t>
  </si>
  <si>
    <t>Inversiones de administracion de liquidez al costo</t>
  </si>
  <si>
    <t>Inversiones en controladas contabilizadas por el método de participación patrimonial</t>
  </si>
  <si>
    <t>Cuentas por pagar</t>
  </si>
  <si>
    <t>Adquisición de bienes y servicios nacionales</t>
  </si>
  <si>
    <t>Transferencias por pagar</t>
  </si>
  <si>
    <t>Cuentas por cobrar</t>
  </si>
  <si>
    <t>Recursos a favor de terceros</t>
  </si>
  <si>
    <t>Descuentos de nomina</t>
  </si>
  <si>
    <t>Subsidios asignados</t>
  </si>
  <si>
    <t>Retención en la fuente e impuesto de timbre</t>
  </si>
  <si>
    <t>Créditos judiciales</t>
  </si>
  <si>
    <t>Transferencias por cobrar</t>
  </si>
  <si>
    <t>Administración y prestacion de servicios de salud</t>
  </si>
  <si>
    <t>Otras cuentas por cobrar</t>
  </si>
  <si>
    <t>Otras cuentas por pagar</t>
  </si>
  <si>
    <t>Deterioro acumulado de cuentas por cobrar (cr)</t>
  </si>
  <si>
    <t>Avances y anticipos entregados</t>
  </si>
  <si>
    <t>Beneficios a los empleados</t>
  </si>
  <si>
    <t>Beneficios a los empleados a corto plazo</t>
  </si>
  <si>
    <t>Recursos entregados en administracion</t>
  </si>
  <si>
    <t>Beneficios a los empleados a largo plazo</t>
  </si>
  <si>
    <t>Derechos en fideicomiso</t>
  </si>
  <si>
    <t>Beneficios posempleo - pensiones</t>
  </si>
  <si>
    <t>Activos intangibles</t>
  </si>
  <si>
    <t>Otros beneficios posempleo</t>
  </si>
  <si>
    <t>Amortización acumulada de activos intangibles (cr)</t>
  </si>
  <si>
    <t xml:space="preserve">Provisiones </t>
  </si>
  <si>
    <t>Litigios y demandas</t>
  </si>
  <si>
    <t>Provisiones Diversas</t>
  </si>
  <si>
    <t>ACTIVO NO CORRIENTE</t>
  </si>
  <si>
    <t>Otros pasivos</t>
  </si>
  <si>
    <t>Recursos recibidos en administracion</t>
  </si>
  <si>
    <t>Depósitos recibidos en garantia</t>
  </si>
  <si>
    <t>Ingresos recibidos por anticipado</t>
  </si>
  <si>
    <t>PASIVO NO CORRIENTE</t>
  </si>
  <si>
    <t>Financiamiento interno de largo plazo</t>
  </si>
  <si>
    <t>Propiedades, planta y equipo</t>
  </si>
  <si>
    <t>Terrenos</t>
  </si>
  <si>
    <t>Construcciones en curso</t>
  </si>
  <si>
    <t>Bienes muebles en bodega</t>
  </si>
  <si>
    <t>Propiedades, planta y equipo no explotados</t>
  </si>
  <si>
    <t>Edificaciones</t>
  </si>
  <si>
    <t>Plantas, ductos y tuneles</t>
  </si>
  <si>
    <t>Redes, lineas y cables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</si>
  <si>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</si>
  <si>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</si>
  <si>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</si>
  <si>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</si>
  <si>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</si>
  <si>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</si>
  <si>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Bienes de arte y cultura</t>
  </si>
  <si>
    <t>Depreciación acumulada de propiedades, planta y equipo (cr)</t>
  </si>
  <si>
    <t>TOTAL PASIVO</t>
  </si>
  <si>
    <t>Bienes de uso Público en servicio</t>
  </si>
  <si>
    <t>Bienes históricos y culturales</t>
  </si>
  <si>
    <t>Plan de activos para beneficios posempleo</t>
  </si>
  <si>
    <t>PATRIMONIO</t>
  </si>
  <si>
    <t>Depósitos entregados en garantia</t>
  </si>
  <si>
    <t>Capital fiscal</t>
  </si>
  <si>
    <t>Ganancias o perdidas por la aplicacion del metodo de participacion</t>
  </si>
  <si>
    <t>TOTAL PATRIMONIO</t>
  </si>
  <si>
    <t>TOTAL ACTIVO</t>
  </si>
  <si>
    <t>CUENTAS DE ORDEN DEUDORAS</t>
  </si>
  <si>
    <t>TOTAL PASIVO Y PATRIMONIO</t>
  </si>
  <si>
    <t>Activos contingentes</t>
  </si>
  <si>
    <t>Litigios y mecanismos alternativos de solución de conflictos</t>
  </si>
  <si>
    <t>Otros activos contingentes</t>
  </si>
  <si>
    <t>CUENTAS DE ORDEN ACREEDORAS</t>
  </si>
  <si>
    <t>Deudoras de control</t>
  </si>
  <si>
    <t>Pasivos contingentes</t>
  </si>
  <si>
    <t>Bienes y derechos retirados</t>
  </si>
  <si>
    <t>responsabilidades en proceso</t>
  </si>
  <si>
    <t>Otros pasivos contingentes</t>
  </si>
  <si>
    <t>Otras cuentas deudoras de control</t>
  </si>
  <si>
    <t>Acreedoras por contra (DB)</t>
  </si>
  <si>
    <t>Deudoras por contra (CR)</t>
  </si>
  <si>
    <t>Pasivos contingentes por contra.</t>
  </si>
  <si>
    <t>Activos contingentes por contra (cr)</t>
  </si>
  <si>
    <t>Deudoras de control por contra.(cr)</t>
  </si>
  <si>
    <t>Recursos Administrados en Nombre de Terceros</t>
  </si>
  <si>
    <t>Acreedoras de Control</t>
  </si>
  <si>
    <t>Préstamos por Recibir</t>
  </si>
  <si>
    <t>Saneamiento Contable Articulo 355 Ley 1819 de 2016</t>
  </si>
  <si>
    <t>Otras Cuentas Acreedoras de Control</t>
  </si>
  <si>
    <t>Acreedoras de Control por Contra (DB)</t>
  </si>
  <si>
    <t>Impuestos, retención en la fuente y anticipos de impuestos</t>
  </si>
  <si>
    <t>Contribuciones, tasas e Ingresos no tributarios</t>
  </si>
  <si>
    <t xml:space="preserve">Bienes de uso Público en construcción </t>
  </si>
  <si>
    <t>Efectivo de uso restringido</t>
  </si>
  <si>
    <t>ESTADO DE SITUACIÓN FINANCIERA</t>
  </si>
  <si>
    <t>Depreciación acumulada bienes de uso público</t>
  </si>
  <si>
    <t>Resultado del ejercicio</t>
  </si>
  <si>
    <t>Caja</t>
  </si>
  <si>
    <t>Anticipos, retenciones y saldos a favor por impuestos y contribuciones</t>
  </si>
  <si>
    <t>Resultados ejercicios anteriores</t>
  </si>
  <si>
    <t>(Cifras en miles de pesos colombianos)</t>
  </si>
  <si>
    <t>Variación</t>
  </si>
  <si>
    <t>%</t>
  </si>
  <si>
    <t>$</t>
  </si>
  <si>
    <t>Subvenciones por pagar</t>
  </si>
  <si>
    <t>Propiedad, Planta y equipo en mantenimiento</t>
  </si>
  <si>
    <t>Materiales</t>
  </si>
  <si>
    <t>Ganancias o perdidas por planes de Beneficios a los Empleados</t>
  </si>
  <si>
    <t>Bienes entregados a terceros</t>
  </si>
  <si>
    <t>MUNICIPIO DE BUCARAMANGA - ADMINISTRACION CENTRAL</t>
  </si>
  <si>
    <t>NOTA</t>
  </si>
  <si>
    <t>Bienes de Uso Público e históricos y culturales</t>
  </si>
  <si>
    <t>Particip.</t>
  </si>
  <si>
    <t>Impuestos, Contribuciones y Tasas</t>
  </si>
  <si>
    <t>Retenciones y Anticipos de impuestos</t>
  </si>
  <si>
    <t>Bienes y Servicios pagados por anticipado</t>
  </si>
  <si>
    <t>Impuesto al valor agregado IVA</t>
  </si>
  <si>
    <t>Bonos Pensionales</t>
  </si>
  <si>
    <t>Patrimonio de las entidades de Gobierno</t>
  </si>
  <si>
    <t>Activos Diferidos</t>
  </si>
  <si>
    <t>A 31 DE DICIEMBRE DE 2020 - 2019</t>
  </si>
  <si>
    <t>Provision para Proteccion de Inversiones CR</t>
  </si>
  <si>
    <t>NOTA  5</t>
  </si>
  <si>
    <t>NOTA 6</t>
  </si>
  <si>
    <t>NOTA 7</t>
  </si>
  <si>
    <t>NOTA 10</t>
  </si>
  <si>
    <t>NOTA 11</t>
  </si>
  <si>
    <t>NOTA 16</t>
  </si>
  <si>
    <t>NOTA 22</t>
  </si>
  <si>
    <t>Otros Derechos y garantías</t>
  </si>
  <si>
    <t>Activos Intangibles</t>
  </si>
  <si>
    <t>NOTA 14</t>
  </si>
  <si>
    <t>Plan de Activos</t>
  </si>
  <si>
    <t>NOTA 26</t>
  </si>
  <si>
    <t>NOTA 20</t>
  </si>
  <si>
    <t>NOTA 21</t>
  </si>
  <si>
    <t>NOTA 23</t>
  </si>
  <si>
    <t>NOTA 24</t>
  </si>
  <si>
    <t>NOTA 27</t>
  </si>
  <si>
    <t xml:space="preserve">                        JUAN CARLOS CARDENAS REY</t>
  </si>
  <si>
    <t xml:space="preserve">               NAYARIN SAHARAY ROJAS TELLEZ</t>
  </si>
  <si>
    <t xml:space="preserve">             Alcalde de Bucaramanga</t>
  </si>
  <si>
    <t xml:space="preserve">                            Secretaria de Hacienda</t>
  </si>
  <si>
    <t xml:space="preserve">               C.C.  1.069.713.529 de Fusagasugá (Cund)</t>
  </si>
  <si>
    <t xml:space="preserve">  C.C.  91.230.309 de Bucaramanga (S.S.)                         </t>
  </si>
  <si>
    <t xml:space="preserve">                                                               MAUREN BAUTISTA CUEVAS</t>
  </si>
  <si>
    <t xml:space="preserve">                                                       C.C. 37.659.007 de San Vicente de Chucurí</t>
  </si>
  <si>
    <t xml:space="preserve">                                                                            T.P. 84060-T</t>
  </si>
  <si>
    <t xml:space="preserve">                                                                         Contador Público ( E )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</si>
</sst>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/mm/yyyy;@"/>
    <numFmt numFmtId="179" formatCode="_-* #,##0.00\ _€_-;\-* #,##0.00\ _€_-;_-* &quot;-&quot;??\ _€_-;_-@_-"/>
    <numFmt numFmtId="180" formatCode="#,##0.0_);\(#,##0.0\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_-;\-* #,##0_-;_-* &quot;-&quot;??_-;_-@_-"/>
    <numFmt numFmtId="186" formatCode="_-* #,##0\ _€_-;\-* #,##0\ _€_-;_-* &quot;-&quot;??\ _€_-;_-@_-"/>
    <numFmt numFmtId="187" formatCode="#,##0.000_);\(#,##0.000\)"/>
    <numFmt numFmtId="188" formatCode="#,##0.0000_);\(#,##0.0000\)"/>
    <numFmt numFmtId="189" formatCode="#,##0.00000_);\(#,##0.00000\)"/>
    <numFmt numFmtId="190" formatCode="0.0%"/>
    <numFmt numFmtId="191" formatCode="0.0"/>
    <numFmt numFmtId="192" formatCode="0.000%"/>
    <numFmt numFmtId="193" formatCode="0.0000%"/>
    <numFmt numFmtId="194" formatCode="#,##0;\(#,##0\)"/>
    <numFmt numFmtId="195" formatCode="#,##0.0;\-#,##0.0"/>
    <numFmt numFmtId="196" formatCode="#,##0.000;\-#,##0.000"/>
    <numFmt numFmtId="197" formatCode="#,##0.0000;\-#,##0.0000"/>
    <numFmt numFmtId="198" formatCode="#,##0.00000;\-#,##0.00000"/>
    <numFmt numFmtId="199" formatCode="_-* #,##0.0_-;\-* #,##0.0_-;_-* &quot;-&quot;??_-;_-@_-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48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0" fontId="49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3" fillId="33" borderId="0" xfId="55" applyFont="1" applyFill="1" applyBorder="1">
      <alignment/>
      <protection/>
    </xf>
    <xf numFmtId="10" fontId="49" fillId="0" borderId="0" xfId="55" applyNumberFormat="1" applyFont="1" applyFill="1" applyBorder="1">
      <alignment/>
      <protection/>
    </xf>
    <xf numFmtId="0" fontId="49" fillId="33" borderId="0" xfId="55" applyFont="1" applyFill="1" applyBorder="1">
      <alignment/>
      <protection/>
    </xf>
    <xf numFmtId="0" fontId="48" fillId="0" borderId="0" xfId="55" applyFont="1" applyBorder="1" applyAlignment="1">
      <alignment horizontal="center"/>
      <protection/>
    </xf>
    <xf numFmtId="0" fontId="48" fillId="0" borderId="0" xfId="55" applyFont="1" applyBorder="1">
      <alignment/>
      <protection/>
    </xf>
    <xf numFmtId="37" fontId="48" fillId="34" borderId="0" xfId="56" applyNumberFormat="1" applyFont="1" applyFill="1" applyBorder="1" applyAlignment="1">
      <alignment horizontal="center"/>
      <protection/>
    </xf>
    <xf numFmtId="178" fontId="48" fillId="34" borderId="0" xfId="55" applyNumberFormat="1" applyFont="1" applyFill="1" applyBorder="1" applyAlignment="1">
      <alignment horizontal="center" vertical="center"/>
      <protection/>
    </xf>
    <xf numFmtId="0" fontId="3" fillId="0" borderId="0" xfId="55" applyFont="1" applyFill="1">
      <alignment/>
      <protection/>
    </xf>
    <xf numFmtId="10" fontId="3" fillId="0" borderId="0" xfId="55" applyNumberFormat="1" applyFont="1" applyFill="1">
      <alignment/>
      <protection/>
    </xf>
    <xf numFmtId="0" fontId="49" fillId="0" borderId="0" xfId="55" applyFont="1" applyFill="1" applyBorder="1">
      <alignment/>
      <protection/>
    </xf>
    <xf numFmtId="10" fontId="49" fillId="33" borderId="0" xfId="55" applyNumberFormat="1" applyFont="1" applyFill="1" applyBorder="1">
      <alignment/>
      <protection/>
    </xf>
    <xf numFmtId="0" fontId="48" fillId="0" borderId="0" xfId="55" applyFont="1" applyFill="1" applyBorder="1">
      <alignment/>
      <protection/>
    </xf>
    <xf numFmtId="0" fontId="3" fillId="33" borderId="0" xfId="55" applyFont="1" applyFill="1">
      <alignment/>
      <protection/>
    </xf>
    <xf numFmtId="37" fontId="48" fillId="34" borderId="0" xfId="56" applyNumberFormat="1" applyFont="1" applyFill="1" applyBorder="1">
      <alignment/>
      <protection/>
    </xf>
    <xf numFmtId="194" fontId="48" fillId="34" borderId="0" xfId="55" applyNumberFormat="1" applyFont="1" applyFill="1" applyBorder="1">
      <alignment/>
      <protection/>
    </xf>
    <xf numFmtId="10" fontId="48" fillId="34" borderId="0" xfId="59" applyNumberFormat="1" applyFont="1" applyFill="1" applyBorder="1" applyAlignment="1">
      <alignment/>
    </xf>
    <xf numFmtId="10" fontId="48" fillId="0" borderId="0" xfId="59" applyNumberFormat="1" applyFont="1" applyFill="1" applyBorder="1" applyAlignment="1">
      <alignment/>
    </xf>
    <xf numFmtId="10" fontId="49" fillId="0" borderId="0" xfId="0" applyNumberFormat="1" applyFont="1" applyBorder="1" applyAlignment="1">
      <alignment/>
    </xf>
    <xf numFmtId="194" fontId="49" fillId="33" borderId="0" xfId="55" applyNumberFormat="1" applyFont="1" applyFill="1" applyBorder="1">
      <alignment/>
      <protection/>
    </xf>
    <xf numFmtId="10" fontId="49" fillId="33" borderId="0" xfId="0" applyNumberFormat="1" applyFont="1" applyFill="1" applyBorder="1" applyAlignment="1">
      <alignment/>
    </xf>
    <xf numFmtId="0" fontId="48" fillId="0" borderId="0" xfId="55" applyFont="1" applyBorder="1" applyAlignment="1">
      <alignment horizontal="right"/>
      <protection/>
    </xf>
    <xf numFmtId="0" fontId="49" fillId="0" borderId="0" xfId="55" applyFont="1" applyFill="1" applyBorder="1" applyAlignment="1">
      <alignment horizontal="center"/>
      <protection/>
    </xf>
    <xf numFmtId="37" fontId="48" fillId="33" borderId="0" xfId="56" applyNumberFormat="1" applyFont="1" applyFill="1" applyBorder="1">
      <alignment/>
      <protection/>
    </xf>
    <xf numFmtId="37" fontId="48" fillId="0" borderId="0" xfId="56" applyNumberFormat="1" applyFont="1" applyFill="1" applyBorder="1">
      <alignment/>
      <protection/>
    </xf>
    <xf numFmtId="194" fontId="48" fillId="33" borderId="0" xfId="55" applyNumberFormat="1" applyFont="1" applyFill="1" applyBorder="1">
      <alignment/>
      <protection/>
    </xf>
    <xf numFmtId="10" fontId="48" fillId="33" borderId="0" xfId="0" applyNumberFormat="1" applyFont="1" applyFill="1" applyBorder="1" applyAlignment="1">
      <alignment/>
    </xf>
    <xf numFmtId="0" fontId="49" fillId="0" borderId="0" xfId="55" applyFont="1" applyBorder="1" applyAlignment="1">
      <alignment horizontal="right"/>
      <protection/>
    </xf>
    <xf numFmtId="37" fontId="49" fillId="0" borderId="0" xfId="56" applyNumberFormat="1" applyFont="1" applyFill="1" applyBorder="1">
      <alignment/>
      <protection/>
    </xf>
    <xf numFmtId="37" fontId="49" fillId="0" borderId="0" xfId="56" applyNumberFormat="1" applyFont="1">
      <alignment/>
      <protection/>
    </xf>
    <xf numFmtId="37" fontId="49" fillId="0" borderId="0" xfId="51" applyNumberFormat="1" applyFont="1" applyFill="1" applyBorder="1" applyAlignment="1">
      <alignment/>
    </xf>
    <xf numFmtId="3" fontId="4" fillId="33" borderId="0" xfId="55" applyNumberFormat="1" applyFont="1" applyFill="1">
      <alignment/>
      <protection/>
    </xf>
    <xf numFmtId="37" fontId="49" fillId="33" borderId="0" xfId="56" applyNumberFormat="1" applyFont="1" applyFill="1" applyBorder="1">
      <alignment/>
      <protection/>
    </xf>
    <xf numFmtId="10" fontId="3" fillId="33" borderId="0" xfId="55" applyNumberFormat="1" applyFont="1" applyFill="1">
      <alignment/>
      <protection/>
    </xf>
    <xf numFmtId="0" fontId="3" fillId="0" borderId="0" xfId="55" applyFont="1" applyBorder="1" applyAlignment="1">
      <alignment horizontal="right" vertical="top"/>
      <protection/>
    </xf>
    <xf numFmtId="0" fontId="3" fillId="0" borderId="0" xfId="55" applyFont="1" applyFill="1" applyBorder="1" applyAlignment="1">
      <alignment wrapText="1"/>
      <protection/>
    </xf>
    <xf numFmtId="0" fontId="3" fillId="0" borderId="0" xfId="55" applyFont="1" applyFill="1" applyBorder="1" applyAlignment="1">
      <alignment horizontal="center"/>
      <protection/>
    </xf>
    <xf numFmtId="37" fontId="3" fillId="0" borderId="0" xfId="56" applyNumberFormat="1" applyFont="1" applyFill="1" applyBorder="1" applyAlignment="1">
      <alignment vertical="top"/>
      <protection/>
    </xf>
    <xf numFmtId="194" fontId="49" fillId="33" borderId="0" xfId="55" applyNumberFormat="1" applyFont="1" applyFill="1" applyBorder="1" applyAlignment="1">
      <alignment vertical="top"/>
      <protection/>
    </xf>
    <xf numFmtId="10" fontId="49" fillId="33" borderId="0" xfId="0" applyNumberFormat="1" applyFont="1" applyFill="1" applyBorder="1" applyAlignment="1">
      <alignment vertical="top"/>
    </xf>
    <xf numFmtId="0" fontId="3" fillId="0" borderId="0" xfId="55" applyFont="1" applyFill="1" applyBorder="1" applyAlignment="1">
      <alignment vertical="top" wrapText="1"/>
      <protection/>
    </xf>
    <xf numFmtId="0" fontId="3" fillId="0" borderId="0" xfId="55" applyFont="1" applyFill="1" applyBorder="1" applyAlignment="1">
      <alignment horizontal="center" vertical="top"/>
      <protection/>
    </xf>
    <xf numFmtId="3" fontId="3" fillId="33" borderId="0" xfId="55" applyNumberFormat="1" applyFont="1" applyFill="1" applyAlignment="1">
      <alignment vertical="top"/>
      <protection/>
    </xf>
    <xf numFmtId="0" fontId="49" fillId="0" borderId="0" xfId="55" applyFont="1" applyBorder="1" applyAlignment="1">
      <alignment horizontal="right" vertical="top"/>
      <protection/>
    </xf>
    <xf numFmtId="0" fontId="49" fillId="0" borderId="0" xfId="55" applyFont="1" applyFill="1" applyBorder="1" applyAlignment="1">
      <alignment vertical="top" wrapText="1"/>
      <protection/>
    </xf>
    <xf numFmtId="0" fontId="49" fillId="0" borderId="0" xfId="55" applyFont="1" applyFill="1" applyBorder="1" applyAlignment="1">
      <alignment horizontal="center" vertical="top"/>
      <protection/>
    </xf>
    <xf numFmtId="37" fontId="49" fillId="0" borderId="0" xfId="56" applyNumberFormat="1" applyFont="1" applyFill="1" applyBorder="1" applyAlignment="1">
      <alignment vertical="top"/>
      <protection/>
    </xf>
    <xf numFmtId="3" fontId="3" fillId="33" borderId="0" xfId="55" applyNumberFormat="1" applyFont="1" applyFill="1">
      <alignment/>
      <protection/>
    </xf>
    <xf numFmtId="10" fontId="49" fillId="0" borderId="0" xfId="0" applyNumberFormat="1" applyFont="1" applyFill="1" applyBorder="1" applyAlignment="1">
      <alignment/>
    </xf>
    <xf numFmtId="37" fontId="48" fillId="0" borderId="0" xfId="55" applyNumberFormat="1" applyFont="1" applyFill="1" applyBorder="1">
      <alignment/>
      <protection/>
    </xf>
    <xf numFmtId="190" fontId="49" fillId="33" borderId="0" xfId="0" applyNumberFormat="1" applyFont="1" applyFill="1" applyBorder="1" applyAlignment="1">
      <alignment/>
    </xf>
    <xf numFmtId="0" fontId="48" fillId="33" borderId="0" xfId="55" applyFont="1" applyFill="1" applyBorder="1">
      <alignment/>
      <protection/>
    </xf>
    <xf numFmtId="0" fontId="49" fillId="33" borderId="0" xfId="55" applyFont="1" applyFill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Fill="1" applyBorder="1">
      <alignment/>
      <protection/>
    </xf>
    <xf numFmtId="37" fontId="4" fillId="0" borderId="0" xfId="56" applyNumberFormat="1" applyFont="1" applyFill="1" applyBorder="1">
      <alignment/>
      <protection/>
    </xf>
    <xf numFmtId="37" fontId="3" fillId="33" borderId="0" xfId="56" applyNumberFormat="1" applyFont="1" applyFill="1" applyBorder="1">
      <alignment/>
      <protection/>
    </xf>
    <xf numFmtId="0" fontId="3" fillId="0" borderId="0" xfId="55" applyFont="1" applyBorder="1" applyAlignment="1">
      <alignment horizontal="right"/>
      <protection/>
    </xf>
    <xf numFmtId="37" fontId="3" fillId="0" borderId="0" xfId="56" applyNumberFormat="1" applyFont="1" applyFill="1" applyBorder="1">
      <alignment/>
      <protection/>
    </xf>
    <xf numFmtId="0" fontId="49" fillId="0" borderId="0" xfId="0" applyFont="1" applyAlignment="1">
      <alignment/>
    </xf>
    <xf numFmtId="0" fontId="4" fillId="0" borderId="0" xfId="55" applyFont="1">
      <alignment/>
      <protection/>
    </xf>
    <xf numFmtId="37" fontId="4" fillId="0" borderId="0" xfId="55" applyNumberFormat="1" applyFont="1">
      <alignment/>
      <protection/>
    </xf>
    <xf numFmtId="0" fontId="48" fillId="0" borderId="0" xfId="56" applyFont="1" applyFill="1" applyBorder="1">
      <alignment/>
      <protection/>
    </xf>
    <xf numFmtId="0" fontId="49" fillId="0" borderId="0" xfId="56" applyFont="1" applyFill="1" applyBorder="1">
      <alignment/>
      <protection/>
    </xf>
    <xf numFmtId="37" fontId="3" fillId="0" borderId="0" xfId="55" applyNumberFormat="1" applyFont="1">
      <alignment/>
      <protection/>
    </xf>
    <xf numFmtId="0" fontId="3" fillId="0" borderId="0" xfId="56" applyFont="1" applyBorder="1">
      <alignment/>
      <protection/>
    </xf>
    <xf numFmtId="0" fontId="4" fillId="0" borderId="0" xfId="56" applyFont="1" applyBorder="1">
      <alignment/>
      <protection/>
    </xf>
    <xf numFmtId="0" fontId="48" fillId="33" borderId="0" xfId="55" applyFont="1" applyFill="1" applyBorder="1" applyAlignment="1">
      <alignment horizontal="center"/>
      <protection/>
    </xf>
    <xf numFmtId="0" fontId="49" fillId="0" borderId="0" xfId="0" applyFont="1" applyBorder="1" applyAlignment="1">
      <alignment/>
    </xf>
    <xf numFmtId="0" fontId="48" fillId="0" borderId="0" xfId="56" applyFont="1" applyBorder="1" applyAlignment="1">
      <alignment horizontal="right"/>
      <protection/>
    </xf>
    <xf numFmtId="0" fontId="49" fillId="0" borderId="0" xfId="56" applyFont="1" applyBorder="1" applyAlignment="1">
      <alignment horizontal="right"/>
      <protection/>
    </xf>
    <xf numFmtId="3" fontId="3" fillId="0" borderId="0" xfId="55" applyNumberFormat="1" applyFont="1" applyFill="1">
      <alignment/>
      <protection/>
    </xf>
    <xf numFmtId="10" fontId="48" fillId="0" borderId="0" xfId="0" applyNumberFormat="1" applyFont="1" applyFill="1" applyBorder="1" applyAlignment="1">
      <alignment/>
    </xf>
    <xf numFmtId="0" fontId="3" fillId="0" borderId="0" xfId="57" applyFont="1" applyFill="1" applyBorder="1" applyAlignment="1" applyProtection="1">
      <alignment horizontal="right"/>
      <protection/>
    </xf>
    <xf numFmtId="0" fontId="3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8" fillId="0" borderId="0" xfId="55" applyFont="1" applyFill="1" applyBorder="1" applyAlignment="1">
      <alignment horizontal="right"/>
      <protection/>
    </xf>
    <xf numFmtId="3" fontId="3" fillId="0" borderId="0" xfId="55" applyNumberFormat="1" applyFont="1">
      <alignment/>
      <protection/>
    </xf>
    <xf numFmtId="37" fontId="3" fillId="33" borderId="0" xfId="55" applyNumberFormat="1" applyFont="1" applyFill="1">
      <alignment/>
      <protection/>
    </xf>
    <xf numFmtId="10" fontId="49" fillId="0" borderId="0" xfId="55" applyNumberFormat="1" applyFont="1" applyFill="1">
      <alignment/>
      <protection/>
    </xf>
    <xf numFmtId="37" fontId="49" fillId="33" borderId="0" xfId="51" applyNumberFormat="1" applyFont="1" applyFill="1" applyBorder="1" applyAlignment="1">
      <alignment/>
    </xf>
    <xf numFmtId="10" fontId="3" fillId="0" borderId="0" xfId="57" applyNumberFormat="1" applyFont="1" applyFill="1" applyBorder="1" applyAlignment="1" applyProtection="1">
      <alignment horizontal="right"/>
      <protection/>
    </xf>
    <xf numFmtId="10" fontId="4" fillId="0" borderId="0" xfId="57" applyNumberFormat="1" applyFont="1" applyFill="1" applyAlignment="1" applyProtection="1">
      <alignment horizontal="right"/>
      <protection/>
    </xf>
    <xf numFmtId="10" fontId="3" fillId="0" borderId="0" xfId="57" applyNumberFormat="1" applyFont="1" applyFill="1" applyAlignment="1" applyProtection="1">
      <alignment horizontal="right"/>
      <protection/>
    </xf>
    <xf numFmtId="0" fontId="49" fillId="0" borderId="0" xfId="0" applyFont="1" applyFill="1" applyAlignment="1">
      <alignment/>
    </xf>
    <xf numFmtId="0" fontId="3" fillId="0" borderId="0" xfId="55" applyFont="1" applyFill="1" applyBorder="1" applyAlignment="1">
      <alignment/>
      <protection/>
    </xf>
    <xf numFmtId="37" fontId="50" fillId="0" borderId="0" xfId="0" applyNumberFormat="1" applyFont="1" applyAlignment="1">
      <alignment/>
    </xf>
    <xf numFmtId="0" fontId="49" fillId="0" borderId="0" xfId="55" applyFont="1" applyFill="1" applyBorder="1" applyAlignment="1">
      <alignment horizontal="right"/>
      <protection/>
    </xf>
    <xf numFmtId="0" fontId="49" fillId="0" borderId="0" xfId="55" applyFont="1" applyFill="1" applyBorder="1" applyAlignment="1">
      <alignment wrapText="1"/>
      <protection/>
    </xf>
    <xf numFmtId="3" fontId="4" fillId="0" borderId="0" xfId="55" applyNumberFormat="1" applyFont="1" applyFill="1">
      <alignment/>
      <protection/>
    </xf>
    <xf numFmtId="9" fontId="3" fillId="0" borderId="0" xfId="59" applyFont="1" applyBorder="1" applyAlignment="1">
      <alignment/>
    </xf>
    <xf numFmtId="10" fontId="4" fillId="0" borderId="0" xfId="55" applyNumberFormat="1" applyFont="1" applyFill="1" applyAlignment="1">
      <alignment horizontal="center"/>
      <protection/>
    </xf>
    <xf numFmtId="10" fontId="48" fillId="0" borderId="0" xfId="55" applyNumberFormat="1" applyFont="1" applyFill="1" applyAlignment="1">
      <alignment horizontal="center"/>
      <protection/>
    </xf>
    <xf numFmtId="10" fontId="4" fillId="33" borderId="0" xfId="55" applyNumberFormat="1" applyFont="1" applyFill="1" applyAlignment="1">
      <alignment horizontal="center"/>
      <protection/>
    </xf>
    <xf numFmtId="10" fontId="48" fillId="33" borderId="0" xfId="55" applyNumberFormat="1" applyFont="1" applyFill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49" fillId="33" borderId="0" xfId="55" applyFont="1" applyFill="1" applyBorder="1" applyAlignment="1">
      <alignment horizontal="center"/>
      <protection/>
    </xf>
    <xf numFmtId="0" fontId="3" fillId="33" borderId="0" xfId="55" applyFont="1" applyFill="1" applyAlignment="1">
      <alignment horizontal="center"/>
      <protection/>
    </xf>
    <xf numFmtId="0" fontId="48" fillId="33" borderId="0" xfId="55" applyFont="1" applyFill="1" applyBorder="1" applyAlignment="1">
      <alignment horizontal="center" vertical="top"/>
      <protection/>
    </xf>
    <xf numFmtId="0" fontId="4" fillId="33" borderId="0" xfId="55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9" fillId="33" borderId="0" xfId="56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3" fillId="33" borderId="0" xfId="56" applyFont="1" applyFill="1" applyBorder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10" fontId="4" fillId="0" borderId="0" xfId="55" applyNumberFormat="1" applyFont="1" applyFill="1">
      <alignment/>
      <protection/>
    </xf>
    <xf numFmtId="0" fontId="48" fillId="0" borderId="0" xfId="55" applyFont="1" applyFill="1" applyBorder="1" applyAlignment="1">
      <alignment/>
      <protection/>
    </xf>
    <xf numFmtId="0" fontId="48" fillId="0" borderId="0" xfId="55" applyFont="1" applyBorder="1" applyAlignment="1">
      <alignment/>
      <protection/>
    </xf>
    <xf numFmtId="0" fontId="49" fillId="0" borderId="0" xfId="0" applyFont="1" applyFill="1" applyAlignment="1">
      <alignment horizontal="center"/>
    </xf>
    <xf numFmtId="0" fontId="4" fillId="0" borderId="0" xfId="55" applyFont="1" applyFill="1" applyBorder="1" applyAlignment="1">
      <alignment horizontal="center"/>
      <protection/>
    </xf>
    <xf numFmtId="37" fontId="48" fillId="0" borderId="0" xfId="55" applyNumberFormat="1" applyFont="1" applyFill="1" applyBorder="1" applyAlignment="1">
      <alignment horizontal="right"/>
      <protection/>
    </xf>
    <xf numFmtId="37" fontId="49" fillId="0" borderId="0" xfId="51" applyNumberFormat="1" applyFont="1" applyFill="1" applyBorder="1" applyAlignment="1">
      <alignment horizontal="right"/>
    </xf>
    <xf numFmtId="0" fontId="3" fillId="0" borderId="0" xfId="55" applyFont="1" applyFill="1" applyAlignment="1">
      <alignment horizontal="right"/>
      <protection/>
    </xf>
    <xf numFmtId="0" fontId="3" fillId="0" borderId="0" xfId="55" applyFont="1" applyFill="1" applyBorder="1" applyAlignment="1">
      <alignment horizontal="right"/>
      <protection/>
    </xf>
    <xf numFmtId="0" fontId="3" fillId="0" borderId="0" xfId="55" applyFont="1" applyAlignment="1">
      <alignment horizontal="right"/>
      <protection/>
    </xf>
    <xf numFmtId="37" fontId="48" fillId="34" borderId="0" xfId="56" applyNumberFormat="1" applyFont="1" applyFill="1" applyBorder="1" applyAlignment="1">
      <alignment horizontal="right"/>
      <protection/>
    </xf>
    <xf numFmtId="37" fontId="49" fillId="33" borderId="0" xfId="51" applyNumberFormat="1" applyFont="1" applyFill="1" applyBorder="1" applyAlignment="1">
      <alignment horizontal="right"/>
    </xf>
    <xf numFmtId="194" fontId="49" fillId="33" borderId="0" xfId="55" applyNumberFormat="1" applyFont="1" applyFill="1" applyBorder="1" applyAlignment="1">
      <alignment horizontal="right"/>
      <protection/>
    </xf>
    <xf numFmtId="0" fontId="3" fillId="33" borderId="0" xfId="55" applyFont="1" applyFill="1" applyAlignment="1">
      <alignment horizontal="right"/>
      <protection/>
    </xf>
    <xf numFmtId="37" fontId="3" fillId="33" borderId="0" xfId="55" applyNumberFormat="1" applyFont="1" applyFill="1" applyAlignment="1">
      <alignment horizontal="right"/>
      <protection/>
    </xf>
    <xf numFmtId="194" fontId="48" fillId="33" borderId="0" xfId="55" applyNumberFormat="1" applyFont="1" applyFill="1" applyBorder="1" applyAlignment="1">
      <alignment horizontal="right"/>
      <protection/>
    </xf>
    <xf numFmtId="0" fontId="5" fillId="33" borderId="0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4" fillId="33" borderId="0" xfId="57" applyFont="1" applyFill="1" applyBorder="1" applyAlignment="1">
      <alignment horizontal="left"/>
      <protection/>
    </xf>
    <xf numFmtId="0" fontId="3" fillId="33" borderId="0" xfId="57" applyFont="1" applyFill="1" applyBorder="1" applyAlignment="1" applyProtection="1">
      <alignment horizontal="left"/>
      <protection/>
    </xf>
    <xf numFmtId="0" fontId="3" fillId="33" borderId="0" xfId="57" applyFont="1" applyFill="1" applyAlignment="1">
      <alignment horizontal="left"/>
      <protection/>
    </xf>
    <xf numFmtId="0" fontId="4" fillId="33" borderId="0" xfId="57" applyFont="1" applyFill="1" applyBorder="1" applyAlignment="1" applyProtection="1">
      <alignment horizontal="left"/>
      <protection/>
    </xf>
    <xf numFmtId="0" fontId="48" fillId="0" borderId="0" xfId="55" applyFont="1" applyBorder="1" applyAlignment="1">
      <alignment horizontal="center"/>
      <protection/>
    </xf>
    <xf numFmtId="0" fontId="48" fillId="0" borderId="0" xfId="55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1</xdr:col>
      <xdr:colOff>676275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28600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76</xdr:row>
      <xdr:rowOff>114300</xdr:rowOff>
    </xdr:from>
    <xdr:to>
      <xdr:col>1</xdr:col>
      <xdr:colOff>523875</xdr:colOff>
      <xdr:row>79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82625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154</xdr:row>
      <xdr:rowOff>114300</xdr:rowOff>
    </xdr:from>
    <xdr:to>
      <xdr:col>1</xdr:col>
      <xdr:colOff>523875</xdr:colOff>
      <xdr:row>158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565225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showGridLines="0" tabSelected="1" zoomScalePageLayoutView="125" workbookViewId="0" topLeftCell="A179">
      <selection activeCell="A197" sqref="A197"/>
    </sheetView>
  </sheetViews>
  <sheetFormatPr defaultColWidth="10.875" defaultRowHeight="15.75"/>
  <cols>
    <col min="1" max="1" width="5.625" style="4" customWidth="1"/>
    <col min="2" max="2" width="37.25390625" style="4" customWidth="1"/>
    <col min="3" max="3" width="3.875" style="4" customWidth="1"/>
    <col min="4" max="4" width="12.375" style="103" bestFit="1" customWidth="1"/>
    <col min="5" max="5" width="13.75390625" style="4" customWidth="1"/>
    <col min="6" max="6" width="14.25390625" style="4" customWidth="1"/>
    <col min="7" max="7" width="10.25390625" style="15" hidden="1" customWidth="1"/>
    <col min="8" max="8" width="13.50390625" style="15" hidden="1" customWidth="1"/>
    <col min="9" max="9" width="7.25390625" style="15" hidden="1" customWidth="1"/>
    <col min="10" max="10" width="7.25390625" style="15" customWidth="1"/>
    <col min="11" max="11" width="10.625" style="14" bestFit="1" customWidth="1"/>
    <col min="12" max="12" width="29.00390625" style="14" customWidth="1"/>
    <col min="13" max="13" width="8.375" style="14" customWidth="1"/>
    <col min="14" max="14" width="12.75390625" style="14" customWidth="1"/>
    <col min="15" max="15" width="12.625" style="14" customWidth="1"/>
    <col min="16" max="16" width="11.25390625" style="14" customWidth="1"/>
    <col min="17" max="17" width="12.75390625" style="15" customWidth="1"/>
    <col min="18" max="18" width="7.25390625" style="4" customWidth="1"/>
    <col min="19" max="19" width="14.00390625" style="4" customWidth="1"/>
    <col min="20" max="20" width="12.875" style="4" customWidth="1"/>
    <col min="21" max="21" width="12.50390625" style="4" customWidth="1"/>
    <col min="22" max="22" width="12.00390625" style="4" customWidth="1"/>
    <col min="23" max="24" width="10.875" style="4" customWidth="1"/>
    <col min="25" max="25" width="14.625" style="4" bestFit="1" customWidth="1"/>
    <col min="26" max="16384" width="10.875" style="4" customWidth="1"/>
  </cols>
  <sheetData>
    <row r="1" spans="1:18" ht="27" customHeight="1">
      <c r="A1" s="133" t="s">
        <v>115</v>
      </c>
      <c r="B1" s="133"/>
      <c r="C1" s="133"/>
      <c r="D1" s="133"/>
      <c r="E1" s="133"/>
      <c r="F1" s="133"/>
      <c r="G1" s="113"/>
      <c r="H1" s="113"/>
      <c r="I1" s="113"/>
      <c r="J1" s="113"/>
      <c r="K1" s="113"/>
      <c r="L1" s="113"/>
      <c r="M1" s="113"/>
      <c r="N1" s="113"/>
      <c r="O1" s="113"/>
      <c r="P1" s="1"/>
      <c r="Q1" s="2"/>
      <c r="R1" s="3"/>
    </row>
    <row r="2" spans="1:18" ht="12.75">
      <c r="A2" s="133" t="s">
        <v>100</v>
      </c>
      <c r="B2" s="133"/>
      <c r="C2" s="133"/>
      <c r="D2" s="133"/>
      <c r="E2" s="133"/>
      <c r="F2" s="133"/>
      <c r="G2" s="113"/>
      <c r="H2" s="113"/>
      <c r="I2" s="113"/>
      <c r="J2" s="113"/>
      <c r="K2" s="113"/>
      <c r="L2" s="113"/>
      <c r="M2" s="113"/>
      <c r="N2" s="113"/>
      <c r="O2" s="113"/>
      <c r="P2" s="1"/>
      <c r="Q2" s="2"/>
      <c r="R2" s="3"/>
    </row>
    <row r="3" spans="1:18" ht="16.5" customHeight="1">
      <c r="A3" s="134" t="s">
        <v>126</v>
      </c>
      <c r="B3" s="134"/>
      <c r="C3" s="134"/>
      <c r="D3" s="134"/>
      <c r="E3" s="134"/>
      <c r="F3" s="134"/>
      <c r="G3" s="112"/>
      <c r="H3" s="112"/>
      <c r="I3" s="112"/>
      <c r="J3" s="112"/>
      <c r="K3" s="112"/>
      <c r="L3" s="112"/>
      <c r="M3" s="112"/>
      <c r="N3" s="112"/>
      <c r="O3" s="112"/>
      <c r="P3" s="1"/>
      <c r="Q3" s="2"/>
      <c r="R3" s="3"/>
    </row>
    <row r="4" spans="1:18" ht="16.5" customHeight="1">
      <c r="A4" s="133" t="s">
        <v>106</v>
      </c>
      <c r="B4" s="133"/>
      <c r="C4" s="133"/>
      <c r="D4" s="133"/>
      <c r="E4" s="133"/>
      <c r="F4" s="133"/>
      <c r="G4" s="113"/>
      <c r="H4" s="113"/>
      <c r="I4" s="113"/>
      <c r="J4" s="113"/>
      <c r="K4" s="113"/>
      <c r="L4" s="113"/>
      <c r="M4" s="113"/>
      <c r="N4" s="113"/>
      <c r="O4" s="113"/>
      <c r="P4" s="1"/>
      <c r="Q4" s="2"/>
      <c r="R4" s="3"/>
    </row>
    <row r="5" spans="1:18" ht="12.7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"/>
      <c r="O5" s="2"/>
      <c r="P5" s="2"/>
      <c r="Q5" s="2"/>
      <c r="R5" s="3"/>
    </row>
    <row r="6" spans="1:18" ht="12.75">
      <c r="A6" s="5"/>
      <c r="B6" s="6"/>
      <c r="C6" s="3"/>
      <c r="D6" s="101"/>
      <c r="E6" s="3"/>
      <c r="F6" s="3"/>
      <c r="G6" s="8"/>
      <c r="H6" s="8"/>
      <c r="I6" s="8"/>
      <c r="J6" s="8"/>
      <c r="K6" s="2"/>
      <c r="L6" s="2"/>
      <c r="M6" s="2"/>
      <c r="N6" s="2"/>
      <c r="O6" s="2"/>
      <c r="P6" s="2"/>
      <c r="Q6" s="8"/>
      <c r="R6" s="3"/>
    </row>
    <row r="7" spans="1:18" ht="9" customHeight="1">
      <c r="A7" s="5"/>
      <c r="B7" s="5"/>
      <c r="C7" s="5"/>
      <c r="D7" s="102"/>
      <c r="E7" s="5"/>
      <c r="F7" s="5"/>
      <c r="G7" s="8"/>
      <c r="H7" s="8"/>
      <c r="I7" s="8"/>
      <c r="J7" s="8"/>
      <c r="K7" s="2"/>
      <c r="L7" s="2"/>
      <c r="M7" s="2"/>
      <c r="N7" s="2"/>
      <c r="O7" s="2"/>
      <c r="P7" s="2"/>
      <c r="Q7" s="8"/>
      <c r="R7" s="3"/>
    </row>
    <row r="8" spans="1:18" ht="12.75">
      <c r="A8" s="5"/>
      <c r="B8" s="5"/>
      <c r="C8" s="5"/>
      <c r="D8" s="102"/>
      <c r="E8" s="10"/>
      <c r="F8" s="10"/>
      <c r="G8" s="97" t="s">
        <v>107</v>
      </c>
      <c r="H8" s="98" t="s">
        <v>107</v>
      </c>
      <c r="I8" s="98" t="s">
        <v>118</v>
      </c>
      <c r="J8" s="98"/>
      <c r="K8" s="2"/>
      <c r="L8" s="2"/>
      <c r="M8" s="2"/>
      <c r="N8" s="1"/>
      <c r="O8" s="1"/>
      <c r="P8" s="97"/>
      <c r="Q8" s="98"/>
      <c r="R8" s="98"/>
    </row>
    <row r="9" spans="1:10" ht="12.75">
      <c r="A9" s="5"/>
      <c r="B9" s="1" t="s">
        <v>0</v>
      </c>
      <c r="C9" s="11"/>
      <c r="D9" s="12" t="s">
        <v>116</v>
      </c>
      <c r="E9" s="13">
        <v>44196</v>
      </c>
      <c r="F9" s="13">
        <v>43830</v>
      </c>
      <c r="G9" s="97" t="s">
        <v>109</v>
      </c>
      <c r="H9" s="98" t="s">
        <v>108</v>
      </c>
      <c r="I9" s="98" t="s">
        <v>108</v>
      </c>
      <c r="J9" s="98"/>
    </row>
    <row r="10" spans="1:10" ht="12.75">
      <c r="A10" s="11" t="s">
        <v>2</v>
      </c>
      <c r="B10" s="16"/>
      <c r="C10" s="16"/>
      <c r="D10" s="102"/>
      <c r="E10" s="16"/>
      <c r="F10" s="16"/>
      <c r="G10" s="17"/>
      <c r="H10" s="17"/>
      <c r="I10" s="17"/>
      <c r="J10" s="17"/>
    </row>
    <row r="11" spans="1:27" ht="12.75">
      <c r="A11" s="5"/>
      <c r="B11" s="18" t="s">
        <v>3</v>
      </c>
      <c r="C11" s="16"/>
      <c r="E11" s="20">
        <f>E13+E19</f>
        <v>513164375.61757994</v>
      </c>
      <c r="F11" s="20">
        <f>F13+F19</f>
        <v>449296176.2507801</v>
      </c>
      <c r="G11" s="21">
        <f>+E11-F11</f>
        <v>63868199.36679983</v>
      </c>
      <c r="H11" s="22">
        <f>+(E11-F11)/F11</f>
        <v>0.1421516646319087</v>
      </c>
      <c r="I11" s="22">
        <f>+E11/$E$75</f>
        <v>0.12918609165194817</v>
      </c>
      <c r="J11" s="23"/>
      <c r="Y11" s="3"/>
      <c r="AA11" s="24"/>
    </row>
    <row r="12" spans="1:27" ht="12.75">
      <c r="A12" s="5"/>
      <c r="B12" s="16"/>
      <c r="C12" s="16"/>
      <c r="D12" s="102"/>
      <c r="E12" s="16"/>
      <c r="F12" s="16"/>
      <c r="G12" s="25"/>
      <c r="H12" s="26"/>
      <c r="I12" s="26"/>
      <c r="J12" s="26"/>
      <c r="Y12" s="3"/>
      <c r="AA12" s="24"/>
    </row>
    <row r="13" spans="1:10" ht="12.75">
      <c r="A13" s="27"/>
      <c r="B13" s="18" t="s">
        <v>5</v>
      </c>
      <c r="C13" s="28"/>
      <c r="D13" s="73" t="s">
        <v>128</v>
      </c>
      <c r="E13" s="29">
        <f>SUM(E14:E17)</f>
        <v>243474168.99657</v>
      </c>
      <c r="F13" s="30">
        <f>SUM(F14:F17)</f>
        <v>209400950.01408002</v>
      </c>
      <c r="G13" s="31">
        <f>+E13-F13</f>
        <v>34073218.98248997</v>
      </c>
      <c r="H13" s="32">
        <f>+(E13-F13)/F13</f>
        <v>0.16271759502618735</v>
      </c>
      <c r="I13" s="32">
        <f>+E13/$E$75</f>
        <v>0.061293179739960256</v>
      </c>
      <c r="J13" s="32"/>
    </row>
    <row r="14" spans="1:10" ht="12.75">
      <c r="A14" s="33">
        <v>1105</v>
      </c>
      <c r="B14" s="16" t="s">
        <v>103</v>
      </c>
      <c r="C14" s="28"/>
      <c r="D14" s="102"/>
      <c r="E14" s="34">
        <v>0</v>
      </c>
      <c r="F14" s="34">
        <v>0</v>
      </c>
      <c r="G14" s="25">
        <f>+E14-F14</f>
        <v>0</v>
      </c>
      <c r="H14" s="26" t="e">
        <f>+(E14-F14)/F14</f>
        <v>#DIV/0!</v>
      </c>
      <c r="I14" s="26">
        <f>+E14/$E$75</f>
        <v>0</v>
      </c>
      <c r="J14" s="26"/>
    </row>
    <row r="15" spans="1:10" ht="12.75">
      <c r="A15" s="33">
        <v>1110</v>
      </c>
      <c r="B15" s="16" t="s">
        <v>6</v>
      </c>
      <c r="C15" s="28"/>
      <c r="D15" s="102"/>
      <c r="E15" s="34">
        <v>243156431.61862</v>
      </c>
      <c r="F15" s="35">
        <v>195987330.09208</v>
      </c>
      <c r="G15" s="25">
        <f>+E15-F15</f>
        <v>47169101.52654001</v>
      </c>
      <c r="H15" s="26">
        <f>+(E15-F15)/F15</f>
        <v>0.24067423901524004</v>
      </c>
      <c r="I15" s="26">
        <f>+E15/$E$75</f>
        <v>0.06121319123729053</v>
      </c>
      <c r="J15" s="26"/>
    </row>
    <row r="16" spans="1:10" ht="12.75" customHeight="1" hidden="1">
      <c r="A16" s="33">
        <v>1132</v>
      </c>
      <c r="B16" s="2" t="s">
        <v>99</v>
      </c>
      <c r="C16" s="28"/>
      <c r="D16" s="102"/>
      <c r="E16" s="34">
        <v>-5E-05</v>
      </c>
      <c r="F16" s="35">
        <v>0.05</v>
      </c>
      <c r="G16" s="25">
        <f>+E16-F16</f>
        <v>-0.050050000000000004</v>
      </c>
      <c r="H16" s="26">
        <f>+(E16-F16)/F16</f>
        <v>-1.0010000000000001</v>
      </c>
      <c r="I16" s="26">
        <f>+E16/$E$75</f>
        <v>-1.2587203807403434E-14</v>
      </c>
      <c r="J16" s="26"/>
    </row>
    <row r="17" spans="1:10" ht="12.75">
      <c r="A17" s="33">
        <v>1133</v>
      </c>
      <c r="B17" s="16" t="s">
        <v>7</v>
      </c>
      <c r="C17" s="28"/>
      <c r="D17" s="102"/>
      <c r="E17" s="34">
        <v>317737.378</v>
      </c>
      <c r="F17" s="34">
        <v>13413619.872</v>
      </c>
      <c r="G17" s="25">
        <f>+E17-F17</f>
        <v>-13095882.493999999</v>
      </c>
      <c r="H17" s="26">
        <f>+(E17-F17)/F17</f>
        <v>-0.9763123317171635</v>
      </c>
      <c r="I17" s="26">
        <f>+E17/$E$75</f>
        <v>7.998850268231969E-05</v>
      </c>
      <c r="J17" s="26"/>
    </row>
    <row r="18" spans="1:10" ht="12.75">
      <c r="A18" s="33"/>
      <c r="B18" s="16"/>
      <c r="C18" s="28"/>
      <c r="D18" s="102"/>
      <c r="E18" s="36"/>
      <c r="F18" s="36"/>
      <c r="G18" s="37"/>
      <c r="H18" s="26"/>
      <c r="I18" s="26"/>
      <c r="J18" s="26"/>
    </row>
    <row r="19" spans="1:10" ht="12.75">
      <c r="A19" s="11"/>
      <c r="B19" s="18" t="s">
        <v>16</v>
      </c>
      <c r="C19" s="28"/>
      <c r="D19" s="73" t="s">
        <v>130</v>
      </c>
      <c r="E19" s="30">
        <f>SUM(E20:E24)</f>
        <v>269690206.62100995</v>
      </c>
      <c r="F19" s="30">
        <f>SUM(F20:F24)</f>
        <v>239895226.23670006</v>
      </c>
      <c r="G19" s="31">
        <f aca="true" t="shared" si="0" ref="G19:G24">+E19-F19</f>
        <v>29794980.384309888</v>
      </c>
      <c r="H19" s="32">
        <f aca="true" t="shared" si="1" ref="H19:H24">+(E19-F19)/F19</f>
        <v>0.12419997201158037</v>
      </c>
      <c r="I19" s="32">
        <f aca="true" t="shared" si="2" ref="I19:I24">+E19/$E$75</f>
        <v>0.0678929119119879</v>
      </c>
      <c r="J19" s="32"/>
    </row>
    <row r="20" spans="1:10" ht="12.75">
      <c r="A20" s="5">
        <v>1305</v>
      </c>
      <c r="B20" s="2" t="s">
        <v>96</v>
      </c>
      <c r="C20" s="28"/>
      <c r="D20" s="73"/>
      <c r="E20" s="34">
        <v>124801948.35371</v>
      </c>
      <c r="F20" s="34">
        <v>106839822.445</v>
      </c>
      <c r="G20" s="25">
        <f t="shared" si="0"/>
        <v>17962125.908710003</v>
      </c>
      <c r="H20" s="26">
        <f t="shared" si="1"/>
        <v>0.16812201197691726</v>
      </c>
      <c r="I20" s="26">
        <f t="shared" si="2"/>
        <v>0.0314181511897837</v>
      </c>
      <c r="J20" s="26"/>
    </row>
    <row r="21" spans="1:10" ht="12.75">
      <c r="A21" s="5">
        <v>1311</v>
      </c>
      <c r="B21" s="2" t="s">
        <v>97</v>
      </c>
      <c r="C21" s="28"/>
      <c r="D21" s="73"/>
      <c r="E21" s="34">
        <v>153047008.54102</v>
      </c>
      <c r="F21" s="34">
        <v>128150274.87374</v>
      </c>
      <c r="G21" s="38">
        <f t="shared" si="0"/>
        <v>24896733.667280003</v>
      </c>
      <c r="H21" s="26">
        <f t="shared" si="1"/>
        <v>0.19427764545811158</v>
      </c>
      <c r="I21" s="26">
        <f t="shared" si="2"/>
        <v>0.038528677772384654</v>
      </c>
      <c r="J21" s="26"/>
    </row>
    <row r="22" spans="1:10" ht="12.75">
      <c r="A22" s="5">
        <v>1337</v>
      </c>
      <c r="B22" s="16" t="s">
        <v>22</v>
      </c>
      <c r="C22" s="28"/>
      <c r="D22" s="73"/>
      <c r="E22" s="34">
        <v>11186795.83402</v>
      </c>
      <c r="F22" s="34">
        <v>22660631.04579</v>
      </c>
      <c r="G22" s="25">
        <f t="shared" si="0"/>
        <v>-11473835.211770002</v>
      </c>
      <c r="H22" s="26">
        <f t="shared" si="1"/>
        <v>-0.5063334374309786</v>
      </c>
      <c r="I22" s="26">
        <f t="shared" si="2"/>
        <v>0.0028162095822924283</v>
      </c>
      <c r="J22" s="26"/>
    </row>
    <row r="23" spans="1:10" ht="12.75">
      <c r="A23" s="5">
        <v>1384</v>
      </c>
      <c r="B23" s="16" t="s">
        <v>24</v>
      </c>
      <c r="C23" s="28"/>
      <c r="D23" s="73"/>
      <c r="E23" s="34">
        <v>44395024.74634</v>
      </c>
      <c r="F23" s="34">
        <v>45151988.48075</v>
      </c>
      <c r="G23" s="25">
        <f t="shared" si="0"/>
        <v>-756963.7344100028</v>
      </c>
      <c r="H23" s="26">
        <f t="shared" si="1"/>
        <v>-0.016764792866934865</v>
      </c>
      <c r="I23" s="26">
        <f t="shared" si="2"/>
        <v>0.01117618449033801</v>
      </c>
      <c r="J23" s="26"/>
    </row>
    <row r="24" spans="1:10" ht="12.75">
      <c r="A24" s="5">
        <v>1386</v>
      </c>
      <c r="B24" s="16" t="s">
        <v>26</v>
      </c>
      <c r="C24" s="28"/>
      <c r="D24" s="73"/>
      <c r="E24" s="25">
        <v>-63740570.85408</v>
      </c>
      <c r="F24" s="25">
        <v>-62907490.60858</v>
      </c>
      <c r="G24" s="25">
        <f t="shared" si="0"/>
        <v>-833080.2454999983</v>
      </c>
      <c r="H24" s="26">
        <f t="shared" si="1"/>
        <v>0.013242941936494505</v>
      </c>
      <c r="I24" s="26">
        <f t="shared" si="2"/>
        <v>-0.01604631112281088</v>
      </c>
      <c r="J24" s="26"/>
    </row>
    <row r="25" spans="7:10" ht="12.75">
      <c r="G25" s="39"/>
      <c r="H25" s="26"/>
      <c r="I25" s="26"/>
      <c r="J25" s="26"/>
    </row>
    <row r="26" spans="1:10" ht="12.75">
      <c r="A26" s="3"/>
      <c r="B26" s="18" t="s">
        <v>40</v>
      </c>
      <c r="C26" s="28"/>
      <c r="D26" s="102"/>
      <c r="E26" s="20">
        <f>+E28+E34+E52+E63+E59+E72</f>
        <v>3459123732.611146</v>
      </c>
      <c r="F26" s="20">
        <f>+F28+F34+F52+F63+F59+F72</f>
        <v>3461570758.81588</v>
      </c>
      <c r="G26" s="21">
        <f>E26-F26</f>
        <v>-2447026.2047338486</v>
      </c>
      <c r="H26" s="22">
        <f>+(E26-F26)/F26</f>
        <v>-0.0007069120856483423</v>
      </c>
      <c r="I26" s="22">
        <f>+E26/$E$75</f>
        <v>0.8708139083480518</v>
      </c>
      <c r="J26" s="23"/>
    </row>
    <row r="27" spans="1:10" ht="12.75">
      <c r="A27" s="5"/>
      <c r="G27" s="37"/>
      <c r="H27" s="26"/>
      <c r="I27" s="26"/>
      <c r="J27" s="26"/>
    </row>
    <row r="28" spans="1:10" ht="12.75">
      <c r="A28" s="27"/>
      <c r="B28" s="18" t="s">
        <v>8</v>
      </c>
      <c r="C28" s="28"/>
      <c r="D28" s="73" t="s">
        <v>129</v>
      </c>
      <c r="E28" s="30">
        <f>SUM(E29:E32)</f>
        <v>557761313.8334199</v>
      </c>
      <c r="F28" s="30">
        <f>SUM(F29:F32)</f>
        <v>529002874.66856</v>
      </c>
      <c r="G28" s="37">
        <f>E28-F28</f>
        <v>28758439.16485989</v>
      </c>
      <c r="H28" s="32">
        <f>+(E28-F28)/F28</f>
        <v>0.054363483719966785</v>
      </c>
      <c r="I28" s="32">
        <f>+E28/$E$75</f>
        <v>0.14041310666212728</v>
      </c>
      <c r="J28" s="32"/>
    </row>
    <row r="29" spans="1:10" ht="38.25" customHeight="1">
      <c r="A29" s="40">
        <v>1222</v>
      </c>
      <c r="B29" s="41" t="s">
        <v>10</v>
      </c>
      <c r="C29" s="42"/>
      <c r="D29" s="104"/>
      <c r="E29" s="43">
        <v>1873564.32</v>
      </c>
      <c r="F29" s="43">
        <v>2324007.5872</v>
      </c>
      <c r="G29" s="44">
        <f>E29-F29</f>
        <v>-450443.2671999999</v>
      </c>
      <c r="H29" s="45">
        <f>+(E29-F29)/F29</f>
        <v>-0.19382177135776946</v>
      </c>
      <c r="I29" s="45">
        <f>+E29/$E$75</f>
        <v>0.0004716587188423845</v>
      </c>
      <c r="J29" s="45"/>
    </row>
    <row r="30" spans="1:10" ht="12.75">
      <c r="A30" s="40">
        <v>1224</v>
      </c>
      <c r="B30" s="46" t="s">
        <v>11</v>
      </c>
      <c r="C30" s="47"/>
      <c r="D30" s="104"/>
      <c r="E30" s="43">
        <v>8269668.84012</v>
      </c>
      <c r="F30" s="43">
        <v>8198218.84012</v>
      </c>
      <c r="G30" s="48">
        <f>E30-F30</f>
        <v>71450</v>
      </c>
      <c r="H30" s="45">
        <f>+(E30-F30)/F30</f>
        <v>0.008715307726398063</v>
      </c>
      <c r="I30" s="45">
        <f>+E30/$E$75</f>
        <v>0.00208184014220648</v>
      </c>
      <c r="J30" s="45"/>
    </row>
    <row r="31" spans="1:10" ht="25.5">
      <c r="A31" s="49">
        <v>1227</v>
      </c>
      <c r="B31" s="50" t="s">
        <v>12</v>
      </c>
      <c r="C31" s="51"/>
      <c r="D31" s="104"/>
      <c r="E31" s="52">
        <v>548049031.0163</v>
      </c>
      <c r="F31" s="52">
        <v>518480648.24124</v>
      </c>
      <c r="G31" s="48">
        <f>E31-F31</f>
        <v>29568382.77505994</v>
      </c>
      <c r="H31" s="45">
        <f>+(E31-F31)/F31</f>
        <v>0.05702890334549629</v>
      </c>
      <c r="I31" s="45">
        <f>+E31/$E$75</f>
        <v>0.13796809699704266</v>
      </c>
      <c r="J31" s="45"/>
    </row>
    <row r="32" spans="1:10" ht="12.75">
      <c r="A32" s="49">
        <v>1280</v>
      </c>
      <c r="B32" s="50" t="s">
        <v>127</v>
      </c>
      <c r="C32" s="51"/>
      <c r="D32" s="104"/>
      <c r="E32" s="52">
        <v>-430950.343</v>
      </c>
      <c r="F32" s="52">
        <v>0</v>
      </c>
      <c r="G32" s="48">
        <f>E32-F32</f>
        <v>-430950.343</v>
      </c>
      <c r="H32" s="45" t="e">
        <f>+(E32-F32)/F32</f>
        <v>#DIV/0!</v>
      </c>
      <c r="I32" s="45">
        <f>+E32/$E$75</f>
        <v>-0.00010848919596422831</v>
      </c>
      <c r="J32" s="45"/>
    </row>
    <row r="33" spans="5:10" ht="12.75">
      <c r="E33" s="14"/>
      <c r="F33" s="14"/>
      <c r="G33" s="39"/>
      <c r="H33" s="26"/>
      <c r="I33" s="26"/>
      <c r="J33" s="26"/>
    </row>
    <row r="34" spans="1:10" ht="12.75">
      <c r="A34" s="27"/>
      <c r="B34" s="18" t="s">
        <v>47</v>
      </c>
      <c r="C34" s="28"/>
      <c r="D34" s="73" t="s">
        <v>131</v>
      </c>
      <c r="E34" s="30">
        <f>SUM(E35:E50)</f>
        <v>733836919.945446</v>
      </c>
      <c r="F34" s="30">
        <f>SUM(F35:F50)</f>
        <v>748761894.59084</v>
      </c>
      <c r="G34" s="31">
        <f aca="true" t="shared" si="3" ref="G34:G50">E34-F34</f>
        <v>-14924974.645393968</v>
      </c>
      <c r="H34" s="32">
        <f aca="true" t="shared" si="4" ref="H34:H50">(E34-F34)/F34</f>
        <v>-0.01993287152192714</v>
      </c>
      <c r="I34" s="32">
        <f aca="true" t="shared" si="5" ref="I34:I50">+E34/$E$75</f>
        <v>0.18473909745501052</v>
      </c>
      <c r="J34" s="32"/>
    </row>
    <row r="35" spans="1:10" ht="12.75">
      <c r="A35" s="33">
        <v>1605</v>
      </c>
      <c r="B35" s="16" t="s">
        <v>48</v>
      </c>
      <c r="C35" s="28"/>
      <c r="D35" s="104"/>
      <c r="E35" s="34">
        <v>376648348.951</v>
      </c>
      <c r="F35" s="36">
        <v>375461655.324</v>
      </c>
      <c r="G35" s="25">
        <f t="shared" si="3"/>
        <v>1186693.6269999743</v>
      </c>
      <c r="H35" s="26">
        <f t="shared" si="4"/>
        <v>0.0031606253532759066</v>
      </c>
      <c r="I35" s="26">
        <f t="shared" si="5"/>
        <v>0.09481899063936487</v>
      </c>
      <c r="J35" s="26"/>
    </row>
    <row r="36" spans="1:10" ht="12.75">
      <c r="A36" s="33">
        <v>1615</v>
      </c>
      <c r="B36" s="16" t="s">
        <v>49</v>
      </c>
      <c r="C36" s="28"/>
      <c r="D36" s="104"/>
      <c r="E36" s="34">
        <v>32348753.86604</v>
      </c>
      <c r="F36" s="36">
        <v>42194370.51621</v>
      </c>
      <c r="G36" s="25">
        <f t="shared" si="3"/>
        <v>-9845616.650169998</v>
      </c>
      <c r="H36" s="26">
        <f t="shared" si="4"/>
        <v>-0.23333957894661717</v>
      </c>
      <c r="I36" s="26">
        <f t="shared" si="5"/>
        <v>0.008143607156547505</v>
      </c>
      <c r="J36" s="26"/>
    </row>
    <row r="37" spans="1:10" ht="12.75">
      <c r="A37" s="33">
        <v>1635</v>
      </c>
      <c r="B37" s="16" t="s">
        <v>50</v>
      </c>
      <c r="C37" s="28"/>
      <c r="D37" s="104"/>
      <c r="E37" s="34">
        <v>16621552.28074</v>
      </c>
      <c r="F37" s="36">
        <v>17256287.46483</v>
      </c>
      <c r="G37" s="25">
        <f t="shared" si="3"/>
        <v>-634735.1840899996</v>
      </c>
      <c r="H37" s="26">
        <f t="shared" si="4"/>
        <v>-0.03678283555391923</v>
      </c>
      <c r="I37" s="26">
        <f t="shared" si="5"/>
        <v>0.004184377323061715</v>
      </c>
      <c r="J37" s="26"/>
    </row>
    <row r="38" spans="1:10" ht="12.75">
      <c r="A38" s="4">
        <v>1636</v>
      </c>
      <c r="B38" s="4" t="s">
        <v>111</v>
      </c>
      <c r="E38" s="38">
        <v>7673970.39723</v>
      </c>
      <c r="F38" s="34">
        <v>271071.37365</v>
      </c>
      <c r="G38" s="53">
        <f t="shared" si="3"/>
        <v>7402899.02358</v>
      </c>
      <c r="H38" s="26">
        <f t="shared" si="4"/>
        <v>27.309777952202438</v>
      </c>
      <c r="I38" s="26">
        <f t="shared" si="5"/>
        <v>0.001931876588038294</v>
      </c>
      <c r="J38" s="26"/>
    </row>
    <row r="39" spans="1:10" ht="12.75">
      <c r="A39" s="33">
        <v>1637</v>
      </c>
      <c r="B39" s="16" t="s">
        <v>51</v>
      </c>
      <c r="C39" s="28"/>
      <c r="D39" s="102"/>
      <c r="E39" s="38">
        <v>5934761.54046</v>
      </c>
      <c r="F39" s="36">
        <v>5934761.54046</v>
      </c>
      <c r="G39" s="53">
        <f t="shared" si="3"/>
        <v>0</v>
      </c>
      <c r="H39" s="26">
        <f t="shared" si="4"/>
        <v>0</v>
      </c>
      <c r="I39" s="26">
        <f t="shared" si="5"/>
        <v>0.0014940410611621914</v>
      </c>
      <c r="J39" s="26"/>
    </row>
    <row r="40" spans="1:10" ht="12.75">
      <c r="A40" s="33">
        <v>1640</v>
      </c>
      <c r="B40" s="16" t="s">
        <v>52</v>
      </c>
      <c r="C40" s="28"/>
      <c r="D40" s="104"/>
      <c r="E40" s="38">
        <v>193173798.75777</v>
      </c>
      <c r="F40" s="36">
        <v>194549604.72777</v>
      </c>
      <c r="G40" s="25">
        <f t="shared" si="3"/>
        <v>-1375805.9699999988</v>
      </c>
      <c r="H40" s="26">
        <f t="shared" si="4"/>
        <v>-0.007071748986204013</v>
      </c>
      <c r="I40" s="26">
        <f t="shared" si="5"/>
        <v>0.04863035950428774</v>
      </c>
      <c r="J40" s="26"/>
    </row>
    <row r="41" spans="1:10" ht="12.75">
      <c r="A41" s="33">
        <v>1645</v>
      </c>
      <c r="B41" s="16" t="s">
        <v>53</v>
      </c>
      <c r="C41" s="28"/>
      <c r="D41" s="102"/>
      <c r="E41" s="38">
        <v>2343213.87796</v>
      </c>
      <c r="F41" s="36">
        <v>2343213.87796</v>
      </c>
      <c r="G41" s="53">
        <f t="shared" si="3"/>
        <v>0</v>
      </c>
      <c r="H41" s="26">
        <f t="shared" si="4"/>
        <v>0</v>
      </c>
      <c r="I41" s="26">
        <f t="shared" si="5"/>
        <v>0.0005898902129243736</v>
      </c>
      <c r="J41" s="26"/>
    </row>
    <row r="42" spans="1:10" ht="12.75">
      <c r="A42" s="33">
        <v>1650</v>
      </c>
      <c r="B42" s="16" t="s">
        <v>54</v>
      </c>
      <c r="C42" s="28"/>
      <c r="D42" s="104"/>
      <c r="E42" s="38">
        <v>139278342.23127</v>
      </c>
      <c r="F42" s="36">
        <v>139799914.72359</v>
      </c>
      <c r="G42" s="53">
        <f t="shared" si="3"/>
        <v>-521572.4923200011</v>
      </c>
      <c r="H42" s="26">
        <f t="shared" si="4"/>
        <v>-0.003730849860325347</v>
      </c>
      <c r="I42" s="26">
        <f t="shared" si="5"/>
        <v>0.0350624975924456</v>
      </c>
      <c r="J42" s="26"/>
    </row>
    <row r="43" spans="1:10" ht="12.75">
      <c r="A43" s="33">
        <v>1655</v>
      </c>
      <c r="B43" s="16" t="s">
        <v>55</v>
      </c>
      <c r="C43" s="28"/>
      <c r="D43" s="102"/>
      <c r="E43" s="38">
        <v>9353225.63775</v>
      </c>
      <c r="F43" s="36">
        <v>8802877.62672</v>
      </c>
      <c r="G43" s="53">
        <f t="shared" si="3"/>
        <v>550348.0110299997</v>
      </c>
      <c r="H43" s="26">
        <f t="shared" si="4"/>
        <v>0.0625191027715175</v>
      </c>
      <c r="I43" s="26">
        <f t="shared" si="5"/>
        <v>0.002354619147179804</v>
      </c>
      <c r="J43" s="26"/>
    </row>
    <row r="44" spans="1:10" ht="12.75">
      <c r="A44" s="33">
        <v>1660</v>
      </c>
      <c r="B44" s="16" t="s">
        <v>56</v>
      </c>
      <c r="C44" s="28"/>
      <c r="D44" s="102"/>
      <c r="E44" s="38">
        <v>686140.766666</v>
      </c>
      <c r="F44" s="36">
        <v>686205.65295</v>
      </c>
      <c r="G44" s="25">
        <f t="shared" si="3"/>
        <v>-64.88628400000744</v>
      </c>
      <c r="H44" s="26">
        <f t="shared" si="4"/>
        <v>-9.455807267261807E-05</v>
      </c>
      <c r="I44" s="54">
        <f t="shared" si="5"/>
        <v>0.00017273187341185973</v>
      </c>
      <c r="J44" s="54"/>
    </row>
    <row r="45" spans="1:10" ht="12.75">
      <c r="A45" s="33">
        <v>1665</v>
      </c>
      <c r="B45" s="16" t="s">
        <v>57</v>
      </c>
      <c r="C45" s="28"/>
      <c r="D45" s="102"/>
      <c r="E45" s="38">
        <v>7139890.17251</v>
      </c>
      <c r="F45" s="36">
        <v>6452292.19903</v>
      </c>
      <c r="G45" s="53">
        <f t="shared" si="3"/>
        <v>687597.9734800002</v>
      </c>
      <c r="H45" s="26">
        <f t="shared" si="4"/>
        <v>0.10656646541571221</v>
      </c>
      <c r="I45" s="54">
        <f t="shared" si="5"/>
        <v>0.0017974250552772045</v>
      </c>
      <c r="J45" s="54"/>
    </row>
    <row r="46" spans="1:10" ht="12.75">
      <c r="A46" s="33">
        <v>1670</v>
      </c>
      <c r="B46" s="16" t="s">
        <v>58</v>
      </c>
      <c r="C46" s="28"/>
      <c r="D46" s="102"/>
      <c r="E46" s="38">
        <v>10268111.70564</v>
      </c>
      <c r="F46" s="36">
        <v>9652757.51738</v>
      </c>
      <c r="G46" s="53">
        <f t="shared" si="3"/>
        <v>615354.1882600002</v>
      </c>
      <c r="H46" s="26">
        <f t="shared" si="4"/>
        <v>0.06374905690441737</v>
      </c>
      <c r="I46" s="54">
        <f t="shared" si="5"/>
        <v>0.0025849362951215113</v>
      </c>
      <c r="J46" s="54"/>
    </row>
    <row r="47" spans="1:10" ht="12.75">
      <c r="A47" s="33">
        <v>1675</v>
      </c>
      <c r="B47" s="16" t="s">
        <v>59</v>
      </c>
      <c r="C47" s="28"/>
      <c r="D47" s="102"/>
      <c r="E47" s="38">
        <v>5032504.97208</v>
      </c>
      <c r="F47" s="36">
        <v>4830703.41553</v>
      </c>
      <c r="G47" s="53">
        <f t="shared" si="3"/>
        <v>201801.55654999986</v>
      </c>
      <c r="H47" s="26">
        <f t="shared" si="4"/>
        <v>0.04177477671289808</v>
      </c>
      <c r="I47" s="54">
        <f t="shared" si="5"/>
        <v>0.0012669033149068417</v>
      </c>
      <c r="J47" s="54"/>
    </row>
    <row r="48" spans="1:10" ht="12.75">
      <c r="A48" s="33">
        <v>1680</v>
      </c>
      <c r="B48" s="16" t="s">
        <v>60</v>
      </c>
      <c r="C48" s="28"/>
      <c r="D48" s="102"/>
      <c r="E48" s="38">
        <v>261860.32387</v>
      </c>
      <c r="F48" s="36">
        <v>261860.32387</v>
      </c>
      <c r="G48" s="53">
        <f t="shared" si="3"/>
        <v>0</v>
      </c>
      <c r="H48" s="26">
        <f t="shared" si="4"/>
        <v>0</v>
      </c>
      <c r="I48" s="54">
        <f t="shared" si="5"/>
        <v>6.592178531248721E-05</v>
      </c>
      <c r="J48" s="54"/>
    </row>
    <row r="49" spans="1:10" ht="12.75">
      <c r="A49" s="33">
        <v>1681</v>
      </c>
      <c r="B49" s="16" t="s">
        <v>61</v>
      </c>
      <c r="C49" s="28"/>
      <c r="D49" s="102"/>
      <c r="E49" s="38">
        <v>7241319.66131</v>
      </c>
      <c r="F49" s="36">
        <v>7241319.66131</v>
      </c>
      <c r="G49" s="53">
        <f t="shared" si="3"/>
        <v>0</v>
      </c>
      <c r="H49" s="26">
        <f t="shared" si="4"/>
        <v>0</v>
      </c>
      <c r="I49" s="54">
        <f t="shared" si="5"/>
        <v>0.0018229593282293316</v>
      </c>
      <c r="J49" s="54"/>
    </row>
    <row r="50" spans="1:10" ht="12.75">
      <c r="A50" s="33">
        <v>1685</v>
      </c>
      <c r="B50" s="16" t="s">
        <v>62</v>
      </c>
      <c r="D50" s="104"/>
      <c r="E50" s="25">
        <v>-80168875.19685</v>
      </c>
      <c r="F50" s="25">
        <v>-66977001.35442</v>
      </c>
      <c r="G50" s="25">
        <f t="shared" si="3"/>
        <v>-13191873.842430003</v>
      </c>
      <c r="H50" s="26">
        <f t="shared" si="4"/>
        <v>0.1969612490207347</v>
      </c>
      <c r="I50" s="54">
        <f t="shared" si="5"/>
        <v>-0.02018203942226082</v>
      </c>
      <c r="J50" s="54"/>
    </row>
    <row r="52" spans="1:17" ht="12.75">
      <c r="A52" s="27"/>
      <c r="B52" s="18" t="s">
        <v>117</v>
      </c>
      <c r="C52" s="28"/>
      <c r="D52" s="73" t="s">
        <v>132</v>
      </c>
      <c r="E52" s="30">
        <f>SUM(E53:E57)</f>
        <v>1767713350.83424</v>
      </c>
      <c r="F52" s="30">
        <f>SUM(F53:F57)</f>
        <v>1777935527.9505901</v>
      </c>
      <c r="G52" s="8"/>
      <c r="H52" s="8"/>
      <c r="I52" s="8"/>
      <c r="J52" s="8"/>
      <c r="K52" s="4"/>
      <c r="L52" s="4"/>
      <c r="M52" s="4"/>
      <c r="N52" s="4"/>
      <c r="O52" s="4"/>
      <c r="P52" s="4"/>
      <c r="Q52" s="4"/>
    </row>
    <row r="53" spans="1:17" ht="13.5" customHeight="1">
      <c r="A53" s="4">
        <v>1703</v>
      </c>
      <c r="B53" s="4" t="s">
        <v>112</v>
      </c>
      <c r="E53" s="34">
        <v>1111373.15188</v>
      </c>
      <c r="F53" s="34">
        <v>972088.7283</v>
      </c>
      <c r="G53" s="54"/>
      <c r="H53" s="26"/>
      <c r="I53" s="26"/>
      <c r="J53" s="26"/>
      <c r="K53" s="4"/>
      <c r="L53" s="4"/>
      <c r="M53" s="4"/>
      <c r="N53" s="4"/>
      <c r="O53" s="4"/>
      <c r="P53" s="4"/>
      <c r="Q53" s="4"/>
    </row>
    <row r="54" spans="1:17" ht="12.75">
      <c r="A54" s="33">
        <v>1705</v>
      </c>
      <c r="B54" s="2" t="s">
        <v>98</v>
      </c>
      <c r="C54" s="28"/>
      <c r="D54" s="73"/>
      <c r="E54" s="34">
        <v>219279150.60168</v>
      </c>
      <c r="F54" s="34">
        <v>181868202.94363</v>
      </c>
      <c r="G54" s="31">
        <f aca="true" t="shared" si="6" ref="G54:G59">E52-F52</f>
        <v>-10222177.116350174</v>
      </c>
      <c r="H54" s="32">
        <f aca="true" t="shared" si="7" ref="H54:H59">+(E52-F52)/F52</f>
        <v>-0.0057494644522533295</v>
      </c>
      <c r="I54" s="32">
        <f aca="true" t="shared" si="8" ref="I54:I59">+E52/$E$75</f>
        <v>0.44501136440037253</v>
      </c>
      <c r="J54" s="32"/>
      <c r="K54" s="4"/>
      <c r="L54" s="4"/>
      <c r="M54" s="4"/>
      <c r="N54" s="4"/>
      <c r="O54" s="4"/>
      <c r="P54" s="4"/>
      <c r="Q54" s="4"/>
    </row>
    <row r="55" spans="1:17" ht="12.75">
      <c r="A55" s="33">
        <v>1710</v>
      </c>
      <c r="B55" s="16" t="s">
        <v>64</v>
      </c>
      <c r="C55" s="28"/>
      <c r="D55" s="73"/>
      <c r="E55" s="34">
        <v>1693699579.53292</v>
      </c>
      <c r="F55" s="34">
        <v>1692152938.51824</v>
      </c>
      <c r="G55" s="53">
        <f t="shared" si="6"/>
        <v>139284.42358000006</v>
      </c>
      <c r="H55" s="26">
        <f t="shared" si="7"/>
        <v>0.14328365253610365</v>
      </c>
      <c r="I55" s="26">
        <f t="shared" si="8"/>
        <v>0.0002797816073757978</v>
      </c>
      <c r="J55" s="26"/>
      <c r="K55" s="4"/>
      <c r="L55" s="4"/>
      <c r="M55" s="4"/>
      <c r="N55" s="4"/>
      <c r="O55" s="4"/>
      <c r="P55" s="4"/>
      <c r="Q55" s="4"/>
    </row>
    <row r="56" spans="1:17" ht="12.75">
      <c r="A56" s="33">
        <v>1715</v>
      </c>
      <c r="B56" s="16" t="s">
        <v>65</v>
      </c>
      <c r="C56" s="16"/>
      <c r="D56" s="102"/>
      <c r="E56" s="34">
        <v>2884336</v>
      </c>
      <c r="F56" s="34">
        <v>2884336</v>
      </c>
      <c r="G56" s="53">
        <f t="shared" si="6"/>
        <v>37410947.65805</v>
      </c>
      <c r="H56" s="26">
        <f t="shared" si="7"/>
        <v>0.20570361972315476</v>
      </c>
      <c r="I56" s="56">
        <f t="shared" si="8"/>
        <v>0.05520222718675315</v>
      </c>
      <c r="J56" s="56"/>
      <c r="K56" s="4"/>
      <c r="L56" s="4"/>
      <c r="M56" s="4"/>
      <c r="N56" s="4"/>
      <c r="O56" s="4"/>
      <c r="P56" s="4"/>
      <c r="Q56" s="4"/>
    </row>
    <row r="57" spans="1:17" ht="12.75">
      <c r="A57" s="33">
        <v>1785</v>
      </c>
      <c r="B57" s="16" t="s">
        <v>101</v>
      </c>
      <c r="C57" s="16"/>
      <c r="D57" s="73"/>
      <c r="E57" s="25">
        <v>-149261088.45224</v>
      </c>
      <c r="F57" s="25">
        <v>-99942038.23958</v>
      </c>
      <c r="G57" s="25">
        <f t="shared" si="6"/>
        <v>1546641.0146799088</v>
      </c>
      <c r="H57" s="26">
        <f t="shared" si="7"/>
        <v>0.0009140078177769493</v>
      </c>
      <c r="I57" s="56">
        <f t="shared" si="8"/>
        <v>0.42637883592188724</v>
      </c>
      <c r="J57" s="56"/>
      <c r="K57" s="4"/>
      <c r="L57" s="4"/>
      <c r="M57" s="4"/>
      <c r="N57" s="4"/>
      <c r="O57" s="4"/>
      <c r="P57" s="4"/>
      <c r="Q57" s="4"/>
    </row>
    <row r="58" spans="1:17" ht="12.75">
      <c r="A58" s="33"/>
      <c r="B58" s="16"/>
      <c r="C58" s="16"/>
      <c r="D58" s="102"/>
      <c r="E58" s="34"/>
      <c r="F58" s="34"/>
      <c r="G58" s="53">
        <f t="shared" si="6"/>
        <v>0</v>
      </c>
      <c r="H58" s="26">
        <f t="shared" si="7"/>
        <v>0</v>
      </c>
      <c r="I58" s="26">
        <f t="shared" si="8"/>
        <v>0.0007261145016206157</v>
      </c>
      <c r="J58" s="26"/>
      <c r="K58" s="4"/>
      <c r="L58" s="4"/>
      <c r="M58" s="4"/>
      <c r="N58" s="4"/>
      <c r="O58" s="4"/>
      <c r="P58" s="4"/>
      <c r="Q58" s="4"/>
    </row>
    <row r="59" spans="1:17" ht="12.75">
      <c r="A59" s="33"/>
      <c r="B59" s="18" t="s">
        <v>136</v>
      </c>
      <c r="C59" s="16"/>
      <c r="D59" s="73" t="s">
        <v>137</v>
      </c>
      <c r="E59" s="30">
        <f>SUM(E60:E61)</f>
        <v>1036412.5383499996</v>
      </c>
      <c r="F59" s="30">
        <f>SUM(F60:F61)</f>
        <v>1715045.6197699998</v>
      </c>
      <c r="G59" s="25">
        <f t="shared" si="6"/>
        <v>-49319050.212659985</v>
      </c>
      <c r="H59" s="26">
        <f t="shared" si="7"/>
        <v>0.4934765298105375</v>
      </c>
      <c r="I59" s="26">
        <f t="shared" si="8"/>
        <v>-0.037575594817264316</v>
      </c>
      <c r="J59" s="26"/>
      <c r="K59" s="4"/>
      <c r="L59" s="4"/>
      <c r="M59" s="4"/>
      <c r="N59" s="4"/>
      <c r="O59" s="4"/>
      <c r="P59" s="4"/>
      <c r="Q59" s="4"/>
    </row>
    <row r="60" spans="1:17" ht="12.75">
      <c r="A60" s="58">
        <v>1970</v>
      </c>
      <c r="B60" s="9" t="s">
        <v>34</v>
      </c>
      <c r="C60" s="9"/>
      <c r="D60" s="73"/>
      <c r="E60" s="38">
        <v>4739626.2326</v>
      </c>
      <c r="F60" s="38">
        <v>4694750.3116</v>
      </c>
      <c r="G60" s="39"/>
      <c r="H60" s="26"/>
      <c r="I60" s="26"/>
      <c r="J60" s="26"/>
      <c r="K60" s="4"/>
      <c r="L60" s="4"/>
      <c r="M60" s="4"/>
      <c r="N60" s="4"/>
      <c r="O60" s="4"/>
      <c r="P60" s="4"/>
      <c r="Q60" s="4"/>
    </row>
    <row r="61" spans="1:17" ht="12.75">
      <c r="A61" s="33">
        <v>1975</v>
      </c>
      <c r="B61" s="16" t="s">
        <v>36</v>
      </c>
      <c r="C61" s="16"/>
      <c r="D61" s="73"/>
      <c r="E61" s="25">
        <v>-3703213.69425</v>
      </c>
      <c r="F61" s="25">
        <v>-2979704.69183</v>
      </c>
      <c r="G61" s="39"/>
      <c r="H61" s="26"/>
      <c r="I61" s="26"/>
      <c r="J61" s="26"/>
      <c r="K61" s="4"/>
      <c r="L61" s="4"/>
      <c r="M61" s="4"/>
      <c r="N61" s="4"/>
      <c r="O61" s="4"/>
      <c r="P61" s="4"/>
      <c r="Q61" s="4"/>
    </row>
    <row r="62" spans="1:17" ht="12.75">
      <c r="A62" s="33"/>
      <c r="B62" s="16"/>
      <c r="C62" s="16"/>
      <c r="D62" s="102"/>
      <c r="E62" s="34"/>
      <c r="F62" s="34"/>
      <c r="G62" s="39"/>
      <c r="H62" s="26"/>
      <c r="I62" s="26"/>
      <c r="J62" s="26"/>
      <c r="K62" s="4"/>
      <c r="L62" s="4"/>
      <c r="M62" s="4"/>
      <c r="N62" s="4"/>
      <c r="O62" s="4"/>
      <c r="P62" s="4"/>
      <c r="Q62" s="4"/>
    </row>
    <row r="63" spans="1:17" ht="12.75">
      <c r="A63" s="59"/>
      <c r="B63" s="60" t="s">
        <v>135</v>
      </c>
      <c r="C63" s="42"/>
      <c r="D63" s="73" t="s">
        <v>133</v>
      </c>
      <c r="E63" s="61">
        <f>SUM(E64:E70)</f>
        <v>69173173.16287</v>
      </c>
      <c r="F63" s="61">
        <f>SUM(F64:F70)</f>
        <v>98664355.8725</v>
      </c>
      <c r="G63" s="39"/>
      <c r="H63" s="26"/>
      <c r="I63" s="26"/>
      <c r="J63" s="26"/>
      <c r="K63" s="4"/>
      <c r="L63" s="4"/>
      <c r="M63" s="4"/>
      <c r="N63" s="4"/>
      <c r="O63" s="4"/>
      <c r="P63" s="4"/>
      <c r="Q63" s="4"/>
    </row>
    <row r="64" spans="1:17" ht="12.75">
      <c r="A64" s="4">
        <v>1905</v>
      </c>
      <c r="B64" s="4" t="s">
        <v>121</v>
      </c>
      <c r="D64" s="73"/>
      <c r="E64" s="62">
        <v>642612</v>
      </c>
      <c r="F64" s="4">
        <v>642612</v>
      </c>
      <c r="G64" s="39"/>
      <c r="H64" s="26"/>
      <c r="I64" s="26"/>
      <c r="J64" s="26"/>
      <c r="K64" s="4"/>
      <c r="L64" s="4"/>
      <c r="M64" s="4"/>
      <c r="N64" s="4"/>
      <c r="O64" s="4"/>
      <c r="P64" s="4"/>
      <c r="Q64" s="4"/>
    </row>
    <row r="65" spans="1:17" ht="18" customHeight="1">
      <c r="A65" s="63">
        <v>1906</v>
      </c>
      <c r="B65" s="2" t="s">
        <v>27</v>
      </c>
      <c r="C65" s="42"/>
      <c r="D65" s="73"/>
      <c r="E65" s="62">
        <v>7416097.93165</v>
      </c>
      <c r="F65" s="64">
        <v>26268192.98253</v>
      </c>
      <c r="G65" s="31">
        <f>E63-F63</f>
        <v>-29491182.709629998</v>
      </c>
      <c r="H65" s="32">
        <f>+(E63-F63)/F63</f>
        <v>-0.29890412245472187</v>
      </c>
      <c r="I65" s="32">
        <f>+E63/$E$75</f>
        <v>0.017413936572117088</v>
      </c>
      <c r="J65" s="32"/>
      <c r="K65" s="4"/>
      <c r="L65" s="4"/>
      <c r="M65" s="4"/>
      <c r="N65" s="4"/>
      <c r="O65" s="4"/>
      <c r="P65" s="4"/>
      <c r="Q65" s="4"/>
    </row>
    <row r="66" spans="1:17" ht="25.5">
      <c r="A66" s="63">
        <v>1907</v>
      </c>
      <c r="B66" s="41" t="s">
        <v>104</v>
      </c>
      <c r="C66" s="42"/>
      <c r="D66" s="101"/>
      <c r="E66" s="62">
        <v>737.797</v>
      </c>
      <c r="F66" s="34">
        <v>450.111</v>
      </c>
      <c r="G66" s="53">
        <f>E73-F73</f>
        <v>24111502.1832</v>
      </c>
      <c r="H66" s="26">
        <f>+(E73-F73)/F73</f>
        <v>0.07892703038259881</v>
      </c>
      <c r="I66" s="26">
        <f>+E73/$E$75</f>
        <v>0.0829754925414492</v>
      </c>
      <c r="J66" s="26"/>
      <c r="K66" s="4"/>
      <c r="L66" s="4"/>
      <c r="M66" s="4"/>
      <c r="N66" s="4"/>
      <c r="O66" s="4"/>
      <c r="P66" s="4"/>
      <c r="Q66" s="4"/>
    </row>
    <row r="67" spans="1:17" ht="12.75">
      <c r="A67" s="33">
        <v>1908</v>
      </c>
      <c r="B67" s="16" t="s">
        <v>30</v>
      </c>
      <c r="C67" s="28"/>
      <c r="D67" s="73"/>
      <c r="E67" s="38">
        <v>57773527.81022</v>
      </c>
      <c r="F67" s="34">
        <v>71366390.93497</v>
      </c>
      <c r="G67" s="53">
        <f>E64-F64</f>
        <v>0</v>
      </c>
      <c r="H67" s="26">
        <f>+(E64-F64)/F64</f>
        <v>0</v>
      </c>
      <c r="I67" s="15">
        <f>+E64/$E$75</f>
        <v>0.0001617737642616627</v>
      </c>
      <c r="K67" s="4"/>
      <c r="L67" s="4"/>
      <c r="M67" s="4"/>
      <c r="N67" s="4"/>
      <c r="O67" s="4"/>
      <c r="P67" s="4"/>
      <c r="Q67" s="4"/>
    </row>
    <row r="68" spans="1:10" s="65" customFormat="1" ht="16.5" customHeight="1">
      <c r="A68" s="33">
        <v>1909</v>
      </c>
      <c r="B68" s="16" t="s">
        <v>68</v>
      </c>
      <c r="C68" s="28"/>
      <c r="D68" s="102"/>
      <c r="E68" s="38">
        <v>106709.844</v>
      </c>
      <c r="F68" s="34">
        <v>106709.844</v>
      </c>
      <c r="G68" s="25">
        <f>E65-F65</f>
        <v>-18852095.05088</v>
      </c>
      <c r="H68" s="26">
        <f>+(E65-F65)/F65</f>
        <v>-0.7176776515772451</v>
      </c>
      <c r="I68" s="26">
        <f>+E65/$E$75</f>
        <v>0.001866958722426832</v>
      </c>
      <c r="J68" s="26"/>
    </row>
    <row r="69" spans="1:10" s="65" customFormat="1" ht="15" customHeight="1">
      <c r="A69" s="33">
        <v>1926</v>
      </c>
      <c r="B69" s="16" t="s">
        <v>32</v>
      </c>
      <c r="C69" s="28"/>
      <c r="D69" s="102"/>
      <c r="E69" s="38">
        <v>280000</v>
      </c>
      <c r="F69" s="38">
        <v>280000</v>
      </c>
      <c r="G69" s="25">
        <f>E66-F66</f>
        <v>287.68600000000004</v>
      </c>
      <c r="H69" s="26">
        <f>+(E66-F66)/F66</f>
        <v>0.6391445665624702</v>
      </c>
      <c r="I69" s="26">
        <f>+E66/$E$75</f>
        <v>1.8573602414981662E-07</v>
      </c>
      <c r="J69" s="26"/>
    </row>
    <row r="70" spans="1:10" s="65" customFormat="1" ht="15" customHeight="1">
      <c r="A70" s="33">
        <v>1986</v>
      </c>
      <c r="B70" s="16" t="s">
        <v>125</v>
      </c>
      <c r="C70" s="16"/>
      <c r="D70" s="73"/>
      <c r="E70" s="25">
        <v>2953487.78</v>
      </c>
      <c r="F70" s="25">
        <v>0</v>
      </c>
      <c r="G70" s="25">
        <f>E67-F67</f>
        <v>-13592863.124750003</v>
      </c>
      <c r="H70" s="26">
        <f>+(E67-F67)/F67</f>
        <v>-0.19046588942876486</v>
      </c>
      <c r="I70" s="26">
        <f>+E67/$E$75</f>
        <v>0.014544143384398587</v>
      </c>
      <c r="J70" s="26"/>
    </row>
    <row r="71" spans="1:10" s="65" customFormat="1" ht="15" customHeight="1">
      <c r="A71" s="33"/>
      <c r="B71" s="16"/>
      <c r="C71" s="16"/>
      <c r="D71" s="73"/>
      <c r="E71" s="25"/>
      <c r="F71" s="25"/>
      <c r="G71" s="25"/>
      <c r="H71" s="26"/>
      <c r="I71" s="26"/>
      <c r="J71" s="26"/>
    </row>
    <row r="72" spans="1:10" s="19" customFormat="1" ht="12.75">
      <c r="A72" s="4"/>
      <c r="B72" s="66" t="s">
        <v>138</v>
      </c>
      <c r="C72" s="4"/>
      <c r="D72" s="105" t="s">
        <v>134</v>
      </c>
      <c r="E72" s="67">
        <f>E73</f>
        <v>329602562.29682</v>
      </c>
      <c r="F72" s="67">
        <f>F73</f>
        <v>305491060.11362</v>
      </c>
      <c r="G72" s="53">
        <f>E68-F68</f>
        <v>0</v>
      </c>
      <c r="H72" s="26">
        <f>+(E68-F68)/F68</f>
        <v>0</v>
      </c>
      <c r="I72" s="26">
        <f>+E68/$E$75</f>
        <v>2.6863571093684526E-05</v>
      </c>
      <c r="J72" s="26"/>
    </row>
    <row r="73" spans="1:17" ht="12.75">
      <c r="A73" s="33">
        <v>1904</v>
      </c>
      <c r="B73" s="16" t="s">
        <v>66</v>
      </c>
      <c r="C73" s="28"/>
      <c r="D73" s="73"/>
      <c r="E73" s="38">
        <v>329602562.29682</v>
      </c>
      <c r="F73" s="34">
        <v>305491060.11362</v>
      </c>
      <c r="G73" s="53">
        <f>E69-F69</f>
        <v>0</v>
      </c>
      <c r="H73" s="26">
        <f>+(E69-F69)/F69</f>
        <v>0</v>
      </c>
      <c r="I73" s="26">
        <f>+E69/$E$75</f>
        <v>7.048834132145922E-05</v>
      </c>
      <c r="J73" s="26"/>
      <c r="K73" s="4"/>
      <c r="L73" s="4"/>
      <c r="M73" s="4"/>
      <c r="N73" s="4"/>
      <c r="O73" s="4"/>
      <c r="P73" s="4"/>
      <c r="Q73" s="4"/>
    </row>
    <row r="74" spans="4:17" ht="12.75">
      <c r="D74" s="106"/>
      <c r="G74" s="53"/>
      <c r="H74" s="26"/>
      <c r="I74" s="26"/>
      <c r="J74" s="26"/>
      <c r="K74" s="4"/>
      <c r="L74" s="4"/>
      <c r="M74" s="4"/>
      <c r="N74" s="4"/>
      <c r="O74" s="4"/>
      <c r="P74" s="4"/>
      <c r="Q74" s="4"/>
    </row>
    <row r="75" spans="1:25" ht="12.75">
      <c r="A75" s="5"/>
      <c r="B75" s="68" t="s">
        <v>72</v>
      </c>
      <c r="C75" s="69"/>
      <c r="D75" s="107"/>
      <c r="E75" s="20">
        <f>+E11+E26</f>
        <v>3972288108.228726</v>
      </c>
      <c r="F75" s="20">
        <f>+F11+F26</f>
        <v>3910866935.06666</v>
      </c>
      <c r="G75" s="25">
        <f>E61-F61</f>
        <v>-723509.0024200003</v>
      </c>
      <c r="H75" s="26">
        <f>+(E61-F61)/F61</f>
        <v>0.24281231774537151</v>
      </c>
      <c r="I75" s="26">
        <f>+E61/$E$75</f>
        <v>-0.0009322621102378427</v>
      </c>
      <c r="J75" s="26"/>
      <c r="K75" s="4"/>
      <c r="L75" s="4"/>
      <c r="M75" s="4"/>
      <c r="N75" s="4"/>
      <c r="O75" s="4"/>
      <c r="P75" s="4"/>
      <c r="Q75" s="4"/>
      <c r="Y75" s="70"/>
    </row>
    <row r="76" spans="1:17" ht="12.75">
      <c r="A76" s="10"/>
      <c r="B76" s="10"/>
      <c r="C76" s="10"/>
      <c r="D76" s="10"/>
      <c r="E76" s="10"/>
      <c r="F76" s="10"/>
      <c r="G76" s="25">
        <f>E70-F70</f>
        <v>2953487.78</v>
      </c>
      <c r="H76" s="26">
        <v>1</v>
      </c>
      <c r="I76" s="26">
        <f>+E70/$E$75</f>
        <v>0.0007435230525907103</v>
      </c>
      <c r="J76" s="26"/>
      <c r="K76" s="4"/>
      <c r="L76" s="4"/>
      <c r="M76" s="4"/>
      <c r="N76" s="4"/>
      <c r="O76" s="4"/>
      <c r="P76" s="4"/>
      <c r="Q76" s="4"/>
    </row>
    <row r="77" spans="1:17" ht="22.5" customHeight="1">
      <c r="A77" s="133" t="s">
        <v>115</v>
      </c>
      <c r="B77" s="133"/>
      <c r="C77" s="133"/>
      <c r="D77" s="133"/>
      <c r="E77" s="133"/>
      <c r="F77" s="133"/>
      <c r="H77" s="54"/>
      <c r="I77" s="54"/>
      <c r="J77" s="54"/>
      <c r="K77" s="4"/>
      <c r="L77" s="4"/>
      <c r="M77" s="4"/>
      <c r="N77" s="4"/>
      <c r="O77" s="4"/>
      <c r="P77" s="4"/>
      <c r="Q77" s="4"/>
    </row>
    <row r="78" spans="1:17" ht="16.5" customHeight="1">
      <c r="A78" s="133" t="s">
        <v>100</v>
      </c>
      <c r="B78" s="133"/>
      <c r="C78" s="133"/>
      <c r="D78" s="133"/>
      <c r="E78" s="133"/>
      <c r="F78" s="133"/>
      <c r="G78" s="21">
        <f>E75-F75</f>
        <v>61421173.16206598</v>
      </c>
      <c r="H78" s="22">
        <f>+(E75-F75)/F75</f>
        <v>0.015705257729772153</v>
      </c>
      <c r="I78" s="22">
        <f>+I11+I26</f>
        <v>1</v>
      </c>
      <c r="J78" s="23"/>
      <c r="K78" s="4"/>
      <c r="L78" s="4"/>
      <c r="M78" s="4"/>
      <c r="N78" s="4"/>
      <c r="O78" s="4"/>
      <c r="P78" s="4"/>
      <c r="Q78" s="4"/>
    </row>
    <row r="79" spans="1:17" ht="16.5" customHeight="1">
      <c r="A79" s="134" t="s">
        <v>126</v>
      </c>
      <c r="B79" s="134"/>
      <c r="C79" s="134"/>
      <c r="D79" s="134"/>
      <c r="E79" s="134"/>
      <c r="F79" s="134"/>
      <c r="G79" s="10"/>
      <c r="H79" s="10"/>
      <c r="I79" s="10"/>
      <c r="J79" s="10"/>
      <c r="K79" s="4"/>
      <c r="L79" s="4"/>
      <c r="M79" s="4"/>
      <c r="N79" s="4"/>
      <c r="O79" s="4"/>
      <c r="P79" s="4"/>
      <c r="Q79" s="4"/>
    </row>
    <row r="80" spans="1:17" ht="16.5" customHeight="1">
      <c r="A80" s="133" t="s">
        <v>106</v>
      </c>
      <c r="B80" s="133"/>
      <c r="C80" s="133"/>
      <c r="D80" s="133"/>
      <c r="E80" s="133"/>
      <c r="F80" s="133"/>
      <c r="G80" s="10"/>
      <c r="H80" s="10"/>
      <c r="I80" s="10"/>
      <c r="J80" s="10"/>
      <c r="K80" s="4"/>
      <c r="L80" s="4"/>
      <c r="M80" s="4"/>
      <c r="N80" s="4"/>
      <c r="O80" s="4"/>
      <c r="P80" s="4"/>
      <c r="Q80" s="4"/>
    </row>
    <row r="81" spans="1:17" ht="16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4"/>
      <c r="L81" s="4"/>
      <c r="M81" s="4"/>
      <c r="N81" s="4"/>
      <c r="O81" s="4"/>
      <c r="P81" s="4"/>
      <c r="Q81" s="4"/>
    </row>
    <row r="82" spans="1:17" ht="16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4"/>
      <c r="L82" s="4"/>
      <c r="M82" s="4"/>
      <c r="N82" s="4"/>
      <c r="O82" s="4"/>
      <c r="P82" s="4"/>
      <c r="Q82" s="4"/>
    </row>
    <row r="83" spans="1:17" ht="16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4"/>
      <c r="L83" s="4"/>
      <c r="M83" s="4"/>
      <c r="N83" s="4"/>
      <c r="O83" s="4"/>
      <c r="P83" s="4"/>
      <c r="Q83" s="4"/>
    </row>
    <row r="84" spans="1:17" ht="12.75">
      <c r="A84" s="16"/>
      <c r="B84" s="1" t="s">
        <v>1</v>
      </c>
      <c r="C84" s="1"/>
      <c r="D84" s="12" t="s">
        <v>116</v>
      </c>
      <c r="E84" s="13">
        <v>44196</v>
      </c>
      <c r="F84" s="13">
        <v>43830</v>
      </c>
      <c r="G84" s="20">
        <f>+G86+G89+G94</f>
        <v>1.4901161193847656E-08</v>
      </c>
      <c r="H84" s="54"/>
      <c r="I84" s="54"/>
      <c r="J84" s="54"/>
      <c r="K84" s="4"/>
      <c r="L84" s="4"/>
      <c r="M84" s="4"/>
      <c r="N84" s="4"/>
      <c r="O84" s="4"/>
      <c r="P84" s="4"/>
      <c r="Q84" s="4"/>
    </row>
    <row r="85" spans="1:18" ht="12.75">
      <c r="A85" s="1" t="s">
        <v>2</v>
      </c>
      <c r="B85" s="16"/>
      <c r="C85" s="16"/>
      <c r="D85" s="28"/>
      <c r="E85" s="28"/>
      <c r="F85" s="16"/>
      <c r="G85" s="54"/>
      <c r="H85" s="54"/>
      <c r="I85" s="54"/>
      <c r="J85" s="54"/>
      <c r="K85" s="2"/>
      <c r="L85" s="2"/>
      <c r="M85" s="2"/>
      <c r="N85" s="2"/>
      <c r="O85" s="2"/>
      <c r="P85" s="77"/>
      <c r="R85" s="3"/>
    </row>
    <row r="86" spans="1:18" ht="12.75">
      <c r="A86" s="16"/>
      <c r="B86" s="18" t="s">
        <v>4</v>
      </c>
      <c r="C86" s="18"/>
      <c r="D86" s="106"/>
      <c r="E86" s="12">
        <f>+E88+E102+E105+E108</f>
        <v>229630796.29843003</v>
      </c>
      <c r="F86" s="20">
        <f>+F88+F102+F105+F108</f>
        <v>192227189.67683998</v>
      </c>
      <c r="G86" s="31">
        <f aca="true" t="shared" si="9" ref="G86:G96">E165-F165</f>
        <v>263984.1560000032</v>
      </c>
      <c r="H86" s="78">
        <f>+(E165-F165)/F165</f>
        <v>0.004454020578454938</v>
      </c>
      <c r="I86" s="54"/>
      <c r="J86" s="54"/>
      <c r="K86" s="2"/>
      <c r="L86" s="2"/>
      <c r="M86" s="2"/>
      <c r="N86" s="2"/>
      <c r="O86" s="2"/>
      <c r="P86" s="31"/>
      <c r="Q86" s="78"/>
      <c r="R86" s="3"/>
    </row>
    <row r="87" spans="1:18" ht="24" customHeight="1">
      <c r="A87" s="2"/>
      <c r="B87" s="2"/>
      <c r="C87" s="2"/>
      <c r="D87" s="42"/>
      <c r="E87" s="42"/>
      <c r="F87" s="2"/>
      <c r="G87" s="25">
        <f t="shared" si="9"/>
        <v>-17705.20799999684</v>
      </c>
      <c r="H87" s="54">
        <f>+(E166-F166)/F166</f>
        <v>-0.0003159622955294922</v>
      </c>
      <c r="I87" s="54"/>
      <c r="J87" s="54"/>
      <c r="K87" s="2"/>
      <c r="L87" s="2"/>
      <c r="M87" s="2"/>
      <c r="N87" s="2"/>
      <c r="O87" s="2"/>
      <c r="P87" s="25"/>
      <c r="Q87" s="54"/>
      <c r="R87" s="3"/>
    </row>
    <row r="88" spans="1:18" ht="12.75">
      <c r="A88" s="82"/>
      <c r="B88" s="18" t="s">
        <v>13</v>
      </c>
      <c r="C88" s="18"/>
      <c r="D88" s="73" t="s">
        <v>141</v>
      </c>
      <c r="E88" s="116">
        <f>SUM(E89:E100)</f>
        <v>53280074.82565001</v>
      </c>
      <c r="F88" s="116">
        <f>SUM(F89:F100)</f>
        <v>54200359.77823</v>
      </c>
      <c r="G88" s="25">
        <f t="shared" si="9"/>
        <v>281689.36400000006</v>
      </c>
      <c r="H88" s="54">
        <v>1</v>
      </c>
      <c r="I88" s="54"/>
      <c r="J88" s="54"/>
      <c r="K88" s="2"/>
      <c r="L88" s="2"/>
      <c r="M88" s="2"/>
      <c r="N88" s="2"/>
      <c r="O88" s="2"/>
      <c r="P88" s="25"/>
      <c r="Q88" s="54"/>
      <c r="R88" s="3"/>
    </row>
    <row r="89" spans="1:18" ht="12.75">
      <c r="A89" s="2">
        <v>2401</v>
      </c>
      <c r="B89" s="2" t="s">
        <v>14</v>
      </c>
      <c r="C89" s="2"/>
      <c r="D89" s="73"/>
      <c r="E89" s="117">
        <v>3365178.8256</v>
      </c>
      <c r="F89" s="36">
        <v>4089444.97012</v>
      </c>
      <c r="G89" s="31">
        <f t="shared" si="9"/>
        <v>2502816.9837599993</v>
      </c>
      <c r="H89" s="78">
        <f aca="true" t="shared" si="10" ref="H89:H96">+(E168-F168)/F168</f>
        <v>0.030558930492661524</v>
      </c>
      <c r="I89" s="54"/>
      <c r="J89" s="54"/>
      <c r="K89" s="2"/>
      <c r="L89" s="2"/>
      <c r="M89" s="2"/>
      <c r="N89" s="2"/>
      <c r="O89" s="2"/>
      <c r="P89" s="31"/>
      <c r="Q89" s="78"/>
      <c r="R89" s="3"/>
    </row>
    <row r="90" spans="1:18" ht="12.75">
      <c r="A90" s="2">
        <v>2402</v>
      </c>
      <c r="B90" s="2" t="s">
        <v>110</v>
      </c>
      <c r="C90" s="2"/>
      <c r="D90" s="28"/>
      <c r="E90" s="117">
        <v>0</v>
      </c>
      <c r="F90" s="36">
        <v>0</v>
      </c>
      <c r="G90" s="25">
        <f t="shared" si="9"/>
        <v>-146716.60084999993</v>
      </c>
      <c r="H90" s="54">
        <f t="shared" si="10"/>
        <v>-0.1527889467603814</v>
      </c>
      <c r="I90" s="54"/>
      <c r="J90" s="54"/>
      <c r="K90" s="2"/>
      <c r="L90" s="2"/>
      <c r="M90" s="2"/>
      <c r="N90" s="2"/>
      <c r="O90" s="2"/>
      <c r="P90" s="25"/>
      <c r="Q90" s="54"/>
      <c r="R90" s="3"/>
    </row>
    <row r="91" spans="1:18" ht="12.75">
      <c r="A91" s="2">
        <v>2403</v>
      </c>
      <c r="B91" s="2" t="s">
        <v>15</v>
      </c>
      <c r="C91" s="2"/>
      <c r="D91" s="73"/>
      <c r="E91" s="117">
        <v>894305.97949</v>
      </c>
      <c r="F91" s="36">
        <v>245866.42</v>
      </c>
      <c r="G91" s="77">
        <f t="shared" si="9"/>
        <v>2649533.5846100003</v>
      </c>
      <c r="H91" s="54">
        <f t="shared" si="10"/>
        <v>0.03292379644160985</v>
      </c>
      <c r="I91" s="54"/>
      <c r="J91" s="54"/>
      <c r="K91" s="2"/>
      <c r="L91" s="2"/>
      <c r="M91" s="79"/>
      <c r="N91" s="80"/>
      <c r="O91" s="80"/>
      <c r="P91" s="25"/>
      <c r="Q91" s="54"/>
      <c r="R91" s="3"/>
    </row>
    <row r="92" spans="1:18" ht="12.75">
      <c r="A92" s="2">
        <v>2407</v>
      </c>
      <c r="B92" s="2" t="s">
        <v>17</v>
      </c>
      <c r="C92" s="2"/>
      <c r="D92" s="73"/>
      <c r="E92" s="117">
        <v>8174244.4096</v>
      </c>
      <c r="F92" s="36">
        <v>23745250.96524</v>
      </c>
      <c r="G92" s="77">
        <f t="shared" si="9"/>
        <v>0</v>
      </c>
      <c r="H92" s="54">
        <f t="shared" si="10"/>
        <v>0</v>
      </c>
      <c r="I92" s="54"/>
      <c r="J92" s="54"/>
      <c r="K92" s="2"/>
      <c r="L92" s="81"/>
      <c r="N92" s="2"/>
      <c r="O92" s="2"/>
      <c r="P92" s="25"/>
      <c r="Q92" s="54"/>
      <c r="R92" s="3"/>
    </row>
    <row r="93" spans="1:18" ht="12.75">
      <c r="A93" s="2">
        <v>2424</v>
      </c>
      <c r="B93" s="2" t="s">
        <v>18</v>
      </c>
      <c r="C93" s="2"/>
      <c r="D93" s="73"/>
      <c r="E93" s="117">
        <v>2246292.73858</v>
      </c>
      <c r="F93" s="36">
        <v>2031987.04047</v>
      </c>
      <c r="G93" s="25">
        <f t="shared" si="9"/>
        <v>0</v>
      </c>
      <c r="H93" s="54">
        <f t="shared" si="10"/>
        <v>0</v>
      </c>
      <c r="I93" s="54"/>
      <c r="J93" s="54"/>
      <c r="L93" s="80"/>
      <c r="O93" s="2"/>
      <c r="P93" s="25"/>
      <c r="Q93" s="54"/>
      <c r="R93" s="3"/>
    </row>
    <row r="94" spans="1:17" ht="12.75">
      <c r="A94" s="2">
        <v>2430</v>
      </c>
      <c r="B94" s="2" t="s">
        <v>19</v>
      </c>
      <c r="C94" s="2"/>
      <c r="D94" s="28"/>
      <c r="E94" s="117">
        <v>754612.712</v>
      </c>
      <c r="F94" s="36">
        <v>1198.406</v>
      </c>
      <c r="G94" s="31">
        <f t="shared" si="9"/>
        <v>-2766801.1397599876</v>
      </c>
      <c r="H94" s="78">
        <f t="shared" si="10"/>
        <v>0.01959906460231224</v>
      </c>
      <c r="I94" s="54"/>
      <c r="J94" s="54"/>
      <c r="O94" s="2"/>
      <c r="P94" s="31"/>
      <c r="Q94" s="78"/>
    </row>
    <row r="95" spans="1:18" ht="12.75">
      <c r="A95" s="2">
        <v>2436</v>
      </c>
      <c r="B95" s="2" t="s">
        <v>20</v>
      </c>
      <c r="C95" s="2"/>
      <c r="D95" s="73"/>
      <c r="E95" s="117">
        <v>909044</v>
      </c>
      <c r="F95" s="36">
        <v>2363570</v>
      </c>
      <c r="G95" s="25">
        <f t="shared" si="9"/>
        <v>-263984.15599999577</v>
      </c>
      <c r="H95" s="54">
        <f t="shared" si="10"/>
        <v>0.004454020578454812</v>
      </c>
      <c r="I95" s="54"/>
      <c r="J95" s="54"/>
      <c r="O95" s="2"/>
      <c r="P95" s="25"/>
      <c r="Q95" s="54"/>
      <c r="R95" s="3"/>
    </row>
    <row r="96" spans="1:18" ht="12.75">
      <c r="A96" s="2">
        <v>2440</v>
      </c>
      <c r="B96" s="2" t="s">
        <v>119</v>
      </c>
      <c r="C96" s="2"/>
      <c r="D96" s="42"/>
      <c r="E96" s="117">
        <v>0</v>
      </c>
      <c r="F96" s="36">
        <v>0</v>
      </c>
      <c r="G96" s="25">
        <f t="shared" si="9"/>
        <v>-2502816.9837599993</v>
      </c>
      <c r="H96" s="54">
        <f t="shared" si="10"/>
        <v>0.03055893049266152</v>
      </c>
      <c r="I96" s="54"/>
      <c r="J96" s="54"/>
      <c r="O96" s="2"/>
      <c r="P96" s="25"/>
      <c r="Q96" s="54"/>
      <c r="R96" s="3"/>
    </row>
    <row r="97" spans="1:19" ht="12.75">
      <c r="A97" s="14">
        <v>2445</v>
      </c>
      <c r="B97" s="14" t="s">
        <v>122</v>
      </c>
      <c r="C97" s="14"/>
      <c r="D97" s="110"/>
      <c r="E97" s="117">
        <v>3654</v>
      </c>
      <c r="F97" s="36">
        <v>3438</v>
      </c>
      <c r="G97" s="99" t="s">
        <v>109</v>
      </c>
      <c r="H97" s="100" t="s">
        <v>108</v>
      </c>
      <c r="I97" s="100" t="s">
        <v>108</v>
      </c>
      <c r="J97" s="4"/>
      <c r="K97" s="4"/>
      <c r="L97" s="4"/>
      <c r="M97" s="4"/>
      <c r="N97" s="4"/>
      <c r="O97" s="4"/>
      <c r="P97" s="2"/>
      <c r="Q97" s="2"/>
      <c r="R97" s="54"/>
      <c r="S97" s="3"/>
    </row>
    <row r="98" spans="1:19" ht="12.75">
      <c r="A98" s="2">
        <v>2460</v>
      </c>
      <c r="B98" s="2" t="s">
        <v>21</v>
      </c>
      <c r="C98" s="2"/>
      <c r="D98" s="42"/>
      <c r="E98" s="117">
        <v>770656.156</v>
      </c>
      <c r="F98" s="36">
        <v>959000.63618</v>
      </c>
      <c r="G98" s="9"/>
      <c r="H98" s="17"/>
      <c r="I98" s="7"/>
      <c r="J98" s="4"/>
      <c r="K98" s="4"/>
      <c r="L98" s="4"/>
      <c r="M98" s="4"/>
      <c r="N98" s="4"/>
      <c r="O98" s="4"/>
      <c r="P98" s="2"/>
      <c r="Q98" s="2"/>
      <c r="R98" s="54"/>
      <c r="S98" s="3"/>
    </row>
    <row r="99" spans="1:19" ht="12.75">
      <c r="A99" s="2">
        <v>2480</v>
      </c>
      <c r="B99" s="2" t="s">
        <v>23</v>
      </c>
      <c r="C99" s="2"/>
      <c r="D99" s="42"/>
      <c r="E99" s="117">
        <v>13.779</v>
      </c>
      <c r="F99" s="36">
        <v>13.779</v>
      </c>
      <c r="G99" s="20">
        <f>E86-F86</f>
        <v>37403606.62159005</v>
      </c>
      <c r="H99" s="22">
        <f>(E86-F86)/F86</f>
        <v>0.19458020836943302</v>
      </c>
      <c r="I99" s="22">
        <f>+E86/$E$128</f>
        <v>0.18800827374146917</v>
      </c>
      <c r="J99" s="4"/>
      <c r="K99" s="4"/>
      <c r="L99" s="4"/>
      <c r="M99" s="4"/>
      <c r="N99" s="4"/>
      <c r="O99" s="4"/>
      <c r="P99" s="2"/>
      <c r="Q99" s="2"/>
      <c r="R99" s="54"/>
      <c r="S99" s="3"/>
    </row>
    <row r="100" spans="1:19" ht="12.75">
      <c r="A100" s="2">
        <v>2490</v>
      </c>
      <c r="B100" s="2" t="s">
        <v>25</v>
      </c>
      <c r="C100" s="2"/>
      <c r="D100" s="73"/>
      <c r="E100" s="117">
        <v>36162072.22538</v>
      </c>
      <c r="F100" s="36">
        <v>20760589.56122</v>
      </c>
      <c r="G100" s="53"/>
      <c r="H100" s="26"/>
      <c r="I100" s="26"/>
      <c r="J100" s="4"/>
      <c r="K100" s="4"/>
      <c r="L100" s="4"/>
      <c r="M100" s="4"/>
      <c r="N100" s="4"/>
      <c r="O100" s="4"/>
      <c r="P100" s="2"/>
      <c r="Q100" s="2"/>
      <c r="R100" s="54"/>
      <c r="S100" s="3"/>
    </row>
    <row r="101" spans="1:19" ht="12.75">
      <c r="A101" s="14"/>
      <c r="B101" s="14"/>
      <c r="C101" s="14"/>
      <c r="D101" s="110"/>
      <c r="E101" s="118"/>
      <c r="F101" s="14"/>
      <c r="G101" s="116">
        <f>SUM(G102:G113)</f>
        <v>-920284.9525800012</v>
      </c>
      <c r="H101" s="116">
        <f>SUM(H102:H113)</f>
        <v>1.2026786488490002</v>
      </c>
      <c r="I101" s="116">
        <f>SUM(I102:I113)</f>
        <v>0.04362261096620712</v>
      </c>
      <c r="J101" s="4"/>
      <c r="K101" s="4"/>
      <c r="L101" s="4"/>
      <c r="M101" s="4"/>
      <c r="N101" s="4"/>
      <c r="O101" s="4"/>
      <c r="P101" s="2"/>
      <c r="Q101" s="2"/>
      <c r="R101" s="54"/>
      <c r="S101" s="3"/>
    </row>
    <row r="102" spans="1:19" ht="12.75">
      <c r="A102" s="82"/>
      <c r="B102" s="18" t="s">
        <v>28</v>
      </c>
      <c r="C102" s="18"/>
      <c r="D102" s="73" t="s">
        <v>134</v>
      </c>
      <c r="E102" s="116">
        <f>+E103</f>
        <v>25875830.61713</v>
      </c>
      <c r="F102" s="55">
        <f>+F103</f>
        <v>7504209.197</v>
      </c>
      <c r="G102" s="25">
        <f aca="true" t="shared" si="11" ref="G102:G113">E89-F89</f>
        <v>-724266.1445200001</v>
      </c>
      <c r="H102" s="26">
        <f>(E89-F89)/F89</f>
        <v>-0.17710622096933298</v>
      </c>
      <c r="I102" s="26">
        <f aca="true" t="shared" si="12" ref="I102:I113">+E89/$E$128</f>
        <v>0.0027552117226043262</v>
      </c>
      <c r="J102" s="4"/>
      <c r="K102" s="4"/>
      <c r="L102" s="4"/>
      <c r="M102" s="4"/>
      <c r="N102" s="4"/>
      <c r="O102" s="4"/>
      <c r="P102" s="2"/>
      <c r="Q102" s="2"/>
      <c r="R102" s="54"/>
      <c r="S102" s="3"/>
    </row>
    <row r="103" spans="1:18" ht="12.75">
      <c r="A103" s="2">
        <v>2511</v>
      </c>
      <c r="B103" s="2" t="s">
        <v>29</v>
      </c>
      <c r="C103" s="2"/>
      <c r="D103" s="73"/>
      <c r="E103" s="117">
        <v>25875830.61713</v>
      </c>
      <c r="F103" s="36">
        <v>7504209.197</v>
      </c>
      <c r="G103" s="25">
        <f t="shared" si="11"/>
        <v>0</v>
      </c>
      <c r="H103" s="26">
        <v>0</v>
      </c>
      <c r="I103" s="26">
        <f t="shared" si="12"/>
        <v>0</v>
      </c>
      <c r="J103" s="4"/>
      <c r="K103" s="4"/>
      <c r="L103" s="4"/>
      <c r="M103" s="4"/>
      <c r="N103" s="4"/>
      <c r="O103" s="4"/>
      <c r="P103" s="2"/>
      <c r="Q103" s="80"/>
      <c r="R103" s="8"/>
    </row>
    <row r="104" spans="1:18" ht="12.75">
      <c r="A104" s="2"/>
      <c r="B104" s="2"/>
      <c r="C104" s="2"/>
      <c r="D104" s="42"/>
      <c r="E104" s="119"/>
      <c r="F104" s="2"/>
      <c r="G104" s="25">
        <f t="shared" si="11"/>
        <v>648439.55949</v>
      </c>
      <c r="H104" s="26">
        <v>1</v>
      </c>
      <c r="I104" s="26">
        <f t="shared" si="12"/>
        <v>0.0007322054624680069</v>
      </c>
      <c r="J104" s="4"/>
      <c r="K104" s="4"/>
      <c r="L104" s="4"/>
      <c r="M104" s="4"/>
      <c r="N104" s="4"/>
      <c r="O104" s="4"/>
      <c r="P104" s="2"/>
      <c r="Q104" s="2"/>
      <c r="R104" s="8"/>
    </row>
    <row r="105" spans="1:18" ht="12.75">
      <c r="A105" s="82"/>
      <c r="B105" s="18" t="s">
        <v>37</v>
      </c>
      <c r="C105" s="18"/>
      <c r="D105" s="73" t="s">
        <v>142</v>
      </c>
      <c r="E105" s="116">
        <f>SUM(E106:E106)</f>
        <v>0</v>
      </c>
      <c r="F105" s="55">
        <f>SUM(F106:F106)</f>
        <v>122050.74</v>
      </c>
      <c r="G105" s="25">
        <f t="shared" si="11"/>
        <v>-15571006.55564</v>
      </c>
      <c r="H105" s="26">
        <f>(E92-F92)/F92</f>
        <v>-0.6557524524981418</v>
      </c>
      <c r="I105" s="26">
        <f t="shared" si="12"/>
        <v>0.006692593525619621</v>
      </c>
      <c r="J105" s="70"/>
      <c r="K105" s="4"/>
      <c r="L105" s="4"/>
      <c r="M105" s="83"/>
      <c r="N105" s="4"/>
      <c r="O105" s="4"/>
      <c r="P105" s="2"/>
      <c r="Q105" s="2"/>
      <c r="R105" s="8"/>
    </row>
    <row r="106" spans="1:18" ht="12.75">
      <c r="A106" s="2">
        <v>2790</v>
      </c>
      <c r="B106" s="2" t="s">
        <v>39</v>
      </c>
      <c r="C106" s="2"/>
      <c r="D106" s="73"/>
      <c r="E106" s="117">
        <v>0</v>
      </c>
      <c r="F106" s="36">
        <v>122050.74</v>
      </c>
      <c r="G106" s="25">
        <f t="shared" si="11"/>
        <v>214305.69811000023</v>
      </c>
      <c r="H106" s="26">
        <f>(E93-F93)/F93</f>
        <v>0.10546607524644015</v>
      </c>
      <c r="I106" s="26">
        <f t="shared" si="12"/>
        <v>0.001839133195138036</v>
      </c>
      <c r="J106" s="4"/>
      <c r="K106" s="4"/>
      <c r="L106" s="4"/>
      <c r="M106" s="4"/>
      <c r="N106" s="4"/>
      <c r="O106" s="4"/>
      <c r="P106" s="2"/>
      <c r="Q106" s="2"/>
      <c r="R106" s="8"/>
    </row>
    <row r="107" spans="1:18" ht="12.75">
      <c r="A107" s="2"/>
      <c r="B107" s="2"/>
      <c r="C107" s="2"/>
      <c r="D107" s="73"/>
      <c r="E107" s="117"/>
      <c r="F107" s="36"/>
      <c r="G107" s="25">
        <f t="shared" si="11"/>
        <v>753414.3060000001</v>
      </c>
      <c r="H107" s="26">
        <v>0</v>
      </c>
      <c r="I107" s="26">
        <f t="shared" si="12"/>
        <v>0.0006178327803301635</v>
      </c>
      <c r="J107" s="4"/>
      <c r="K107" s="4"/>
      <c r="L107" s="4"/>
      <c r="M107" s="4"/>
      <c r="N107" s="4"/>
      <c r="O107" s="4"/>
      <c r="P107" s="2"/>
      <c r="Q107" s="2"/>
      <c r="R107" s="8"/>
    </row>
    <row r="108" spans="1:18" ht="12.75">
      <c r="A108" s="82"/>
      <c r="B108" s="18" t="s">
        <v>41</v>
      </c>
      <c r="C108" s="18"/>
      <c r="D108" s="73" t="s">
        <v>143</v>
      </c>
      <c r="E108" s="116">
        <f>SUM(E109:E113)</f>
        <v>150474890.85565</v>
      </c>
      <c r="F108" s="55">
        <f>SUM(F109:F113)</f>
        <v>130400569.96160999</v>
      </c>
      <c r="G108" s="25">
        <f t="shared" si="11"/>
        <v>-1454526</v>
      </c>
      <c r="H108" s="26">
        <f>(E95-F95)/F95</f>
        <v>-0.615393662975922</v>
      </c>
      <c r="I108" s="26">
        <f t="shared" si="12"/>
        <v>0.0007442720922019839</v>
      </c>
      <c r="J108" s="4"/>
      <c r="K108" s="4"/>
      <c r="L108" s="4"/>
      <c r="M108" s="4"/>
      <c r="N108" s="4"/>
      <c r="O108" s="4"/>
      <c r="P108" s="2"/>
      <c r="Q108" s="2"/>
      <c r="R108" s="8"/>
    </row>
    <row r="109" spans="1:18" ht="12.75">
      <c r="A109" s="2">
        <v>2902</v>
      </c>
      <c r="B109" s="2" t="s">
        <v>42</v>
      </c>
      <c r="C109" s="2"/>
      <c r="D109" s="73"/>
      <c r="E109" s="117">
        <v>8525995.06835</v>
      </c>
      <c r="F109" s="36">
        <v>968418.444</v>
      </c>
      <c r="G109" s="53">
        <f t="shared" si="11"/>
        <v>0</v>
      </c>
      <c r="H109" s="26">
        <v>0</v>
      </c>
      <c r="I109" s="26">
        <f t="shared" si="12"/>
        <v>0</v>
      </c>
      <c r="J109" s="4"/>
      <c r="K109" s="4"/>
      <c r="L109" s="4"/>
      <c r="M109" s="4"/>
      <c r="N109" s="4"/>
      <c r="O109" s="4"/>
      <c r="P109" s="2"/>
      <c r="Q109" s="2"/>
      <c r="R109" s="8"/>
    </row>
    <row r="110" spans="1:18" ht="12.75">
      <c r="A110" s="2">
        <v>2903</v>
      </c>
      <c r="B110" s="2" t="s">
        <v>43</v>
      </c>
      <c r="C110" s="2"/>
      <c r="D110" s="28"/>
      <c r="E110" s="117">
        <v>796029.75958</v>
      </c>
      <c r="F110" s="36">
        <v>800529.75958</v>
      </c>
      <c r="G110" s="53">
        <f t="shared" si="11"/>
        <v>216</v>
      </c>
      <c r="H110" s="26">
        <v>1</v>
      </c>
      <c r="I110" s="26">
        <f t="shared" si="12"/>
        <v>2.9916816181681514E-06</v>
      </c>
      <c r="J110" s="4"/>
      <c r="K110" s="4"/>
      <c r="L110" s="4"/>
      <c r="M110" s="4"/>
      <c r="N110" s="4"/>
      <c r="O110" s="4"/>
      <c r="P110" s="2"/>
      <c r="Q110" s="2"/>
      <c r="R110" s="8"/>
    </row>
    <row r="111" spans="1:18" ht="12.75">
      <c r="A111" s="2">
        <v>2910</v>
      </c>
      <c r="B111" s="2" t="s">
        <v>44</v>
      </c>
      <c r="C111" s="2"/>
      <c r="D111" s="73"/>
      <c r="E111" s="117">
        <v>58434519.22351</v>
      </c>
      <c r="F111" s="36">
        <v>51387036.34682</v>
      </c>
      <c r="G111" s="25">
        <f t="shared" si="11"/>
        <v>-188344.48018000007</v>
      </c>
      <c r="H111" s="26">
        <f>(E98-F98)/F98</f>
        <v>-0.1963966165134521</v>
      </c>
      <c r="I111" s="26">
        <f t="shared" si="12"/>
        <v>0.0006309682145137732</v>
      </c>
      <c r="J111" s="4"/>
      <c r="K111" s="4"/>
      <c r="L111" s="4"/>
      <c r="M111" s="4"/>
      <c r="N111" s="4"/>
      <c r="O111" s="4"/>
      <c r="P111" s="2"/>
      <c r="Q111" s="2"/>
      <c r="R111" s="8"/>
    </row>
    <row r="112" spans="1:18" ht="12.75">
      <c r="A112" s="2">
        <v>2917</v>
      </c>
      <c r="B112" s="2" t="s">
        <v>120</v>
      </c>
      <c r="C112" s="2"/>
      <c r="D112" s="73"/>
      <c r="E112" s="117">
        <v>82718346.80421</v>
      </c>
      <c r="F112" s="36">
        <v>77244585.41121</v>
      </c>
      <c r="G112" s="25">
        <f t="shared" si="11"/>
        <v>0</v>
      </c>
      <c r="H112" s="26">
        <f>(E99-F99)/F99</f>
        <v>0</v>
      </c>
      <c r="I112" s="26">
        <f t="shared" si="12"/>
        <v>1.1281439796589754E-08</v>
      </c>
      <c r="J112" s="4"/>
      <c r="K112" s="4"/>
      <c r="L112" s="4"/>
      <c r="M112" s="4"/>
      <c r="N112" s="4"/>
      <c r="O112" s="4"/>
      <c r="P112" s="2"/>
      <c r="Q112" s="2"/>
      <c r="R112" s="8"/>
    </row>
    <row r="113" spans="1:18" ht="12.75">
      <c r="A113" s="2">
        <v>2919</v>
      </c>
      <c r="B113" s="2" t="s">
        <v>123</v>
      </c>
      <c r="C113" s="2"/>
      <c r="D113" s="28"/>
      <c r="E113" s="117">
        <v>0</v>
      </c>
      <c r="F113" s="36">
        <v>0</v>
      </c>
      <c r="G113" s="25">
        <f t="shared" si="11"/>
        <v>15401482.664160002</v>
      </c>
      <c r="H113" s="26">
        <f>(E100-F100)/F100</f>
        <v>0.7418615265594091</v>
      </c>
      <c r="I113" s="26">
        <f t="shared" si="12"/>
        <v>0.02960739101027324</v>
      </c>
      <c r="J113" s="4"/>
      <c r="K113" s="4"/>
      <c r="L113" s="4"/>
      <c r="M113" s="4"/>
      <c r="N113" s="4"/>
      <c r="O113" s="4"/>
      <c r="P113" s="2"/>
      <c r="Q113" s="2"/>
      <c r="R113" s="8"/>
    </row>
    <row r="114" spans="4:18" ht="12.75">
      <c r="D114" s="106"/>
      <c r="E114" s="120"/>
      <c r="G114" s="14"/>
      <c r="I114" s="4"/>
      <c r="J114" s="4"/>
      <c r="K114" s="4"/>
      <c r="L114" s="4"/>
      <c r="M114" s="4"/>
      <c r="N114" s="4"/>
      <c r="O114" s="4"/>
      <c r="P114" s="2"/>
      <c r="Q114" s="2"/>
      <c r="R114" s="8"/>
    </row>
    <row r="115" spans="1:18" ht="12.75">
      <c r="A115" s="14"/>
      <c r="B115" s="18" t="s">
        <v>45</v>
      </c>
      <c r="C115" s="18"/>
      <c r="D115" s="28"/>
      <c r="E115" s="121">
        <f>+E117+E120+E125</f>
        <v>991755857.2176601</v>
      </c>
      <c r="F115" s="20">
        <f>+F117+F120+F125</f>
        <v>968550442.20796</v>
      </c>
      <c r="G115" s="31">
        <f>E102-F102</f>
        <v>18371621.42013</v>
      </c>
      <c r="H115" s="32">
        <f>(E102-F102)/F102</f>
        <v>2.4481755422642704</v>
      </c>
      <c r="I115" s="32">
        <f>+E102/$E$128</f>
        <v>0.021185617627832644</v>
      </c>
      <c r="J115" s="4"/>
      <c r="K115" s="4"/>
      <c r="L115" s="4"/>
      <c r="M115" s="70"/>
      <c r="N115" s="111"/>
      <c r="O115" s="4"/>
      <c r="P115" s="2"/>
      <c r="Q115" s="2"/>
      <c r="R115" s="8"/>
    </row>
    <row r="116" spans="1:18" ht="12.75">
      <c r="A116" s="16"/>
      <c r="D116" s="106"/>
      <c r="E116" s="120"/>
      <c r="G116" s="25">
        <f>E103-F103</f>
        <v>18371621.42013</v>
      </c>
      <c r="H116" s="26">
        <f>(E103-F103)/F103</f>
        <v>2.4481755422642704</v>
      </c>
      <c r="I116" s="26">
        <f>+E103/$E$128</f>
        <v>0.021185617627832644</v>
      </c>
      <c r="J116" s="4"/>
      <c r="K116" s="4"/>
      <c r="L116" s="4"/>
      <c r="M116" s="4"/>
      <c r="N116" s="4"/>
      <c r="O116" s="4"/>
      <c r="P116" s="2"/>
      <c r="Q116" s="2"/>
      <c r="R116" s="8"/>
    </row>
    <row r="117" spans="1:18" ht="12.75">
      <c r="A117" s="18"/>
      <c r="B117" s="18" t="s">
        <v>9</v>
      </c>
      <c r="C117" s="18"/>
      <c r="D117" s="73" t="s">
        <v>140</v>
      </c>
      <c r="E117" s="116">
        <f>+E118</f>
        <v>204336760.36994</v>
      </c>
      <c r="F117" s="55">
        <f>+F118</f>
        <v>212327578.21212</v>
      </c>
      <c r="G117" s="53"/>
      <c r="H117" s="26"/>
      <c r="I117" s="26"/>
      <c r="J117" s="4"/>
      <c r="K117" s="4"/>
      <c r="L117" s="4"/>
      <c r="M117" s="4"/>
      <c r="N117" s="4"/>
      <c r="O117" s="4"/>
      <c r="P117" s="2"/>
      <c r="Q117" s="2"/>
      <c r="R117" s="8"/>
    </row>
    <row r="118" spans="1:18" ht="12.75">
      <c r="A118" s="16">
        <v>2314</v>
      </c>
      <c r="B118" s="2" t="s">
        <v>46</v>
      </c>
      <c r="C118" s="2"/>
      <c r="D118" s="42"/>
      <c r="E118" s="117">
        <v>204336760.36994</v>
      </c>
      <c r="F118" s="36">
        <v>212327578.21212</v>
      </c>
      <c r="G118" s="31">
        <f>E105-F105</f>
        <v>-122050.74</v>
      </c>
      <c r="H118" s="32">
        <f>(E105-F105)/F105</f>
        <v>-1</v>
      </c>
      <c r="I118" s="32">
        <f>+E105/$E$128</f>
        <v>0</v>
      </c>
      <c r="J118" s="4"/>
      <c r="K118" s="4"/>
      <c r="L118" s="4"/>
      <c r="M118" s="4"/>
      <c r="N118" s="4"/>
      <c r="O118" s="4"/>
      <c r="P118" s="2"/>
      <c r="Q118" s="2"/>
      <c r="R118" s="8"/>
    </row>
    <row r="119" spans="1:18" ht="12.75">
      <c r="A119" s="16"/>
      <c r="B119" s="2"/>
      <c r="C119" s="2"/>
      <c r="D119" s="42"/>
      <c r="E119" s="117"/>
      <c r="F119" s="36"/>
      <c r="G119" s="25">
        <f>E106-F106</f>
        <v>-122050.74</v>
      </c>
      <c r="H119" s="26">
        <f>(E106-F106)/F106</f>
        <v>-1</v>
      </c>
      <c r="I119" s="26">
        <f>+E106/$E$128</f>
        <v>0</v>
      </c>
      <c r="J119" s="4"/>
      <c r="K119" s="4"/>
      <c r="L119" s="4"/>
      <c r="M119" s="4"/>
      <c r="N119" s="4"/>
      <c r="O119" s="4"/>
      <c r="P119" s="2"/>
      <c r="Q119" s="2"/>
      <c r="R119" s="8"/>
    </row>
    <row r="120" spans="1:18" ht="12.75">
      <c r="A120" s="82"/>
      <c r="B120" s="18" t="s">
        <v>28</v>
      </c>
      <c r="C120" s="18"/>
      <c r="D120" s="73" t="s">
        <v>134</v>
      </c>
      <c r="E120" s="116">
        <f>SUM(E121:E123)</f>
        <v>737452113.83172</v>
      </c>
      <c r="F120" s="55">
        <f>SUM(F121:F123)</f>
        <v>693089068.62599</v>
      </c>
      <c r="G120" s="25"/>
      <c r="H120" s="26"/>
      <c r="I120" s="26"/>
      <c r="J120" s="4"/>
      <c r="K120" s="4"/>
      <c r="L120" s="4"/>
      <c r="M120" s="4"/>
      <c r="N120" s="4"/>
      <c r="O120" s="4"/>
      <c r="P120" s="2"/>
      <c r="Q120" s="2"/>
      <c r="R120" s="8"/>
    </row>
    <row r="121" spans="1:18" ht="12.75">
      <c r="A121" s="2">
        <v>2512</v>
      </c>
      <c r="B121" s="2" t="s">
        <v>31</v>
      </c>
      <c r="C121" s="2"/>
      <c r="D121" s="73"/>
      <c r="E121" s="117">
        <v>15435565.363</v>
      </c>
      <c r="F121" s="36">
        <v>15435565.36386</v>
      </c>
      <c r="G121" s="31">
        <f>E108-F108</f>
        <v>20074320.89404002</v>
      </c>
      <c r="H121" s="32">
        <f>(E108-F108)/F108</f>
        <v>0.15394350576803392</v>
      </c>
      <c r="I121" s="32">
        <f>+E108/$E$128</f>
        <v>0.1232000451474294</v>
      </c>
      <c r="J121" s="4"/>
      <c r="K121" s="4"/>
      <c r="L121" s="4"/>
      <c r="M121" s="84"/>
      <c r="N121" s="4"/>
      <c r="O121" s="4"/>
      <c r="P121" s="2"/>
      <c r="Q121" s="2"/>
      <c r="R121" s="8"/>
    </row>
    <row r="122" spans="1:18" ht="12.75">
      <c r="A122" s="2">
        <v>2514</v>
      </c>
      <c r="B122" s="2" t="s">
        <v>33</v>
      </c>
      <c r="C122" s="2"/>
      <c r="D122" s="73"/>
      <c r="E122" s="117">
        <v>722016548.46872</v>
      </c>
      <c r="F122" s="36">
        <v>677653503.26213</v>
      </c>
      <c r="G122" s="25"/>
      <c r="H122" s="26"/>
      <c r="I122" s="26"/>
      <c r="J122" s="4"/>
      <c r="K122" s="4"/>
      <c r="L122" s="4"/>
      <c r="M122" s="4"/>
      <c r="N122" s="4"/>
      <c r="O122" s="4"/>
      <c r="P122" s="2"/>
      <c r="Q122" s="2"/>
      <c r="R122" s="85"/>
    </row>
    <row r="123" spans="1:18" ht="12.75">
      <c r="A123" s="2">
        <v>2515</v>
      </c>
      <c r="B123" s="2" t="s">
        <v>35</v>
      </c>
      <c r="C123" s="2"/>
      <c r="D123" s="42"/>
      <c r="E123" s="117">
        <v>0</v>
      </c>
      <c r="F123" s="36">
        <v>0</v>
      </c>
      <c r="G123" s="25">
        <f>E109-F109</f>
        <v>7557576.62435</v>
      </c>
      <c r="H123" s="26">
        <f>(E109-F109)/F109</f>
        <v>7.804040362071006</v>
      </c>
      <c r="I123" s="26">
        <f>+E109/$E$128</f>
        <v>0.006980586404645596</v>
      </c>
      <c r="J123" s="4"/>
      <c r="K123" s="4"/>
      <c r="L123" s="4"/>
      <c r="M123" s="4"/>
      <c r="N123" s="4"/>
      <c r="O123" s="4"/>
      <c r="P123" s="2"/>
      <c r="Q123" s="2"/>
      <c r="R123" s="85"/>
    </row>
    <row r="124" spans="1:18" ht="12.75">
      <c r="A124" s="14"/>
      <c r="B124" s="14"/>
      <c r="C124" s="14"/>
      <c r="D124" s="110"/>
      <c r="E124" s="118"/>
      <c r="F124" s="14"/>
      <c r="G124" s="25">
        <f>E110-F110</f>
        <v>-4500</v>
      </c>
      <c r="H124" s="26">
        <f>(E110-F110)/F110</f>
        <v>-0.005621277592929134</v>
      </c>
      <c r="I124" s="26">
        <f>+E110/$E$128</f>
        <v>0.0006517426379995345</v>
      </c>
      <c r="J124" s="4"/>
      <c r="K124" s="4"/>
      <c r="L124" s="4"/>
      <c r="M124" s="4"/>
      <c r="N124" s="4"/>
      <c r="O124" s="4"/>
      <c r="P124" s="2"/>
      <c r="Q124" s="2"/>
      <c r="R124" s="85"/>
    </row>
    <row r="125" spans="1:18" ht="12.75">
      <c r="A125" s="82"/>
      <c r="B125" s="18" t="s">
        <v>37</v>
      </c>
      <c r="C125" s="18"/>
      <c r="D125" s="73" t="s">
        <v>142</v>
      </c>
      <c r="E125" s="116">
        <f>+E126</f>
        <v>49966983.016</v>
      </c>
      <c r="F125" s="55">
        <f>+F126</f>
        <v>63133795.36985</v>
      </c>
      <c r="G125" s="53">
        <f>E111-F111</f>
        <v>7047482.87669</v>
      </c>
      <c r="H125" s="26">
        <f>(E111-F111)/F111</f>
        <v>0.13714515133983052</v>
      </c>
      <c r="I125" s="26">
        <f>+E111/$E$128</f>
        <v>0.047842768754096425</v>
      </c>
      <c r="J125" s="4"/>
      <c r="K125" s="4"/>
      <c r="L125" s="4"/>
      <c r="M125" s="4"/>
      <c r="N125" s="4"/>
      <c r="O125" s="4"/>
      <c r="P125" s="2"/>
      <c r="Q125" s="2"/>
      <c r="R125" s="85"/>
    </row>
    <row r="126" spans="1:18" ht="12.75">
      <c r="A126" s="2">
        <v>2701</v>
      </c>
      <c r="B126" s="2" t="s">
        <v>38</v>
      </c>
      <c r="C126" s="2"/>
      <c r="D126" s="73"/>
      <c r="E126" s="117">
        <v>49966983.016</v>
      </c>
      <c r="F126" s="36">
        <v>63133795.36985</v>
      </c>
      <c r="G126" s="53">
        <f>E112-F112</f>
        <v>5473761.393000007</v>
      </c>
      <c r="H126" s="26">
        <f>(E112-F112)/F112</f>
        <v>0.07086271955322884</v>
      </c>
      <c r="I126" s="26">
        <f>+E112/$E$128</f>
        <v>0.06772494735068783</v>
      </c>
      <c r="J126" s="4"/>
      <c r="K126" s="4"/>
      <c r="L126" s="4"/>
      <c r="M126" s="4"/>
      <c r="N126" s="4"/>
      <c r="O126" s="4"/>
      <c r="P126" s="2"/>
      <c r="Q126" s="2"/>
      <c r="R126" s="85"/>
    </row>
    <row r="127" spans="1:18" ht="12.75">
      <c r="A127" s="14"/>
      <c r="B127" s="14"/>
      <c r="C127" s="14"/>
      <c r="D127" s="110"/>
      <c r="E127" s="118"/>
      <c r="F127" s="14"/>
      <c r="G127" s="53">
        <f>E113-F113</f>
        <v>0</v>
      </c>
      <c r="H127" s="26">
        <v>0</v>
      </c>
      <c r="I127" s="26">
        <f>+E113/$E$128</f>
        <v>0</v>
      </c>
      <c r="J127" s="4"/>
      <c r="K127" s="4"/>
      <c r="L127" s="4"/>
      <c r="M127" s="4"/>
      <c r="N127" s="4"/>
      <c r="O127" s="4"/>
      <c r="P127" s="2"/>
      <c r="Q127" s="2"/>
      <c r="R127" s="85"/>
    </row>
    <row r="128" spans="1:18" ht="12.75">
      <c r="A128" s="14"/>
      <c r="B128" s="18" t="s">
        <v>63</v>
      </c>
      <c r="C128" s="18"/>
      <c r="D128" s="28"/>
      <c r="E128" s="121">
        <f>+E86+E115</f>
        <v>1221386653.5160902</v>
      </c>
      <c r="F128" s="20">
        <f>+F86+F115</f>
        <v>1160777631.8848</v>
      </c>
      <c r="G128" s="4"/>
      <c r="H128" s="4"/>
      <c r="I128" s="4"/>
      <c r="J128" s="4"/>
      <c r="K128" s="4"/>
      <c r="L128" s="4"/>
      <c r="M128" s="4"/>
      <c r="N128" s="4"/>
      <c r="O128" s="4"/>
      <c r="P128" s="2"/>
      <c r="Q128" s="2"/>
      <c r="R128" s="85"/>
    </row>
    <row r="129" spans="1:18" ht="12.75">
      <c r="A129" s="9"/>
      <c r="B129" s="18"/>
      <c r="C129" s="18"/>
      <c r="D129" s="28"/>
      <c r="E129" s="116"/>
      <c r="F129" s="55"/>
      <c r="G129" s="21">
        <f>E115-F115</f>
        <v>23205415.00970006</v>
      </c>
      <c r="H129" s="22">
        <f>(E115-F115)/F115</f>
        <v>0.02395891220368424</v>
      </c>
      <c r="I129" s="22">
        <f>+E115/$E$128</f>
        <v>0.8119917262585308</v>
      </c>
      <c r="J129" s="4"/>
      <c r="K129" s="4"/>
      <c r="L129" s="4"/>
      <c r="M129" s="4"/>
      <c r="N129" s="4"/>
      <c r="O129" s="4"/>
      <c r="P129" s="2"/>
      <c r="Q129" s="2"/>
      <c r="R129" s="85"/>
    </row>
    <row r="130" spans="1:18" ht="12.75">
      <c r="A130" s="9"/>
      <c r="B130" s="18"/>
      <c r="C130" s="18"/>
      <c r="D130" s="1"/>
      <c r="E130" s="116"/>
      <c r="F130" s="55"/>
      <c r="G130" s="4"/>
      <c r="H130" s="4"/>
      <c r="I130" s="4"/>
      <c r="J130" s="4"/>
      <c r="K130" s="4"/>
      <c r="L130" s="4"/>
      <c r="M130" s="4"/>
      <c r="N130" s="4"/>
      <c r="O130" s="4"/>
      <c r="P130" s="2"/>
      <c r="Q130" s="2"/>
      <c r="R130" s="85"/>
    </row>
    <row r="131" spans="1:18" ht="12.75">
      <c r="A131" s="7"/>
      <c r="B131" s="18" t="s">
        <v>67</v>
      </c>
      <c r="C131" s="18"/>
      <c r="D131" s="115" t="s">
        <v>144</v>
      </c>
      <c r="E131" s="119"/>
      <c r="F131" s="2"/>
      <c r="G131" s="31">
        <f>E117-F117</f>
        <v>-7990817.842179984</v>
      </c>
      <c r="H131" s="32">
        <f>(E117-F117)/F117</f>
        <v>-0.03763438508302006</v>
      </c>
      <c r="I131" s="32">
        <f>+E117/$E$128</f>
        <v>0.1672989955979146</v>
      </c>
      <c r="J131" s="4"/>
      <c r="K131" s="4"/>
      <c r="L131" s="4"/>
      <c r="M131" s="84"/>
      <c r="N131" s="4"/>
      <c r="O131" s="4"/>
      <c r="P131" s="2"/>
      <c r="Q131" s="2"/>
      <c r="R131" s="85"/>
    </row>
    <row r="132" spans="1:18" ht="12.75">
      <c r="A132" s="57"/>
      <c r="B132" s="60" t="s">
        <v>124</v>
      </c>
      <c r="C132" s="60"/>
      <c r="D132" s="73"/>
      <c r="E132" s="116">
        <f>SUM(E133:E137)</f>
        <v>2750901454.6836295</v>
      </c>
      <c r="F132" s="55">
        <f>SUM(F133:F137)</f>
        <v>2750089303.12705</v>
      </c>
      <c r="G132" s="25">
        <f>E118-F118</f>
        <v>-7990817.842179984</v>
      </c>
      <c r="H132" s="26">
        <f>(E118-F118)/F118</f>
        <v>-0.03763438508302006</v>
      </c>
      <c r="I132" s="26">
        <f>+E118/$E$128</f>
        <v>0.1672989955979146</v>
      </c>
      <c r="J132" s="4"/>
      <c r="K132" s="4"/>
      <c r="L132" s="4"/>
      <c r="M132" s="4"/>
      <c r="N132" s="4"/>
      <c r="O132" s="4"/>
      <c r="P132" s="2"/>
      <c r="Q132" s="2"/>
      <c r="R132" s="85"/>
    </row>
    <row r="133" spans="1:18" ht="12.75">
      <c r="A133" s="9">
        <v>3105</v>
      </c>
      <c r="B133" s="16" t="s">
        <v>69</v>
      </c>
      <c r="C133" s="16"/>
      <c r="D133" s="28"/>
      <c r="E133" s="117">
        <v>1553369277.93871</v>
      </c>
      <c r="F133" s="36">
        <v>1553369277.93871</v>
      </c>
      <c r="G133" s="37"/>
      <c r="H133" s="26"/>
      <c r="I133" s="26"/>
      <c r="J133" s="4"/>
      <c r="K133" s="4"/>
      <c r="L133" s="4"/>
      <c r="M133" s="4"/>
      <c r="N133" s="4"/>
      <c r="O133" s="4"/>
      <c r="P133" s="2"/>
      <c r="Q133" s="2"/>
      <c r="R133" s="8"/>
    </row>
    <row r="134" spans="1:18" ht="12.75">
      <c r="A134" s="9">
        <v>3109</v>
      </c>
      <c r="B134" s="16" t="s">
        <v>105</v>
      </c>
      <c r="C134" s="16"/>
      <c r="D134" s="28"/>
      <c r="E134" s="122">
        <v>897512786.53078</v>
      </c>
      <c r="F134" s="36">
        <v>896431164.60236</v>
      </c>
      <c r="G134" s="31">
        <f>E120-F120</f>
        <v>44363045.20572996</v>
      </c>
      <c r="H134" s="32">
        <f>(E120-F120)/F120</f>
        <v>0.0640077115826934</v>
      </c>
      <c r="I134" s="32">
        <f>+E120/$E$128</f>
        <v>0.6037826856129185</v>
      </c>
      <c r="J134" s="4"/>
      <c r="K134" s="4"/>
      <c r="L134" s="4"/>
      <c r="M134" s="4"/>
      <c r="N134" s="4"/>
      <c r="O134" s="4"/>
      <c r="P134" s="2"/>
      <c r="Q134" s="2"/>
      <c r="R134" s="8"/>
    </row>
    <row r="135" spans="1:18" ht="12.75">
      <c r="A135" s="9">
        <v>3110</v>
      </c>
      <c r="B135" s="16" t="s">
        <v>102</v>
      </c>
      <c r="C135" s="16"/>
      <c r="D135" s="28"/>
      <c r="E135" s="122">
        <v>84162866.89</v>
      </c>
      <c r="F135" s="86">
        <v>39499665.54</v>
      </c>
      <c r="G135" s="53">
        <f>E121-F121</f>
        <v>-0.0008600000292062759</v>
      </c>
      <c r="H135" s="26">
        <f>(E121-F121)/F121</f>
        <v>-5.571548621211074E-11</v>
      </c>
      <c r="I135" s="26">
        <f>+E121/$E$128</f>
        <v>0.012637738687060786</v>
      </c>
      <c r="J135" s="4"/>
      <c r="K135" s="4"/>
      <c r="L135" s="4"/>
      <c r="M135" s="4"/>
      <c r="N135" s="4"/>
      <c r="O135" s="4"/>
      <c r="P135" s="2"/>
      <c r="Q135" s="2"/>
      <c r="R135" s="8"/>
    </row>
    <row r="136" spans="1:18" ht="12.75">
      <c r="A136" s="9">
        <v>3148</v>
      </c>
      <c r="B136" s="2" t="s">
        <v>70</v>
      </c>
      <c r="C136" s="2"/>
      <c r="D136" s="42"/>
      <c r="E136" s="117">
        <v>274408057.26495</v>
      </c>
      <c r="F136" s="36">
        <v>278565213.26655</v>
      </c>
      <c r="G136" s="25">
        <f>E122-F122</f>
        <v>44363045.20658994</v>
      </c>
      <c r="H136" s="26">
        <f>(E122-F122)/F122</f>
        <v>0.06546567676996044</v>
      </c>
      <c r="I136" s="26">
        <f>+E122/$E$128</f>
        <v>0.5911449469258576</v>
      </c>
      <c r="J136" s="4"/>
      <c r="K136" s="4"/>
      <c r="L136" s="4"/>
      <c r="M136" s="4"/>
      <c r="N136" s="4"/>
      <c r="O136" s="4"/>
      <c r="P136" s="2"/>
      <c r="Q136" s="2"/>
      <c r="R136" s="85"/>
    </row>
    <row r="137" spans="1:18" ht="12.75">
      <c r="A137" s="16">
        <v>3151</v>
      </c>
      <c r="B137" s="90" t="s">
        <v>113</v>
      </c>
      <c r="C137" s="90"/>
      <c r="D137" s="114"/>
      <c r="E137" s="123">
        <v>-58551533.94081</v>
      </c>
      <c r="F137" s="25">
        <v>-17776018.22057</v>
      </c>
      <c r="G137" s="86">
        <f>E123-F123</f>
        <v>0</v>
      </c>
      <c r="H137" s="26">
        <v>0</v>
      </c>
      <c r="I137" s="26">
        <f>+E123/$E$128</f>
        <v>0</v>
      </c>
      <c r="J137" s="4"/>
      <c r="K137" s="4"/>
      <c r="L137" s="4"/>
      <c r="M137" s="4"/>
      <c r="N137" s="4"/>
      <c r="O137" s="4"/>
      <c r="P137" s="2"/>
      <c r="Q137" s="2"/>
      <c r="R137" s="85"/>
    </row>
    <row r="138" spans="1:18" ht="12.75">
      <c r="A138" s="16"/>
      <c r="B138" s="19"/>
      <c r="C138" s="19"/>
      <c r="E138" s="124"/>
      <c r="F138" s="19"/>
      <c r="G138" s="37"/>
      <c r="H138" s="26"/>
      <c r="I138" s="26"/>
      <c r="J138" s="4"/>
      <c r="K138" s="4"/>
      <c r="L138" s="4"/>
      <c r="M138" s="4"/>
      <c r="N138" s="4"/>
      <c r="O138" s="4"/>
      <c r="P138" s="2"/>
      <c r="Q138" s="2"/>
      <c r="R138" s="85"/>
    </row>
    <row r="139" spans="1:18" ht="12.75">
      <c r="A139" s="16"/>
      <c r="B139" s="19"/>
      <c r="C139" s="19"/>
      <c r="E139" s="124"/>
      <c r="F139" s="19"/>
      <c r="G139" s="31">
        <f>E125-F125</f>
        <v>-13166812.35385</v>
      </c>
      <c r="H139" s="32">
        <f>(E125-F125)/F125</f>
        <v>-0.20855410761726367</v>
      </c>
      <c r="I139" s="32">
        <f>+E125/$E$128</f>
        <v>0.04091004504769771</v>
      </c>
      <c r="J139" s="4"/>
      <c r="K139" s="4"/>
      <c r="L139" s="4"/>
      <c r="M139" s="4"/>
      <c r="N139" s="4"/>
      <c r="O139" s="4"/>
      <c r="P139" s="2"/>
      <c r="Q139" s="2"/>
      <c r="R139" s="85"/>
    </row>
    <row r="140" spans="1:18" ht="12.75">
      <c r="A140" s="9"/>
      <c r="B140" s="18" t="s">
        <v>71</v>
      </c>
      <c r="C140" s="18"/>
      <c r="D140" s="1"/>
      <c r="E140" s="116">
        <f>+E132</f>
        <v>2750901454.6836295</v>
      </c>
      <c r="F140" s="55">
        <f>+F132</f>
        <v>2750089303.12705</v>
      </c>
      <c r="G140" s="25">
        <f>E126-F126</f>
        <v>-13166812.35385</v>
      </c>
      <c r="H140" s="26">
        <f>(E126-F126)/F126</f>
        <v>-0.20855410761726367</v>
      </c>
      <c r="I140" s="26">
        <f>+E126/$E$128</f>
        <v>0.04091004504769771</v>
      </c>
      <c r="J140" s="4"/>
      <c r="K140" s="4"/>
      <c r="L140" s="4"/>
      <c r="M140" s="4"/>
      <c r="N140" s="4"/>
      <c r="O140" s="4"/>
      <c r="P140" s="2"/>
      <c r="Q140" s="2"/>
      <c r="R140" s="85"/>
    </row>
    <row r="141" spans="1:18" ht="12.75">
      <c r="A141" s="2"/>
      <c r="B141" s="14"/>
      <c r="C141" s="14"/>
      <c r="D141" s="110"/>
      <c r="E141" s="125"/>
      <c r="F141" s="14"/>
      <c r="G141" s="37"/>
      <c r="H141" s="26"/>
      <c r="I141" s="26"/>
      <c r="J141" s="4"/>
      <c r="K141" s="4"/>
      <c r="L141" s="4"/>
      <c r="M141" s="4"/>
      <c r="N141" s="4"/>
      <c r="O141" s="4"/>
      <c r="P141" s="2"/>
      <c r="Q141" s="2"/>
      <c r="R141" s="85"/>
    </row>
    <row r="142" spans="1:18" ht="12.75">
      <c r="A142" s="91"/>
      <c r="B142" s="18" t="s">
        <v>74</v>
      </c>
      <c r="C142" s="18"/>
      <c r="D142" s="1"/>
      <c r="E142" s="121">
        <f>+E128+E140</f>
        <v>3972288108.1997194</v>
      </c>
      <c r="F142" s="20">
        <f>+F128+F140</f>
        <v>3910866935.01185</v>
      </c>
      <c r="G142" s="97" t="s">
        <v>109</v>
      </c>
      <c r="H142" s="98" t="s">
        <v>108</v>
      </c>
      <c r="I142" s="98" t="s">
        <v>108</v>
      </c>
      <c r="J142" s="4"/>
      <c r="K142" s="4"/>
      <c r="L142" s="4"/>
      <c r="M142" s="4"/>
      <c r="N142" s="4"/>
      <c r="O142" s="4"/>
      <c r="P142" s="2"/>
      <c r="Q142" s="2"/>
      <c r="R142" s="85"/>
    </row>
    <row r="143" spans="1:18" ht="12.75">
      <c r="A143" s="10"/>
      <c r="B143" s="10"/>
      <c r="C143" s="10"/>
      <c r="D143" s="10"/>
      <c r="E143" s="27"/>
      <c r="F143" s="10"/>
      <c r="G143" s="16"/>
      <c r="H143" s="8"/>
      <c r="I143" s="3"/>
      <c r="J143" s="4"/>
      <c r="K143" s="4"/>
      <c r="L143" s="4"/>
      <c r="M143" s="4"/>
      <c r="N143" s="4"/>
      <c r="O143" s="4"/>
      <c r="P143" s="2"/>
      <c r="Q143" s="2"/>
      <c r="R143" s="85"/>
    </row>
    <row r="144" spans="1:18" ht="12.75">
      <c r="A144" s="10"/>
      <c r="B144" s="10"/>
      <c r="C144" s="10"/>
      <c r="D144" s="10"/>
      <c r="E144" s="27"/>
      <c r="F144" s="10"/>
      <c r="G144" s="55"/>
      <c r="H144" s="54"/>
      <c r="I144" s="3"/>
      <c r="J144" s="4"/>
      <c r="K144" s="4"/>
      <c r="L144" s="4"/>
      <c r="M144" s="4"/>
      <c r="N144" s="4"/>
      <c r="O144" s="4"/>
      <c r="P144" s="2"/>
      <c r="Q144" s="2"/>
      <c r="R144" s="85"/>
    </row>
    <row r="145" spans="1:18" ht="12.75">
      <c r="A145" s="10"/>
      <c r="B145" s="10"/>
      <c r="C145" s="10"/>
      <c r="D145" s="10"/>
      <c r="E145" s="27"/>
      <c r="F145" s="10"/>
      <c r="G145" s="55"/>
      <c r="H145" s="54"/>
      <c r="I145" s="3"/>
      <c r="J145" s="4"/>
      <c r="K145" s="4"/>
      <c r="L145" s="4"/>
      <c r="M145" s="4"/>
      <c r="N145" s="4"/>
      <c r="O145" s="4"/>
      <c r="P145" s="2"/>
      <c r="Q145" s="2"/>
      <c r="R145" s="85"/>
    </row>
    <row r="146" spans="1:18" ht="12.75">
      <c r="A146" s="10"/>
      <c r="B146" s="10"/>
      <c r="C146" s="10"/>
      <c r="D146" s="10"/>
      <c r="E146" s="27"/>
      <c r="F146" s="10"/>
      <c r="G146" s="55"/>
      <c r="H146" s="54"/>
      <c r="I146" s="3"/>
      <c r="J146" s="4"/>
      <c r="K146" s="4"/>
      <c r="L146" s="4"/>
      <c r="M146" s="4"/>
      <c r="N146" s="4"/>
      <c r="O146" s="4"/>
      <c r="P146" s="2"/>
      <c r="Q146" s="2"/>
      <c r="R146" s="85"/>
    </row>
    <row r="147" spans="1:18" ht="12.75">
      <c r="A147" s="10"/>
      <c r="B147" s="10"/>
      <c r="C147" s="10"/>
      <c r="D147" s="10"/>
      <c r="E147" s="27"/>
      <c r="F147" s="10"/>
      <c r="G147" s="55"/>
      <c r="H147" s="54"/>
      <c r="I147" s="3"/>
      <c r="J147" s="4"/>
      <c r="K147" s="4"/>
      <c r="L147" s="4"/>
      <c r="M147" s="4"/>
      <c r="N147" s="4"/>
      <c r="O147" s="4"/>
      <c r="P147" s="2"/>
      <c r="Q147" s="2"/>
      <c r="R147" s="85"/>
    </row>
    <row r="148" spans="1:18" ht="12.75">
      <c r="A148" s="10"/>
      <c r="B148" s="10"/>
      <c r="C148" s="10"/>
      <c r="D148" s="10"/>
      <c r="E148" s="27"/>
      <c r="F148" s="10"/>
      <c r="G148" s="55"/>
      <c r="H148" s="54"/>
      <c r="I148" s="3"/>
      <c r="J148" s="4"/>
      <c r="K148" s="4"/>
      <c r="L148" s="4"/>
      <c r="M148" s="4"/>
      <c r="N148" s="4"/>
      <c r="O148" s="4"/>
      <c r="P148" s="2"/>
      <c r="Q148" s="2"/>
      <c r="R148" s="85"/>
    </row>
    <row r="149" spans="1:18" ht="12.75">
      <c r="A149" s="10"/>
      <c r="B149" s="10"/>
      <c r="C149" s="10"/>
      <c r="D149" s="10"/>
      <c r="E149" s="27"/>
      <c r="F149" s="10"/>
      <c r="G149" s="55"/>
      <c r="H149" s="54"/>
      <c r="I149" s="3"/>
      <c r="J149" s="4"/>
      <c r="K149" s="4"/>
      <c r="L149" s="4"/>
      <c r="M149" s="4"/>
      <c r="N149" s="4"/>
      <c r="O149" s="4"/>
      <c r="P149" s="2"/>
      <c r="Q149" s="2"/>
      <c r="R149" s="85"/>
    </row>
    <row r="150" spans="1:18" ht="12.75">
      <c r="A150" s="10"/>
      <c r="B150" s="10"/>
      <c r="C150" s="10"/>
      <c r="D150" s="10"/>
      <c r="E150" s="27"/>
      <c r="F150" s="10"/>
      <c r="G150" s="55"/>
      <c r="H150" s="54"/>
      <c r="I150" s="3"/>
      <c r="J150" s="4"/>
      <c r="K150" s="4"/>
      <c r="L150" s="4"/>
      <c r="M150" s="4"/>
      <c r="N150" s="4"/>
      <c r="O150" s="4"/>
      <c r="P150" s="2"/>
      <c r="Q150" s="2"/>
      <c r="R150" s="85"/>
    </row>
    <row r="151" spans="1:18" ht="12.75">
      <c r="A151" s="10"/>
      <c r="B151" s="10"/>
      <c r="C151" s="10"/>
      <c r="D151" s="10"/>
      <c r="E151" s="27"/>
      <c r="F151" s="10"/>
      <c r="G151" s="55"/>
      <c r="H151" s="54"/>
      <c r="I151" s="3"/>
      <c r="J151" s="4"/>
      <c r="K151" s="4"/>
      <c r="L151" s="4"/>
      <c r="M151" s="4"/>
      <c r="N151" s="4"/>
      <c r="O151" s="4"/>
      <c r="P151" s="2"/>
      <c r="Q151" s="2"/>
      <c r="R151" s="85"/>
    </row>
    <row r="152" spans="1:18" ht="12.75">
      <c r="A152" s="10"/>
      <c r="B152" s="10"/>
      <c r="C152" s="10"/>
      <c r="D152" s="10"/>
      <c r="E152" s="27"/>
      <c r="F152" s="10"/>
      <c r="G152" s="55"/>
      <c r="H152" s="54"/>
      <c r="I152" s="3"/>
      <c r="J152" s="4"/>
      <c r="K152" s="4"/>
      <c r="L152" s="4"/>
      <c r="M152" s="4"/>
      <c r="N152" s="4"/>
      <c r="O152" s="4"/>
      <c r="P152" s="2"/>
      <c r="Q152" s="2"/>
      <c r="R152" s="85"/>
    </row>
    <row r="153" spans="1:18" ht="12.75">
      <c r="A153" s="10"/>
      <c r="B153" s="10"/>
      <c r="C153" s="10"/>
      <c r="D153" s="10"/>
      <c r="E153" s="27"/>
      <c r="F153" s="10"/>
      <c r="G153" s="55"/>
      <c r="H153" s="54"/>
      <c r="I153" s="3"/>
      <c r="J153" s="4"/>
      <c r="K153" s="4"/>
      <c r="L153" s="4"/>
      <c r="M153" s="4"/>
      <c r="N153" s="4"/>
      <c r="O153" s="4"/>
      <c r="P153" s="2"/>
      <c r="Q153" s="2"/>
      <c r="R153" s="85"/>
    </row>
    <row r="154" spans="1:18" ht="12.75">
      <c r="A154" s="10"/>
      <c r="B154" s="10"/>
      <c r="C154" s="10"/>
      <c r="D154" s="10"/>
      <c r="E154" s="27"/>
      <c r="F154" s="10"/>
      <c r="G154" s="55"/>
      <c r="H154" s="54"/>
      <c r="I154" s="3"/>
      <c r="J154" s="4"/>
      <c r="K154" s="4"/>
      <c r="L154" s="4"/>
      <c r="M154" s="4"/>
      <c r="N154" s="4"/>
      <c r="O154" s="4"/>
      <c r="P154" s="2"/>
      <c r="Q154" s="2"/>
      <c r="R154" s="85"/>
    </row>
    <row r="155" spans="1:18" ht="20.25" customHeight="1">
      <c r="A155" s="133" t="s">
        <v>115</v>
      </c>
      <c r="B155" s="133"/>
      <c r="C155" s="133"/>
      <c r="D155" s="133"/>
      <c r="E155" s="133"/>
      <c r="F155" s="133"/>
      <c r="G155" s="55"/>
      <c r="H155" s="54"/>
      <c r="I155" s="3"/>
      <c r="J155" s="4"/>
      <c r="K155" s="4"/>
      <c r="L155" s="4"/>
      <c r="M155" s="4"/>
      <c r="N155" s="4"/>
      <c r="O155" s="4"/>
      <c r="P155" s="2"/>
      <c r="Q155" s="2"/>
      <c r="R155" s="85"/>
    </row>
    <row r="156" spans="1:18" ht="17.25" customHeight="1">
      <c r="A156" s="133" t="s">
        <v>100</v>
      </c>
      <c r="B156" s="133"/>
      <c r="C156" s="133"/>
      <c r="D156" s="133"/>
      <c r="E156" s="133"/>
      <c r="F156" s="133"/>
      <c r="G156" s="55"/>
      <c r="H156" s="54"/>
      <c r="I156" s="3"/>
      <c r="J156" s="4"/>
      <c r="K156" s="4"/>
      <c r="L156" s="4"/>
      <c r="M156" s="4"/>
      <c r="N156" s="4"/>
      <c r="O156" s="4"/>
      <c r="P156" s="2"/>
      <c r="Q156" s="2"/>
      <c r="R156" s="85"/>
    </row>
    <row r="157" spans="1:18" ht="17.25" customHeight="1">
      <c r="A157" s="134" t="s">
        <v>126</v>
      </c>
      <c r="B157" s="134"/>
      <c r="C157" s="134"/>
      <c r="D157" s="134"/>
      <c r="E157" s="134"/>
      <c r="F157" s="134"/>
      <c r="G157" s="55"/>
      <c r="H157" s="54"/>
      <c r="I157" s="3"/>
      <c r="J157" s="4"/>
      <c r="K157" s="4"/>
      <c r="L157" s="4"/>
      <c r="M157" s="4"/>
      <c r="N157" s="4"/>
      <c r="O157" s="4"/>
      <c r="P157" s="2"/>
      <c r="Q157" s="2"/>
      <c r="R157" s="85"/>
    </row>
    <row r="158" spans="1:18" ht="13.5" customHeight="1">
      <c r="A158" s="133" t="s">
        <v>106</v>
      </c>
      <c r="B158" s="133"/>
      <c r="C158" s="133"/>
      <c r="D158" s="133"/>
      <c r="E158" s="133"/>
      <c r="F158" s="133"/>
      <c r="G158" s="55"/>
      <c r="H158" s="54"/>
      <c r="I158" s="3"/>
      <c r="J158" s="4"/>
      <c r="K158" s="4"/>
      <c r="L158" s="4"/>
      <c r="M158" s="4"/>
      <c r="N158" s="4"/>
      <c r="O158" s="4"/>
      <c r="P158" s="2"/>
      <c r="Q158" s="2"/>
      <c r="R158" s="85"/>
    </row>
    <row r="159" spans="1:18" ht="12.75">
      <c r="A159" s="10"/>
      <c r="B159" s="10"/>
      <c r="C159" s="10"/>
      <c r="D159" s="10"/>
      <c r="E159" s="27"/>
      <c r="F159" s="10"/>
      <c r="G159" s="55"/>
      <c r="H159" s="54"/>
      <c r="I159" s="3"/>
      <c r="J159" s="4"/>
      <c r="K159" s="4"/>
      <c r="L159" s="4"/>
      <c r="M159" s="4"/>
      <c r="N159" s="4"/>
      <c r="O159" s="4"/>
      <c r="P159" s="2"/>
      <c r="Q159" s="2"/>
      <c r="R159" s="85"/>
    </row>
    <row r="160" spans="1:18" ht="12.75">
      <c r="A160" s="10"/>
      <c r="B160" s="10"/>
      <c r="C160" s="10"/>
      <c r="D160" s="10"/>
      <c r="E160" s="27"/>
      <c r="F160" s="10"/>
      <c r="G160" s="55"/>
      <c r="H160" s="54"/>
      <c r="I160" s="3"/>
      <c r="J160" s="4"/>
      <c r="K160" s="4"/>
      <c r="L160" s="4"/>
      <c r="M160" s="4"/>
      <c r="N160" s="4"/>
      <c r="O160" s="4"/>
      <c r="P160" s="2"/>
      <c r="Q160" s="2"/>
      <c r="R160" s="85"/>
    </row>
    <row r="161" spans="1:18" ht="12.75">
      <c r="A161" s="10"/>
      <c r="B161" s="10"/>
      <c r="C161" s="10"/>
      <c r="D161" s="10"/>
      <c r="E161" s="27"/>
      <c r="F161" s="10"/>
      <c r="G161" s="55"/>
      <c r="H161" s="54"/>
      <c r="I161" s="3"/>
      <c r="J161" s="4"/>
      <c r="K161" s="4"/>
      <c r="L161" s="4"/>
      <c r="M161" s="4"/>
      <c r="N161" s="4"/>
      <c r="O161" s="4"/>
      <c r="P161" s="2"/>
      <c r="Q161" s="2"/>
      <c r="R161" s="85"/>
    </row>
    <row r="162" spans="1:18" ht="12.75">
      <c r="A162" s="10"/>
      <c r="B162" s="10"/>
      <c r="C162" s="10"/>
      <c r="D162" s="10"/>
      <c r="E162" s="27"/>
      <c r="F162" s="10"/>
      <c r="G162" s="55"/>
      <c r="H162" s="54"/>
      <c r="I162" s="3"/>
      <c r="J162" s="4"/>
      <c r="K162" s="4"/>
      <c r="L162" s="4"/>
      <c r="M162" s="4"/>
      <c r="N162" s="4"/>
      <c r="O162" s="4"/>
      <c r="P162" s="2"/>
      <c r="Q162" s="2"/>
      <c r="R162" s="85"/>
    </row>
    <row r="163" spans="1:18" ht="12.75">
      <c r="A163" s="71"/>
      <c r="B163" s="72" t="s">
        <v>73</v>
      </c>
      <c r="C163" s="71"/>
      <c r="D163" s="73" t="s">
        <v>139</v>
      </c>
      <c r="E163" s="20">
        <f>+E165+E168+E173</f>
        <v>0</v>
      </c>
      <c r="F163" s="20">
        <f>+F165+F168+F173</f>
        <v>0</v>
      </c>
      <c r="G163" s="55"/>
      <c r="H163" s="54"/>
      <c r="I163" s="3"/>
      <c r="J163" s="4"/>
      <c r="K163" s="4"/>
      <c r="L163" s="4"/>
      <c r="M163" s="4"/>
      <c r="N163" s="4"/>
      <c r="O163" s="4"/>
      <c r="P163" s="2"/>
      <c r="Q163" s="2"/>
      <c r="R163" s="87"/>
    </row>
    <row r="164" spans="1:18" ht="12.75">
      <c r="A164" s="71"/>
      <c r="B164" s="74"/>
      <c r="C164" s="74"/>
      <c r="D164" s="108"/>
      <c r="E164" s="74"/>
      <c r="F164" s="74"/>
      <c r="G164" s="2"/>
      <c r="H164" s="54"/>
      <c r="I164" s="3"/>
      <c r="J164" s="4"/>
      <c r="K164" s="4"/>
      <c r="L164" s="4"/>
      <c r="M164" s="4"/>
      <c r="N164" s="4"/>
      <c r="O164" s="4"/>
      <c r="P164" s="2"/>
      <c r="Q164" s="2"/>
      <c r="R164" s="88"/>
    </row>
    <row r="165" spans="1:18" ht="12.75">
      <c r="A165" s="75">
        <v>81</v>
      </c>
      <c r="B165" s="68" t="s">
        <v>75</v>
      </c>
      <c r="C165" s="71"/>
      <c r="D165" s="73"/>
      <c r="E165" s="29">
        <f>SUM(E166:E167)</f>
        <v>59532717.057000004</v>
      </c>
      <c r="F165" s="29">
        <f>SUM(F166:F167)</f>
        <v>59268732.901</v>
      </c>
      <c r="G165" s="16"/>
      <c r="H165" s="54"/>
      <c r="I165" s="3"/>
      <c r="J165" s="4"/>
      <c r="K165" s="4"/>
      <c r="L165" s="4"/>
      <c r="M165" s="4"/>
      <c r="N165" s="4"/>
      <c r="O165" s="4"/>
      <c r="P165" s="2"/>
      <c r="Q165" s="2"/>
      <c r="R165" s="89"/>
    </row>
    <row r="166" spans="1:18" ht="12.75">
      <c r="A166" s="76">
        <v>8120</v>
      </c>
      <c r="B166" s="69" t="s">
        <v>76</v>
      </c>
      <c r="C166" s="71"/>
      <c r="D166" s="73"/>
      <c r="E166" s="38">
        <v>56018120.112</v>
      </c>
      <c r="F166" s="34">
        <v>56035825.32</v>
      </c>
      <c r="G166" s="16"/>
      <c r="H166" s="54"/>
      <c r="I166" s="3"/>
      <c r="J166" s="4"/>
      <c r="K166" s="4"/>
      <c r="L166" s="4"/>
      <c r="M166" s="4"/>
      <c r="N166" s="4"/>
      <c r="O166" s="4"/>
      <c r="P166" s="2"/>
      <c r="Q166" s="2"/>
      <c r="R166" s="85"/>
    </row>
    <row r="167" spans="1:18" ht="12.75">
      <c r="A167" s="76">
        <v>8190</v>
      </c>
      <c r="B167" s="69" t="s">
        <v>77</v>
      </c>
      <c r="C167" s="71"/>
      <c r="D167" s="109"/>
      <c r="E167" s="38">
        <v>3514596.945</v>
      </c>
      <c r="F167" s="34">
        <v>3232907.581</v>
      </c>
      <c r="G167" s="14"/>
      <c r="I167" s="3"/>
      <c r="J167" s="4"/>
      <c r="K167" s="4"/>
      <c r="L167" s="4"/>
      <c r="M167" s="4"/>
      <c r="N167" s="4"/>
      <c r="O167" s="4"/>
      <c r="Q167" s="2"/>
      <c r="R167" s="85"/>
    </row>
    <row r="168" spans="1:18" ht="12.75">
      <c r="A168" s="75">
        <v>83</v>
      </c>
      <c r="B168" s="68" t="s">
        <v>79</v>
      </c>
      <c r="C168" s="71"/>
      <c r="D168" s="73"/>
      <c r="E168" s="29">
        <f>SUM(E169:E172)</f>
        <v>84404144.79236999</v>
      </c>
      <c r="F168" s="29">
        <f>SUM(F169:F172)</f>
        <v>81901327.80860999</v>
      </c>
      <c r="G168" s="14"/>
      <c r="I168" s="4"/>
      <c r="J168" s="4"/>
      <c r="K168" s="4"/>
      <c r="L168" s="4"/>
      <c r="M168" s="4"/>
      <c r="N168" s="4"/>
      <c r="O168" s="4"/>
      <c r="Q168" s="2"/>
      <c r="R168" s="85"/>
    </row>
    <row r="169" spans="1:18" ht="12.75">
      <c r="A169" s="76">
        <v>8315</v>
      </c>
      <c r="B169" s="69" t="s">
        <v>81</v>
      </c>
      <c r="C169" s="71"/>
      <c r="D169" s="109"/>
      <c r="E169" s="38">
        <v>813540.04049</v>
      </c>
      <c r="F169" s="34">
        <v>960256.64134</v>
      </c>
      <c r="G169" s="14"/>
      <c r="I169" s="4"/>
      <c r="J169" s="4"/>
      <c r="K169" s="4"/>
      <c r="L169" s="4"/>
      <c r="M169" s="4"/>
      <c r="N169" s="4"/>
      <c r="O169" s="4"/>
      <c r="Q169" s="2"/>
      <c r="R169" s="15"/>
    </row>
    <row r="170" spans="1:18" ht="12.75">
      <c r="A170" s="4">
        <v>8347</v>
      </c>
      <c r="B170" s="4" t="s">
        <v>114</v>
      </c>
      <c r="E170" s="38">
        <v>83124262.22986</v>
      </c>
      <c r="F170" s="38">
        <v>80474728.64525</v>
      </c>
      <c r="G170" s="14"/>
      <c r="I170" s="4"/>
      <c r="J170" s="4"/>
      <c r="K170" s="4"/>
      <c r="L170" s="4"/>
      <c r="M170" s="4"/>
      <c r="N170" s="4"/>
      <c r="O170" s="4"/>
      <c r="Q170" s="2"/>
      <c r="R170" s="15"/>
    </row>
    <row r="171" spans="1:18" ht="12.75">
      <c r="A171" s="76">
        <v>8361</v>
      </c>
      <c r="B171" s="69" t="s">
        <v>82</v>
      </c>
      <c r="C171" s="71"/>
      <c r="D171" s="109"/>
      <c r="E171" s="38">
        <v>299005.00331</v>
      </c>
      <c r="F171" s="34">
        <v>299005.00331</v>
      </c>
      <c r="G171" s="14"/>
      <c r="I171" s="4"/>
      <c r="J171" s="4"/>
      <c r="K171" s="4"/>
      <c r="L171" s="4"/>
      <c r="M171" s="4"/>
      <c r="N171" s="4"/>
      <c r="O171" s="4"/>
      <c r="Q171" s="2"/>
      <c r="R171" s="15"/>
    </row>
    <row r="172" spans="1:18" ht="12.75">
      <c r="A172" s="76">
        <v>8390</v>
      </c>
      <c r="B172" s="69" t="s">
        <v>84</v>
      </c>
      <c r="C172" s="71"/>
      <c r="D172" s="109"/>
      <c r="E172" s="38">
        <v>167337.51871</v>
      </c>
      <c r="F172" s="34">
        <v>167337.51871</v>
      </c>
      <c r="G172" s="14"/>
      <c r="I172" s="4"/>
      <c r="J172" s="4"/>
      <c r="K172" s="4"/>
      <c r="L172" s="4"/>
      <c r="M172" s="4"/>
      <c r="N172" s="4"/>
      <c r="O172" s="4"/>
      <c r="Q172" s="2"/>
      <c r="R172" s="15"/>
    </row>
    <row r="173" spans="1:18" ht="12.75">
      <c r="A173" s="75">
        <v>89</v>
      </c>
      <c r="B173" s="68" t="s">
        <v>86</v>
      </c>
      <c r="C173" s="71"/>
      <c r="D173" s="73"/>
      <c r="E173" s="31">
        <f>SUM(E174:E175)</f>
        <v>-143936861.84937</v>
      </c>
      <c r="F173" s="31">
        <f>SUM(F174:F175)</f>
        <v>-141170060.70961002</v>
      </c>
      <c r="G173" s="77">
        <f>E133-F133</f>
        <v>0</v>
      </c>
      <c r="H173" s="54">
        <f>(E133-F133)/F133</f>
        <v>0</v>
      </c>
      <c r="I173" s="54">
        <f>+E133/$E$140</f>
        <v>0.564676453710828</v>
      </c>
      <c r="J173" s="4"/>
      <c r="K173" s="4"/>
      <c r="L173" s="4"/>
      <c r="M173" s="4"/>
      <c r="N173" s="4"/>
      <c r="O173" s="4"/>
      <c r="Q173" s="2"/>
      <c r="R173" s="15"/>
    </row>
    <row r="174" spans="1:18" ht="12.75">
      <c r="A174" s="71">
        <v>8905</v>
      </c>
      <c r="B174" s="71" t="s">
        <v>88</v>
      </c>
      <c r="C174" s="71"/>
      <c r="D174" s="109"/>
      <c r="E174" s="25">
        <v>-59532717.057</v>
      </c>
      <c r="F174" s="25">
        <v>-59268732.901</v>
      </c>
      <c r="G174" s="25">
        <f>E134-F134</f>
        <v>1081621.9284199476</v>
      </c>
      <c r="H174" s="54">
        <f>(E134-F134)/F134</f>
        <v>0.0012065867086400715</v>
      </c>
      <c r="I174" s="54">
        <f>+E134/$E$140</f>
        <v>0.3262613369892596</v>
      </c>
      <c r="J174" s="4"/>
      <c r="K174" s="4"/>
      <c r="L174" s="4"/>
      <c r="M174" s="4"/>
      <c r="N174" s="4"/>
      <c r="O174" s="4"/>
      <c r="Q174" s="2"/>
      <c r="R174" s="15"/>
    </row>
    <row r="175" spans="1:18" ht="12.75">
      <c r="A175" s="71">
        <v>8915</v>
      </c>
      <c r="B175" s="71" t="s">
        <v>89</v>
      </c>
      <c r="C175" s="71"/>
      <c r="D175" s="109"/>
      <c r="E175" s="25">
        <v>-84404144.79237</v>
      </c>
      <c r="F175" s="25">
        <v>-81901327.80861</v>
      </c>
      <c r="G175" s="25">
        <f>E135-F135</f>
        <v>44663201.35</v>
      </c>
      <c r="H175" s="54">
        <f>(E135-F135)/F135</f>
        <v>1.1307235324504472</v>
      </c>
      <c r="I175" s="54">
        <f>+E135/$E$140</f>
        <v>0.030594649890749812</v>
      </c>
      <c r="J175" s="65"/>
      <c r="K175" s="65"/>
      <c r="L175" s="65"/>
      <c r="M175" s="65"/>
      <c r="N175" s="65"/>
      <c r="O175" s="65"/>
      <c r="Q175" s="2"/>
      <c r="R175" s="15"/>
    </row>
    <row r="176" spans="1:18" ht="12.75">
      <c r="A176" s="71"/>
      <c r="B176" s="71"/>
      <c r="C176" s="71"/>
      <c r="D176" s="109"/>
      <c r="E176" s="25"/>
      <c r="F176" s="25"/>
      <c r="G176" s="25"/>
      <c r="H176" s="54"/>
      <c r="I176" s="54"/>
      <c r="J176" s="65"/>
      <c r="K176" s="65"/>
      <c r="L176" s="65"/>
      <c r="M176" s="65"/>
      <c r="N176" s="65"/>
      <c r="O176" s="65"/>
      <c r="Q176" s="2"/>
      <c r="R176" s="15"/>
    </row>
    <row r="177" spans="1:18" ht="12.75">
      <c r="A177" s="71"/>
      <c r="B177" s="71"/>
      <c r="C177" s="71"/>
      <c r="D177" s="109"/>
      <c r="E177" s="25"/>
      <c r="F177" s="25"/>
      <c r="G177" s="25"/>
      <c r="H177" s="54"/>
      <c r="I177" s="54"/>
      <c r="J177" s="65"/>
      <c r="K177" s="65"/>
      <c r="L177" s="65"/>
      <c r="M177" s="65"/>
      <c r="N177" s="65"/>
      <c r="O177" s="65"/>
      <c r="Q177" s="2"/>
      <c r="R177" s="15"/>
    </row>
    <row r="178" spans="1:18" ht="12.75">
      <c r="A178" s="2"/>
      <c r="B178" s="60" t="s">
        <v>78</v>
      </c>
      <c r="C178" s="60"/>
      <c r="D178" s="73"/>
      <c r="E178" s="121">
        <f>+E180+E183+E188</f>
        <v>0</v>
      </c>
      <c r="F178" s="20">
        <f>+F180+F183+F188</f>
        <v>0</v>
      </c>
      <c r="G178" s="25" t="e">
        <f>#REF!-#REF!</f>
        <v>#REF!</v>
      </c>
      <c r="H178" s="54">
        <v>0</v>
      </c>
      <c r="I178" s="54" t="e">
        <f>+#REF!/$E$140</f>
        <v>#REF!</v>
      </c>
      <c r="J178" s="65"/>
      <c r="K178" s="65"/>
      <c r="L178" s="65"/>
      <c r="M178" s="65"/>
      <c r="N178" s="65"/>
      <c r="O178" s="65"/>
      <c r="Q178" s="14"/>
      <c r="R178" s="15"/>
    </row>
    <row r="179" spans="1:18" ht="12.75">
      <c r="A179" s="14"/>
      <c r="B179" s="14"/>
      <c r="C179" s="14"/>
      <c r="D179" s="110"/>
      <c r="E179" s="118"/>
      <c r="F179" s="14"/>
      <c r="G179" s="25">
        <f>E136-F136</f>
        <v>-4157156.001600027</v>
      </c>
      <c r="H179" s="54">
        <f>(E136-F136)/F136</f>
        <v>-0.014923457070794333</v>
      </c>
      <c r="I179" s="54">
        <f>+E136/$E$140</f>
        <v>0.09975204920472464</v>
      </c>
      <c r="J179" s="92"/>
      <c r="K179" s="92"/>
      <c r="L179" s="65"/>
      <c r="M179" s="65"/>
      <c r="N179" s="65"/>
      <c r="O179" s="65"/>
      <c r="Q179" s="14"/>
      <c r="R179" s="15"/>
    </row>
    <row r="180" spans="1:18" ht="12.75">
      <c r="A180" s="82">
        <v>91</v>
      </c>
      <c r="B180" s="18" t="s">
        <v>80</v>
      </c>
      <c r="C180" s="18"/>
      <c r="D180" s="73" t="s">
        <v>139</v>
      </c>
      <c r="E180" s="116">
        <f>SUM(E181:E182)</f>
        <v>159428658.45262998</v>
      </c>
      <c r="F180" s="55">
        <f>SUM(F181:F182)</f>
        <v>93722642.83028</v>
      </c>
      <c r="G180" s="25">
        <f>E137-F137</f>
        <v>-40775515.72024</v>
      </c>
      <c r="H180" s="54">
        <f>(E137-F137)/F137</f>
        <v>2.293849793259972</v>
      </c>
      <c r="I180" s="54">
        <f>+E137/$E$140</f>
        <v>-0.021284489795561867</v>
      </c>
      <c r="J180" s="84"/>
      <c r="K180" s="84"/>
      <c r="L180" s="84"/>
      <c r="M180" s="19"/>
      <c r="N180" s="19"/>
      <c r="O180" s="19"/>
      <c r="Q180" s="14"/>
      <c r="R180" s="15"/>
    </row>
    <row r="181" spans="1:18" ht="25.5">
      <c r="A181" s="93">
        <v>9120</v>
      </c>
      <c r="B181" s="94" t="s">
        <v>76</v>
      </c>
      <c r="C181" s="94"/>
      <c r="D181" s="115"/>
      <c r="E181" s="117">
        <v>142302590.99866</v>
      </c>
      <c r="F181" s="36">
        <v>89670724.44268</v>
      </c>
      <c r="G181" s="95"/>
      <c r="H181" s="54"/>
      <c r="I181" s="96"/>
      <c r="J181" s="4"/>
      <c r="K181" s="4"/>
      <c r="L181" s="4"/>
      <c r="M181" s="4"/>
      <c r="N181" s="4"/>
      <c r="O181" s="4"/>
      <c r="Q181" s="14"/>
      <c r="R181" s="15"/>
    </row>
    <row r="182" spans="1:18" ht="12.75">
      <c r="A182" s="93">
        <v>9190</v>
      </c>
      <c r="B182" s="16" t="s">
        <v>83</v>
      </c>
      <c r="C182" s="16"/>
      <c r="D182" s="42"/>
      <c r="E182" s="117">
        <v>17126067.45397</v>
      </c>
      <c r="F182" s="36">
        <v>4051918.3876</v>
      </c>
      <c r="G182" s="95"/>
      <c r="H182" s="54"/>
      <c r="I182" s="96"/>
      <c r="J182" s="4"/>
      <c r="K182" s="4"/>
      <c r="L182" s="4"/>
      <c r="M182" s="4"/>
      <c r="N182" s="4"/>
      <c r="O182" s="4"/>
      <c r="Q182" s="14"/>
      <c r="R182" s="15"/>
    </row>
    <row r="183" spans="1:18" ht="12.75">
      <c r="A183" s="82">
        <v>93</v>
      </c>
      <c r="B183" s="18" t="s">
        <v>91</v>
      </c>
      <c r="C183" s="18"/>
      <c r="D183" s="73"/>
      <c r="E183" s="116">
        <f>SUM(E184:E187)</f>
        <v>49698183.74456</v>
      </c>
      <c r="F183" s="55">
        <f>SUM(F184:F187)</f>
        <v>84094319.42894</v>
      </c>
      <c r="G183" s="31">
        <f>E140-F140</f>
        <v>812151.5565795898</v>
      </c>
      <c r="H183" s="78">
        <f>(E140-F140)/F140</f>
        <v>0.000295318248631459</v>
      </c>
      <c r="I183" s="78">
        <f>+E140/$E$140</f>
        <v>1</v>
      </c>
      <c r="J183" s="4"/>
      <c r="K183" s="4"/>
      <c r="L183" s="4"/>
      <c r="M183" s="4"/>
      <c r="N183" s="4"/>
      <c r="O183" s="4"/>
      <c r="Q183" s="14"/>
      <c r="R183" s="15"/>
    </row>
    <row r="184" spans="1:18" s="66" customFormat="1" ht="12.75">
      <c r="A184" s="2">
        <v>9308</v>
      </c>
      <c r="B184" s="2" t="s">
        <v>90</v>
      </c>
      <c r="C184" s="2"/>
      <c r="D184" s="42"/>
      <c r="E184" s="117">
        <v>0</v>
      </c>
      <c r="F184" s="36">
        <v>0</v>
      </c>
      <c r="G184" s="95"/>
      <c r="H184" s="54"/>
      <c r="I184" s="3"/>
      <c r="J184" s="84"/>
      <c r="K184" s="4"/>
      <c r="L184" s="4"/>
      <c r="M184" s="4"/>
      <c r="N184" s="4"/>
      <c r="O184" s="4"/>
      <c r="P184" s="14"/>
      <c r="Q184" s="14"/>
      <c r="R184" s="15"/>
    </row>
    <row r="185" spans="1:18" ht="12.75">
      <c r="A185" s="2">
        <v>9350</v>
      </c>
      <c r="B185" s="2" t="s">
        <v>92</v>
      </c>
      <c r="C185" s="2"/>
      <c r="D185" s="42"/>
      <c r="E185" s="117">
        <v>0</v>
      </c>
      <c r="F185" s="36">
        <v>0</v>
      </c>
      <c r="G185" s="95"/>
      <c r="H185" s="54"/>
      <c r="I185" s="3"/>
      <c r="J185" s="84"/>
      <c r="K185" s="4"/>
      <c r="L185" s="4"/>
      <c r="M185" s="4"/>
      <c r="N185" s="4"/>
      <c r="O185" s="4"/>
      <c r="Q185" s="14"/>
      <c r="R185" s="15"/>
    </row>
    <row r="186" spans="1:18" ht="12.75">
      <c r="A186" s="2">
        <v>9368</v>
      </c>
      <c r="B186" s="2" t="s">
        <v>93</v>
      </c>
      <c r="C186" s="2"/>
      <c r="D186" s="42"/>
      <c r="E186" s="117">
        <v>0</v>
      </c>
      <c r="F186" s="36">
        <v>0</v>
      </c>
      <c r="G186" s="95"/>
      <c r="H186" s="54"/>
      <c r="I186" s="3"/>
      <c r="J186" s="4"/>
      <c r="K186" s="4"/>
      <c r="L186" s="4"/>
      <c r="M186" s="4"/>
      <c r="N186" s="4"/>
      <c r="O186" s="4"/>
      <c r="Q186" s="14"/>
      <c r="R186" s="15"/>
    </row>
    <row r="187" spans="1:18" ht="12.75">
      <c r="A187" s="2">
        <v>9390</v>
      </c>
      <c r="B187" s="2" t="s">
        <v>94</v>
      </c>
      <c r="C187" s="2"/>
      <c r="D187" s="42"/>
      <c r="E187" s="117">
        <v>49698183.74456</v>
      </c>
      <c r="F187" s="36">
        <v>84094319.42894</v>
      </c>
      <c r="G187" s="21">
        <f>E142-F142</f>
        <v>61421173.18786955</v>
      </c>
      <c r="H187" s="22">
        <f>(E142-F142)/F142</f>
        <v>0.01570525773659017</v>
      </c>
      <c r="I187" s="22">
        <f>+E142/$E$142</f>
        <v>1</v>
      </c>
      <c r="J187" s="4"/>
      <c r="K187" s="4"/>
      <c r="L187" s="4"/>
      <c r="M187" s="4"/>
      <c r="N187" s="4"/>
      <c r="O187" s="4"/>
      <c r="Q187" s="14"/>
      <c r="R187" s="15"/>
    </row>
    <row r="188" spans="1:18" ht="12.75">
      <c r="A188" s="82">
        <v>99</v>
      </c>
      <c r="B188" s="18" t="s">
        <v>85</v>
      </c>
      <c r="C188" s="18"/>
      <c r="D188" s="73"/>
      <c r="E188" s="126">
        <f>SUM(E189:E190)</f>
        <v>-209126842.19719002</v>
      </c>
      <c r="F188" s="31">
        <f>SUM(F189:F190)</f>
        <v>-177816962.25922</v>
      </c>
      <c r="G188" s="1"/>
      <c r="H188" s="2"/>
      <c r="I188" s="3"/>
      <c r="J188" s="4"/>
      <c r="K188" s="4"/>
      <c r="L188" s="4"/>
      <c r="M188" s="4"/>
      <c r="N188" s="4"/>
      <c r="O188" s="4"/>
      <c r="Q188" s="14"/>
      <c r="R188" s="15"/>
    </row>
    <row r="189" spans="1:18" ht="12.75">
      <c r="A189" s="93">
        <v>9905</v>
      </c>
      <c r="B189" s="16" t="s">
        <v>87</v>
      </c>
      <c r="C189" s="16"/>
      <c r="D189" s="115"/>
      <c r="E189" s="123">
        <v>-159428658.45263</v>
      </c>
      <c r="F189" s="25">
        <v>-93722642.83028</v>
      </c>
      <c r="G189" s="1"/>
      <c r="H189" s="2"/>
      <c r="I189" s="3"/>
      <c r="J189" s="4"/>
      <c r="K189" s="4"/>
      <c r="L189" s="4"/>
      <c r="M189" s="4"/>
      <c r="N189" s="4"/>
      <c r="O189" s="4"/>
      <c r="Q189" s="14"/>
      <c r="R189" s="15"/>
    </row>
    <row r="190" spans="1:18" ht="12.75">
      <c r="A190" s="2">
        <v>9915</v>
      </c>
      <c r="B190" s="2" t="s">
        <v>95</v>
      </c>
      <c r="C190" s="2"/>
      <c r="D190" s="42"/>
      <c r="E190" s="123">
        <v>-49698183.74456</v>
      </c>
      <c r="F190" s="25">
        <v>-84094319.42894</v>
      </c>
      <c r="G190" s="20">
        <f>E178-F178</f>
        <v>0</v>
      </c>
      <c r="H190" s="54"/>
      <c r="I190" s="3"/>
      <c r="J190" s="4"/>
      <c r="K190" s="4"/>
      <c r="L190" s="4"/>
      <c r="M190" s="4"/>
      <c r="N190" s="4"/>
      <c r="O190" s="4"/>
      <c r="Q190" s="14"/>
      <c r="R190" s="15"/>
    </row>
    <row r="197" spans="1:4" ht="12.75">
      <c r="A197" s="132" t="s">
        <v>145</v>
      </c>
      <c r="B197" s="128"/>
      <c r="D197" s="129" t="s">
        <v>146</v>
      </c>
    </row>
    <row r="198" spans="1:4" ht="12.75">
      <c r="A198" s="127"/>
      <c r="B198" s="130" t="s">
        <v>147</v>
      </c>
      <c r="D198" s="131" t="s">
        <v>148</v>
      </c>
    </row>
    <row r="199" spans="1:4" ht="12.75">
      <c r="A199" s="127"/>
      <c r="B199" s="19" t="s">
        <v>150</v>
      </c>
      <c r="D199" s="19" t="s">
        <v>149</v>
      </c>
    </row>
    <row r="206" ht="12.75">
      <c r="B206" s="132" t="s">
        <v>151</v>
      </c>
    </row>
    <row r="207" ht="12.75">
      <c r="B207" s="130" t="s">
        <v>154</v>
      </c>
    </row>
    <row r="208" ht="12.75">
      <c r="B208" s="19" t="s">
        <v>152</v>
      </c>
    </row>
    <row r="209" ht="12.75">
      <c r="B209" s="19" t="s">
        <v>153</v>
      </c>
    </row>
  </sheetData>
  <sheetProtection/>
  <mergeCells count="12">
    <mergeCell ref="A79:F79"/>
    <mergeCell ref="A80:F80"/>
    <mergeCell ref="A156:F156"/>
    <mergeCell ref="A157:F157"/>
    <mergeCell ref="A158:F158"/>
    <mergeCell ref="A1:F1"/>
    <mergeCell ref="A2:F2"/>
    <mergeCell ref="A3:F3"/>
    <mergeCell ref="A4:F4"/>
    <mergeCell ref="A155:F155"/>
    <mergeCell ref="A77:F77"/>
    <mergeCell ref="A78:F78"/>
  </mergeCells>
  <printOptions horizontalCentered="1" verticalCentered="1"/>
  <pageMargins left="0.87" right="0.15748031496062992" top="0.3937007874015748" bottom="0.3937007874015748" header="0.5118110236220472" footer="0.3937007874015748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Patricia Duque Jaramillo</dc:creator>
  <cp:keywords/>
  <dc:description/>
  <cp:lastModifiedBy>Mauren Bautista Cuevas</cp:lastModifiedBy>
  <cp:lastPrinted>2021-02-22T15:40:09Z</cp:lastPrinted>
  <dcterms:created xsi:type="dcterms:W3CDTF">2018-06-06T21:32:55Z</dcterms:created>
  <dcterms:modified xsi:type="dcterms:W3CDTF">2021-02-22T15:40:33Z</dcterms:modified>
  <cp:category/>
  <cp:version/>
  <cp:contentType/>
  <cp:contentStatus/>
</cp:coreProperties>
</file>