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N16" i="9"/>
  <c r="L17" i="9"/>
  <c r="N17" i="9"/>
  <c r="L18" i="9"/>
  <c r="N18" i="9"/>
  <c r="L19" i="9"/>
  <c r="N19" i="9"/>
  <c r="L20" i="9"/>
  <c r="N20" i="9"/>
  <c r="I20" i="9"/>
  <c r="I19" i="9"/>
  <c r="I18" i="9"/>
  <c r="I17" i="9"/>
  <c r="I12" i="9"/>
  <c r="I16" i="9"/>
  <c r="I15" i="9"/>
  <c r="I14" i="9"/>
  <c r="I13" i="9"/>
  <c r="R21" i="9"/>
  <c r="T21" i="9"/>
  <c r="P21" i="9"/>
  <c r="Q21" i="9"/>
  <c r="S21" i="9"/>
  <c r="N21" i="9"/>
  <c r="M12" i="9"/>
  <c r="M13" i="9"/>
  <c r="M14" i="9"/>
  <c r="M15" i="9"/>
  <c r="M16" i="9"/>
  <c r="M17" i="9"/>
  <c r="M18" i="9"/>
  <c r="M19" i="9"/>
  <c r="M20" i="9"/>
  <c r="M21" i="9"/>
  <c r="T20" i="9"/>
  <c r="S20" i="9"/>
  <c r="T19" i="9"/>
  <c r="S19" i="9"/>
  <c r="T18" i="9"/>
  <c r="S18" i="9"/>
  <c r="T17" i="9"/>
  <c r="S17" i="9"/>
  <c r="T16" i="9"/>
  <c r="S16" i="9"/>
  <c r="L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<sst xmlns="http://schemas.openxmlformats.org/spreadsheetml/2006/main" count="49" uniqueCount="45">
  <si>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</si>
  <si>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</si>
  <si>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</si>
  <si>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</si>
  <si>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</si>
  <si>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</si>
  <si>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</si>
  <si>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</si>
  <si>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</si>
  <si>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</si>
  <si>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</si>
  <si>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</si>
  <si>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</si>
  <si>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</si>
  <si>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</si>
  <si>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</si>
  <si>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</si>
  <si>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</si>
  <si>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</si>
  <si>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</si>
  <si>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</si>
  <si>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</si>
  <si>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</si>
  <si>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</si>
  <si>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</si>
  <si>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</si>
  <si>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</si>
  <si>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</si>
  <si>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</si>
  <si>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</si>
  <si>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</si>
  <si>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</si>
  <si>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</si>
  <si>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</si>
  <si>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</si>
  <si>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</si>
  <si>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</si>
  <si>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</si>
  <si>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</si>
  <si>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</si>
  <si>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05410706</t>
  </si>
  <si>
    <t>05410708 05410709 05413101 05413102</t>
  </si>
  <si>
    <t>05410707</t>
  </si>
  <si>
    <t xml:space="preserve"> -</t>
  </si>
  <si>
    <t>03219108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</si>
</sst>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10" fillId="0" borderId="41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4" xfId="0" applyNumberFormat="1" applyFont="1" applyFill="1" applyBorder="1" applyAlignment="1">
      <alignment horizontal="center" vertical="center"/>
    </xf>
    <xf numFmtId="9" fontId="11" fillId="2" borderId="30" xfId="0" applyNumberFormat="1" applyFont="1" applyFill="1" applyBorder="1" applyAlignment="1">
      <alignment horizontal="center" vertical="center"/>
    </xf>
    <xf numFmtId="3" fontId="11" fillId="2" borderId="45" xfId="0" applyNumberFormat="1" applyFont="1" applyFill="1" applyBorder="1" applyAlignment="1">
      <alignment horizontal="center" vertical="center"/>
    </xf>
    <xf numFmtId="3" fontId="11" fillId="2" borderId="31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45" xfId="0" applyFont="1" applyBorder="1" applyAlignment="1">
      <alignment horizontal="justify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</cellXfs>
  <cellStyles count="5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75" t="s">
        <v>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20.100000000000001" customHeight="1" x14ac:dyDescent="0.2">
      <c r="B3" s="75" t="s">
        <v>19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20.100000000000001" customHeight="1" x14ac:dyDescent="0.2">
      <c r="B4" s="75" t="s">
        <v>39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43190</v>
      </c>
      <c r="D8" s="76" t="s">
        <v>3</v>
      </c>
      <c r="E8" s="77"/>
      <c r="F8" s="77"/>
      <c r="G8" s="77"/>
      <c r="H8" s="77"/>
      <c r="I8" s="77"/>
      <c r="J8" s="77"/>
      <c r="K8" s="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9" t="s">
        <v>17</v>
      </c>
      <c r="C9" s="82" t="s">
        <v>18</v>
      </c>
      <c r="D9" s="84" t="s">
        <v>0</v>
      </c>
      <c r="E9" s="87" t="s">
        <v>4</v>
      </c>
      <c r="F9" s="87"/>
      <c r="G9" s="87" t="s">
        <v>5</v>
      </c>
      <c r="H9" s="87"/>
      <c r="I9" s="87"/>
      <c r="J9" s="87"/>
      <c r="K9" s="89"/>
      <c r="L9" s="5"/>
      <c r="M9" s="84" t="s">
        <v>6</v>
      </c>
      <c r="N9" s="89"/>
      <c r="O9" s="58" t="s">
        <v>24</v>
      </c>
      <c r="P9" s="59"/>
      <c r="Q9" s="59"/>
      <c r="R9" s="59"/>
      <c r="S9" s="59"/>
      <c r="T9" s="60"/>
    </row>
    <row r="10" spans="2:20" ht="17.100000000000001" customHeight="1" x14ac:dyDescent="0.2">
      <c r="B10" s="80"/>
      <c r="C10" s="83"/>
      <c r="D10" s="85"/>
      <c r="E10" s="88"/>
      <c r="F10" s="88"/>
      <c r="G10" s="88" t="s">
        <v>7</v>
      </c>
      <c r="H10" s="64" t="s">
        <v>25</v>
      </c>
      <c r="I10" s="64" t="s">
        <v>26</v>
      </c>
      <c r="J10" s="92" t="s">
        <v>1</v>
      </c>
      <c r="K10" s="90" t="s">
        <v>8</v>
      </c>
      <c r="L10" s="6"/>
      <c r="M10" s="54" t="s">
        <v>9</v>
      </c>
      <c r="N10" s="56" t="s">
        <v>10</v>
      </c>
      <c r="O10" s="61"/>
      <c r="P10" s="62"/>
      <c r="Q10" s="62"/>
      <c r="R10" s="62"/>
      <c r="S10" s="62"/>
      <c r="T10" s="63"/>
    </row>
    <row r="11" spans="2:20" ht="37.5" customHeight="1" thickBot="1" x14ac:dyDescent="0.25">
      <c r="B11" s="81"/>
      <c r="C11" s="83"/>
      <c r="D11" s="86"/>
      <c r="E11" s="12" t="s">
        <v>11</v>
      </c>
      <c r="F11" s="12" t="s">
        <v>12</v>
      </c>
      <c r="G11" s="64"/>
      <c r="H11" s="65"/>
      <c r="I11" s="65"/>
      <c r="J11" s="93"/>
      <c r="K11" s="91"/>
      <c r="L11" s="13"/>
      <c r="M11" s="55"/>
      <c r="N11" s="57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x14ac:dyDescent="0.2">
      <c r="B12" s="72" t="s">
        <v>38</v>
      </c>
      <c r="C12" s="69" t="s">
        <v>36</v>
      </c>
      <c r="D12" s="66" t="s">
        <v>37</v>
      </c>
      <c r="E12" s="38">
        <v>43101</v>
      </c>
      <c r="F12" s="38">
        <v>43465</v>
      </c>
      <c r="G12" s="20" t="s">
        <v>27</v>
      </c>
      <c r="H12" s="21">
        <v>5</v>
      </c>
      <c r="I12" s="32" t="e">
        <f>+J12+(#REF!-#REF!)</f>
        <v>#REF!</v>
      </c>
      <c r="J12" s="32">
        <v>1</v>
      </c>
      <c r="K12" s="94">
        <v>0.35</v>
      </c>
      <c r="L12" s="35">
        <f>+K12/J12</f>
        <v>0.35</v>
      </c>
      <c r="M12" s="29">
        <f>DAYS360(E12,$C$8)/DAYS360(E12,F12)</f>
        <v>0.25</v>
      </c>
      <c r="N12" s="23">
        <f>IF(J12=0," -",IF(L12&gt;100%,100%,L12))</f>
        <v>0.35</v>
      </c>
      <c r="O12" s="51" t="s">
        <v>40</v>
      </c>
      <c r="P12" s="32">
        <v>2600000</v>
      </c>
      <c r="Q12" s="32">
        <v>388439</v>
      </c>
      <c r="R12" s="32">
        <v>0</v>
      </c>
      <c r="S12" s="22">
        <f>IF(P12=0," -",Q12/P12)</f>
        <v>0.14939961538461538</v>
      </c>
      <c r="T12" s="23" t="str">
        <f>IF(R12=0," -",IF(Q12=0,100%,R12/Q12))</f>
        <v xml:space="preserve"> -</v>
      </c>
    </row>
    <row r="13" spans="2:20" ht="60" x14ac:dyDescent="0.2">
      <c r="B13" s="73"/>
      <c r="C13" s="70"/>
      <c r="D13" s="67"/>
      <c r="E13" s="39">
        <v>43101</v>
      </c>
      <c r="F13" s="39">
        <v>43465</v>
      </c>
      <c r="G13" s="9" t="s">
        <v>28</v>
      </c>
      <c r="H13" s="10">
        <v>800</v>
      </c>
      <c r="I13" s="46">
        <f>+J13</f>
        <v>800</v>
      </c>
      <c r="J13" s="33">
        <v>800</v>
      </c>
      <c r="K13" s="47">
        <v>20</v>
      </c>
      <c r="L13" s="36">
        <f>+J13/K13</f>
        <v>40</v>
      </c>
      <c r="M13" s="30">
        <f t="shared" ref="M13:M20" si="0">DAYS360(E13,$C$8)/DAYS360(E13,F13)</f>
        <v>0.25</v>
      </c>
      <c r="N13" s="24">
        <f t="shared" ref="N13:N20" si="1">IF(J13=0," -",IF(L13&gt;100%,100%,L13))</f>
        <v>1</v>
      </c>
      <c r="O13" s="52" t="s">
        <v>41</v>
      </c>
      <c r="P13" s="33">
        <v>713890</v>
      </c>
      <c r="Q13" s="33">
        <v>666666</v>
      </c>
      <c r="R13" s="33">
        <v>0</v>
      </c>
      <c r="S13" s="19">
        <f t="shared" ref="S13:S21" si="2">IF(P13=0," -",Q13/P13)</f>
        <v>0.93384975276303073</v>
      </c>
      <c r="T13" s="24" t="str">
        <f t="shared" ref="T13:T21" si="3">IF(R13=0," -",IF(Q13=0,100%,R13/Q13))</f>
        <v xml:space="preserve"> -</v>
      </c>
    </row>
    <row r="14" spans="2:20" ht="60" x14ac:dyDescent="0.2">
      <c r="B14" s="73"/>
      <c r="C14" s="70"/>
      <c r="D14" s="67"/>
      <c r="E14" s="39">
        <v>43101</v>
      </c>
      <c r="F14" s="39">
        <v>43465</v>
      </c>
      <c r="G14" s="9" t="s">
        <v>29</v>
      </c>
      <c r="H14" s="10">
        <v>400</v>
      </c>
      <c r="I14" s="46">
        <f>+J14</f>
        <v>400</v>
      </c>
      <c r="J14" s="33">
        <v>400</v>
      </c>
      <c r="K14" s="47">
        <v>10</v>
      </c>
      <c r="L14" s="36">
        <f t="shared" ref="L14:L15" si="4">+J14/K14</f>
        <v>40</v>
      </c>
      <c r="M14" s="30">
        <f t="shared" si="0"/>
        <v>0.25</v>
      </c>
      <c r="N14" s="24">
        <f t="shared" si="1"/>
        <v>1</v>
      </c>
      <c r="O14" s="52" t="s">
        <v>41</v>
      </c>
      <c r="P14" s="33">
        <v>713890</v>
      </c>
      <c r="Q14" s="33">
        <v>666666</v>
      </c>
      <c r="R14" s="33">
        <v>0</v>
      </c>
      <c r="S14" s="19">
        <f t="shared" si="2"/>
        <v>0.93384975276303073</v>
      </c>
      <c r="T14" s="24" t="str">
        <f t="shared" si="3"/>
        <v xml:space="preserve"> -</v>
      </c>
    </row>
    <row r="15" spans="2:20" ht="60" x14ac:dyDescent="0.2">
      <c r="B15" s="73"/>
      <c r="C15" s="70"/>
      <c r="D15" s="67"/>
      <c r="E15" s="39">
        <v>43101</v>
      </c>
      <c r="F15" s="39">
        <v>43465</v>
      </c>
      <c r="G15" s="9" t="s">
        <v>30</v>
      </c>
      <c r="H15" s="10">
        <v>2000</v>
      </c>
      <c r="I15" s="46">
        <f>+J15</f>
        <v>2000</v>
      </c>
      <c r="J15" s="33">
        <v>2000</v>
      </c>
      <c r="K15" s="47">
        <v>40</v>
      </c>
      <c r="L15" s="36">
        <f t="shared" si="4"/>
        <v>50</v>
      </c>
      <c r="M15" s="30">
        <f t="shared" si="0"/>
        <v>0.25</v>
      </c>
      <c r="N15" s="24">
        <f t="shared" si="1"/>
        <v>1</v>
      </c>
      <c r="O15" s="52" t="s">
        <v>41</v>
      </c>
      <c r="P15" s="33">
        <v>713890</v>
      </c>
      <c r="Q15" s="33">
        <v>666666</v>
      </c>
      <c r="R15" s="33">
        <v>0</v>
      </c>
      <c r="S15" s="19">
        <f t="shared" si="2"/>
        <v>0.93384975276303073</v>
      </c>
      <c r="T15" s="24" t="str">
        <f t="shared" si="3"/>
        <v xml:space="preserve"> -</v>
      </c>
    </row>
    <row r="16" spans="2:20" ht="45" x14ac:dyDescent="0.2">
      <c r="B16" s="73"/>
      <c r="C16" s="70"/>
      <c r="D16" s="67"/>
      <c r="E16" s="39">
        <v>43101</v>
      </c>
      <c r="F16" s="39">
        <v>43465</v>
      </c>
      <c r="G16" s="9" t="s">
        <v>31</v>
      </c>
      <c r="H16" s="11">
        <v>1</v>
      </c>
      <c r="I16" s="50">
        <f>+J16</f>
        <v>0</v>
      </c>
      <c r="J16" s="19">
        <v>0</v>
      </c>
      <c r="K16" s="24">
        <v>1</v>
      </c>
      <c r="L16" s="36" t="e">
        <f t="shared" ref="L16:L20" si="5">+K16/J16</f>
        <v>#DIV/0!</v>
      </c>
      <c r="M16" s="30">
        <f t="shared" si="0"/>
        <v>0.25</v>
      </c>
      <c r="N16" s="24" t="str">
        <f t="shared" si="1"/>
        <v xml:space="preserve"> -</v>
      </c>
      <c r="O16" s="52" t="s">
        <v>42</v>
      </c>
      <c r="P16" s="33">
        <v>6200000</v>
      </c>
      <c r="Q16" s="33">
        <v>6000000</v>
      </c>
      <c r="R16" s="33">
        <v>0</v>
      </c>
      <c r="S16" s="19">
        <f t="shared" si="2"/>
        <v>0.967741935483871</v>
      </c>
      <c r="T16" s="24" t="str">
        <f t="shared" si="3"/>
        <v xml:space="preserve"> -</v>
      </c>
    </row>
    <row r="17" spans="2:20" ht="45" x14ac:dyDescent="0.2">
      <c r="B17" s="73"/>
      <c r="C17" s="70"/>
      <c r="D17" s="67"/>
      <c r="E17" s="39">
        <v>43101</v>
      </c>
      <c r="F17" s="39">
        <v>43465</v>
      </c>
      <c r="G17" s="9" t="s">
        <v>32</v>
      </c>
      <c r="H17" s="10">
        <v>1200</v>
      </c>
      <c r="I17" s="46" t="e">
        <f>+J17+(#REF!-#REF!)</f>
        <v>#REF!</v>
      </c>
      <c r="J17" s="33">
        <v>400</v>
      </c>
      <c r="K17" s="47">
        <v>200</v>
      </c>
      <c r="L17" s="36">
        <f t="shared" si="5"/>
        <v>0.5</v>
      </c>
      <c r="M17" s="30">
        <f t="shared" si="0"/>
        <v>0.25</v>
      </c>
      <c r="N17" s="24">
        <f t="shared" si="1"/>
        <v>0.5</v>
      </c>
      <c r="O17" s="52" t="s">
        <v>43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45" x14ac:dyDescent="0.2">
      <c r="B18" s="73"/>
      <c r="C18" s="70"/>
      <c r="D18" s="67"/>
      <c r="E18" s="39">
        <v>43101</v>
      </c>
      <c r="F18" s="39">
        <v>43465</v>
      </c>
      <c r="G18" s="9" t="s">
        <v>33</v>
      </c>
      <c r="H18" s="10">
        <v>300</v>
      </c>
      <c r="I18" s="46" t="e">
        <f>+J18+(#REF!-#REF!)</f>
        <v>#REF!</v>
      </c>
      <c r="J18" s="33">
        <v>75</v>
      </c>
      <c r="K18" s="47">
        <v>150</v>
      </c>
      <c r="L18" s="36">
        <f t="shared" si="5"/>
        <v>2</v>
      </c>
      <c r="M18" s="30">
        <f t="shared" si="0"/>
        <v>0.25</v>
      </c>
      <c r="N18" s="24">
        <f t="shared" si="1"/>
        <v>1</v>
      </c>
      <c r="O18" s="52" t="s">
        <v>43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 x14ac:dyDescent="0.2">
      <c r="B19" s="73"/>
      <c r="C19" s="70"/>
      <c r="D19" s="67"/>
      <c r="E19" s="39">
        <v>43101</v>
      </c>
      <c r="F19" s="39">
        <v>43465</v>
      </c>
      <c r="G19" s="9" t="s">
        <v>34</v>
      </c>
      <c r="H19" s="10">
        <v>10000</v>
      </c>
      <c r="I19" s="46" t="e">
        <f>+J19+(#REF!-#REF!)</f>
        <v>#REF!</v>
      </c>
      <c r="J19" s="33">
        <v>2500</v>
      </c>
      <c r="K19" s="47">
        <v>1000</v>
      </c>
      <c r="L19" s="36">
        <f t="shared" si="5"/>
        <v>0.4</v>
      </c>
      <c r="M19" s="30">
        <f t="shared" si="0"/>
        <v>0.25</v>
      </c>
      <c r="N19" s="24">
        <f t="shared" si="1"/>
        <v>0.4</v>
      </c>
      <c r="O19" s="52" t="s">
        <v>43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45.75" thickBot="1" x14ac:dyDescent="0.25">
      <c r="B20" s="74"/>
      <c r="C20" s="71"/>
      <c r="D20" s="68"/>
      <c r="E20" s="40">
        <v>43101</v>
      </c>
      <c r="F20" s="40">
        <v>43465</v>
      </c>
      <c r="G20" s="25" t="s">
        <v>35</v>
      </c>
      <c r="H20" s="26">
        <v>314000</v>
      </c>
      <c r="I20" s="48" t="e">
        <f>+J20+(#REF!-#REF!)</f>
        <v>#REF!</v>
      </c>
      <c r="J20" s="34">
        <v>79000</v>
      </c>
      <c r="K20" s="49">
        <v>9843</v>
      </c>
      <c r="L20" s="37">
        <f t="shared" si="5"/>
        <v>0.12459493670886077</v>
      </c>
      <c r="M20" s="31">
        <f t="shared" si="0"/>
        <v>0.25</v>
      </c>
      <c r="N20" s="28">
        <f t="shared" si="1"/>
        <v>0.12459493670886077</v>
      </c>
      <c r="O20" s="53" t="s">
        <v>44</v>
      </c>
      <c r="P20" s="34">
        <v>150000</v>
      </c>
      <c r="Q20" s="34">
        <v>0</v>
      </c>
      <c r="R20" s="34">
        <v>0</v>
      </c>
      <c r="S20" s="27">
        <f t="shared" si="2"/>
        <v>0</v>
      </c>
      <c r="T20" s="28" t="str">
        <f t="shared" si="3"/>
        <v xml:space="preserve"> -</v>
      </c>
    </row>
    <row r="21" spans="2:20" ht="21" customHeight="1" thickBot="1" x14ac:dyDescent="0.25">
      <c r="M21" s="41">
        <f>+AVERAGE(M12:M20)</f>
        <v>0.25</v>
      </c>
      <c r="N21" s="42">
        <f>+AVERAGE(N12:N20)</f>
        <v>0.6718243670886076</v>
      </c>
      <c r="P21" s="43">
        <f>+SUM(P12:P20)</f>
        <v>11091670</v>
      </c>
      <c r="Q21" s="44">
        <f>+SUM(Q12:Q20)</f>
        <v>8388437</v>
      </c>
      <c r="R21" s="44">
        <f>+SUM(R12:R20)</f>
        <v>0</v>
      </c>
      <c r="S21" s="45">
        <f t="shared" si="2"/>
        <v>0.75628259766112771</v>
      </c>
      <c r="T21" s="42" t="str">
        <f t="shared" si="3"/>
        <v xml:space="preserve"> -</v>
      </c>
    </row>
  </sheetData>
  <mergeCells count="21"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2018-05-22T20:37:15Z</dcterms:modified>
</cp:coreProperties>
</file>