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oreno\Downloads\"/>
    </mc:Choice>
  </mc:AlternateContent>
  <bookViews>
    <workbookView xWindow="0" yWindow="0" windowWidth="24000" windowHeight="9735"/>
  </bookViews>
  <sheets>
    <sheet name="INGRESOS" sheetId="2" r:id="rId1"/>
  </sheets>
  <externalReferences>
    <externalReference r:id="rId2"/>
    <externalReference r:id="rId3"/>
    <externalReference r:id="rId4"/>
  </externalReferences>
  <definedNames>
    <definedName name="_xlnm.Print_Titles" localSheetId="0">INGRESOS!$5:$6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0" i="2" l="1"/>
  <c r="H190" i="2"/>
  <c r="G190" i="2"/>
  <c r="F190" i="2"/>
  <c r="E190" i="2"/>
  <c r="M189" i="2"/>
  <c r="K189" i="2"/>
  <c r="J189" i="2"/>
  <c r="N189" i="2" s="1"/>
  <c r="L187" i="2"/>
  <c r="J187" i="2"/>
  <c r="N184" i="2"/>
  <c r="K184" i="2"/>
  <c r="J184" i="2"/>
  <c r="M184" i="2" s="1"/>
  <c r="J182" i="2"/>
  <c r="N182" i="2" s="1"/>
  <c r="J181" i="2"/>
  <c r="M181" i="2" s="1"/>
  <c r="J175" i="2"/>
  <c r="M175" i="2" s="1"/>
  <c r="J172" i="2"/>
  <c r="N172" i="2" s="1"/>
  <c r="J171" i="2"/>
  <c r="N171" i="2" s="1"/>
  <c r="J170" i="2"/>
  <c r="M170" i="2" s="1"/>
  <c r="J169" i="2"/>
  <c r="M169" i="2" s="1"/>
  <c r="J168" i="2"/>
  <c r="J167" i="2"/>
  <c r="L166" i="2"/>
  <c r="J166" i="2"/>
  <c r="M166" i="2" s="1"/>
  <c r="J165" i="2"/>
  <c r="M165" i="2" s="1"/>
  <c r="J164" i="2"/>
  <c r="M164" i="2" s="1"/>
  <c r="J163" i="2"/>
  <c r="N163" i="2" s="1"/>
  <c r="J162" i="2"/>
  <c r="M162" i="2" s="1"/>
  <c r="J161" i="2"/>
  <c r="N161" i="2" s="1"/>
  <c r="J160" i="2"/>
  <c r="J159" i="2"/>
  <c r="M159" i="2" s="1"/>
  <c r="J158" i="2"/>
  <c r="N158" i="2" s="1"/>
  <c r="K157" i="2"/>
  <c r="J157" i="2"/>
  <c r="M157" i="2" s="1"/>
  <c r="J156" i="2"/>
  <c r="J155" i="2"/>
  <c r="L154" i="2"/>
  <c r="N154" i="2" s="1"/>
  <c r="J154" i="2"/>
  <c r="M154" i="2" s="1"/>
  <c r="J153" i="2"/>
  <c r="M153" i="2" s="1"/>
  <c r="K152" i="2"/>
  <c r="J152" i="2"/>
  <c r="N152" i="2" s="1"/>
  <c r="J151" i="2"/>
  <c r="J150" i="2"/>
  <c r="N150" i="2" s="1"/>
  <c r="J149" i="2"/>
  <c r="N149" i="2" s="1"/>
  <c r="K142" i="2"/>
  <c r="J142" i="2"/>
  <c r="M142" i="2" s="1"/>
  <c r="K141" i="2"/>
  <c r="J141" i="2"/>
  <c r="M141" i="2" s="1"/>
  <c r="K140" i="2"/>
  <c r="J140" i="2"/>
  <c r="M140" i="2" s="1"/>
  <c r="L138" i="2"/>
  <c r="N138" i="2" s="1"/>
  <c r="J138" i="2"/>
  <c r="K137" i="2"/>
  <c r="J137" i="2"/>
  <c r="N137" i="2" s="1"/>
  <c r="J136" i="2"/>
  <c r="M136" i="2" s="1"/>
  <c r="K135" i="2"/>
  <c r="J135" i="2"/>
  <c r="M135" i="2" s="1"/>
  <c r="K134" i="2"/>
  <c r="J134" i="2"/>
  <c r="M134" i="2" s="1"/>
  <c r="L132" i="2"/>
  <c r="J132" i="2"/>
  <c r="L131" i="2"/>
  <c r="K131" i="2"/>
  <c r="J131" i="2"/>
  <c r="N131" i="2" s="1"/>
  <c r="L130" i="2"/>
  <c r="J130" i="2"/>
  <c r="L129" i="2"/>
  <c r="K129" i="2"/>
  <c r="J129" i="2"/>
  <c r="L128" i="2"/>
  <c r="J128" i="2"/>
  <c r="M128" i="2" s="1"/>
  <c r="L127" i="2"/>
  <c r="K127" i="2" s="1"/>
  <c r="J127" i="2"/>
  <c r="L126" i="2"/>
  <c r="J126" i="2"/>
  <c r="K124" i="2"/>
  <c r="J124" i="2"/>
  <c r="N124" i="2" s="1"/>
  <c r="K123" i="2"/>
  <c r="J123" i="2"/>
  <c r="M123" i="2" s="1"/>
  <c r="N122" i="2"/>
  <c r="K122" i="2"/>
  <c r="J122" i="2"/>
  <c r="M122" i="2" s="1"/>
  <c r="N121" i="2"/>
  <c r="K121" i="2"/>
  <c r="J121" i="2"/>
  <c r="M121" i="2" s="1"/>
  <c r="L119" i="2"/>
  <c r="K119" i="2" s="1"/>
  <c r="J119" i="2"/>
  <c r="L118" i="2"/>
  <c r="J118" i="2"/>
  <c r="M118" i="2" s="1"/>
  <c r="L117" i="2"/>
  <c r="J117" i="2"/>
  <c r="M117" i="2" s="1"/>
  <c r="L116" i="2"/>
  <c r="K116" i="2"/>
  <c r="J116" i="2"/>
  <c r="L115" i="2"/>
  <c r="J115" i="2"/>
  <c r="M115" i="2" s="1"/>
  <c r="L114" i="2"/>
  <c r="K114" i="2" s="1"/>
  <c r="J114" i="2"/>
  <c r="L112" i="2"/>
  <c r="N112" i="2" s="1"/>
  <c r="J112" i="2"/>
  <c r="L111" i="2"/>
  <c r="J111" i="2"/>
  <c r="A111" i="2"/>
  <c r="A112" i="2" s="1"/>
  <c r="A114" i="2" s="1"/>
  <c r="A115" i="2" s="1"/>
  <c r="A116" i="2" s="1"/>
  <c r="A117" i="2" s="1"/>
  <c r="A118" i="2" s="1"/>
  <c r="A119" i="2" s="1"/>
  <c r="K110" i="2"/>
  <c r="J110" i="2"/>
  <c r="M110" i="2" s="1"/>
  <c r="K109" i="2"/>
  <c r="J109" i="2"/>
  <c r="M109" i="2" s="1"/>
  <c r="K108" i="2"/>
  <c r="J108" i="2"/>
  <c r="M108" i="2" s="1"/>
  <c r="L107" i="2"/>
  <c r="K107" i="2"/>
  <c r="J107" i="2"/>
  <c r="N107" i="2" s="1"/>
  <c r="I101" i="2"/>
  <c r="H101" i="2"/>
  <c r="G101" i="2"/>
  <c r="F101" i="2"/>
  <c r="E101" i="2"/>
  <c r="L99" i="2"/>
  <c r="J99" i="2"/>
  <c r="M99" i="2" s="1"/>
  <c r="N98" i="2"/>
  <c r="K98" i="2"/>
  <c r="J98" i="2"/>
  <c r="M98" i="2" s="1"/>
  <c r="N97" i="2"/>
  <c r="M97" i="2"/>
  <c r="K97" i="2"/>
  <c r="J97" i="2"/>
  <c r="K96" i="2"/>
  <c r="J96" i="2"/>
  <c r="N96" i="2" s="1"/>
  <c r="L94" i="2"/>
  <c r="J94" i="2"/>
  <c r="M94" i="2" s="1"/>
  <c r="K93" i="2"/>
  <c r="J93" i="2"/>
  <c r="M93" i="2" s="1"/>
  <c r="J91" i="2"/>
  <c r="M91" i="2" s="1"/>
  <c r="L89" i="2"/>
  <c r="J89" i="2"/>
  <c r="J88" i="2"/>
  <c r="M88" i="2" s="1"/>
  <c r="M87" i="2"/>
  <c r="K87" i="2"/>
  <c r="J87" i="2"/>
  <c r="N87" i="2" s="1"/>
  <c r="J85" i="2"/>
  <c r="M85" i="2" s="1"/>
  <c r="K84" i="2"/>
  <c r="J84" i="2"/>
  <c r="M84" i="2" s="1"/>
  <c r="K82" i="2"/>
  <c r="J82" i="2"/>
  <c r="M82" i="2" s="1"/>
  <c r="N81" i="2"/>
  <c r="M81" i="2"/>
  <c r="K81" i="2"/>
  <c r="J81" i="2"/>
  <c r="J80" i="2"/>
  <c r="N80" i="2" s="1"/>
  <c r="K78" i="2"/>
  <c r="J78" i="2"/>
  <c r="M78" i="2" s="1"/>
  <c r="K77" i="2"/>
  <c r="J77" i="2"/>
  <c r="N77" i="2" s="1"/>
  <c r="K76" i="2"/>
  <c r="J76" i="2"/>
  <c r="M76" i="2" s="1"/>
  <c r="J73" i="2"/>
  <c r="M73" i="2" s="1"/>
  <c r="K72" i="2"/>
  <c r="J72" i="2"/>
  <c r="N72" i="2" s="1"/>
  <c r="J71" i="2"/>
  <c r="M71" i="2" s="1"/>
  <c r="K70" i="2"/>
  <c r="J70" i="2"/>
  <c r="M70" i="2" s="1"/>
  <c r="L69" i="2"/>
  <c r="N69" i="2" s="1"/>
  <c r="J69" i="2"/>
  <c r="K68" i="2"/>
  <c r="J68" i="2"/>
  <c r="N68" i="2" s="1"/>
  <c r="K67" i="2"/>
  <c r="J67" i="2"/>
  <c r="M67" i="2" s="1"/>
  <c r="K66" i="2"/>
  <c r="J66" i="2"/>
  <c r="N66" i="2" s="1"/>
  <c r="K64" i="2"/>
  <c r="J64" i="2"/>
  <c r="M64" i="2" s="1"/>
  <c r="L63" i="2"/>
  <c r="J63" i="2"/>
  <c r="M63" i="2" s="1"/>
  <c r="M62" i="2"/>
  <c r="K62" i="2"/>
  <c r="J62" i="2"/>
  <c r="N62" i="2" s="1"/>
  <c r="N61" i="2"/>
  <c r="M61" i="2"/>
  <c r="K61" i="2"/>
  <c r="J61" i="2"/>
  <c r="J60" i="2"/>
  <c r="N60" i="2" s="1"/>
  <c r="K59" i="2"/>
  <c r="J59" i="2"/>
  <c r="N59" i="2" s="1"/>
  <c r="K58" i="2"/>
  <c r="J58" i="2"/>
  <c r="M58" i="2" s="1"/>
  <c r="J57" i="2"/>
  <c r="N57" i="2" s="1"/>
  <c r="L56" i="2"/>
  <c r="J56" i="2"/>
  <c r="M56" i="2" s="1"/>
  <c r="K55" i="2"/>
  <c r="J55" i="2"/>
  <c r="N55" i="2" s="1"/>
  <c r="K54" i="2"/>
  <c r="J54" i="2"/>
  <c r="M54" i="2" s="1"/>
  <c r="M53" i="2"/>
  <c r="K53" i="2"/>
  <c r="J53" i="2"/>
  <c r="K52" i="2"/>
  <c r="J52" i="2"/>
  <c r="N52" i="2" s="1"/>
  <c r="K51" i="2"/>
  <c r="J51" i="2"/>
  <c r="M51" i="2" s="1"/>
  <c r="M48" i="2"/>
  <c r="K48" i="2"/>
  <c r="J48" i="2"/>
  <c r="N48" i="2" s="1"/>
  <c r="K47" i="2"/>
  <c r="J47" i="2"/>
  <c r="M47" i="2" s="1"/>
  <c r="M46" i="2"/>
  <c r="K46" i="2"/>
  <c r="J46" i="2"/>
  <c r="N46" i="2" s="1"/>
  <c r="N45" i="2"/>
  <c r="M45" i="2"/>
  <c r="J45" i="2"/>
  <c r="K43" i="2"/>
  <c r="J43" i="2"/>
  <c r="M43" i="2" s="1"/>
  <c r="K42" i="2"/>
  <c r="J42" i="2"/>
  <c r="N42" i="2" s="1"/>
  <c r="K40" i="2"/>
  <c r="J40" i="2"/>
  <c r="M40" i="2" s="1"/>
  <c r="K39" i="2"/>
  <c r="J39" i="2"/>
  <c r="M39" i="2" s="1"/>
  <c r="K38" i="2"/>
  <c r="J38" i="2"/>
  <c r="M38" i="2" s="1"/>
  <c r="K37" i="2"/>
  <c r="J37" i="2"/>
  <c r="L33" i="2"/>
  <c r="I33" i="2"/>
  <c r="H33" i="2"/>
  <c r="G33" i="2"/>
  <c r="F33" i="2"/>
  <c r="E33" i="2"/>
  <c r="K31" i="2"/>
  <c r="J31" i="2"/>
  <c r="N31" i="2" s="1"/>
  <c r="K30" i="2"/>
  <c r="J30" i="2"/>
  <c r="N30" i="2" s="1"/>
  <c r="K29" i="2"/>
  <c r="J29" i="2"/>
  <c r="N29" i="2" s="1"/>
  <c r="K28" i="2"/>
  <c r="J28" i="2"/>
  <c r="N28" i="2" s="1"/>
  <c r="K27" i="2"/>
  <c r="J27" i="2"/>
  <c r="M27" i="2" s="1"/>
  <c r="K26" i="2"/>
  <c r="J26" i="2"/>
  <c r="N26" i="2" s="1"/>
  <c r="K25" i="2"/>
  <c r="J25" i="2"/>
  <c r="M25" i="2" s="1"/>
  <c r="N24" i="2"/>
  <c r="K24" i="2"/>
  <c r="J24" i="2"/>
  <c r="M24" i="2" s="1"/>
  <c r="K23" i="2"/>
  <c r="J23" i="2"/>
  <c r="M23" i="2" s="1"/>
  <c r="K22" i="2"/>
  <c r="J22" i="2"/>
  <c r="N22" i="2" s="1"/>
  <c r="K21" i="2"/>
  <c r="J21" i="2"/>
  <c r="M21" i="2" s="1"/>
  <c r="K20" i="2"/>
  <c r="J20" i="2"/>
  <c r="M20" i="2" s="1"/>
  <c r="K19" i="2"/>
  <c r="J19" i="2"/>
  <c r="N19" i="2" s="1"/>
  <c r="M18" i="2"/>
  <c r="K18" i="2"/>
  <c r="J18" i="2"/>
  <c r="N18" i="2" s="1"/>
  <c r="M17" i="2"/>
  <c r="K17" i="2"/>
  <c r="J17" i="2"/>
  <c r="N17" i="2" s="1"/>
  <c r="K16" i="2"/>
  <c r="J16" i="2"/>
  <c r="N16" i="2" s="1"/>
  <c r="K15" i="2"/>
  <c r="J15" i="2"/>
  <c r="N15" i="2" s="1"/>
  <c r="K14" i="2"/>
  <c r="J14" i="2"/>
  <c r="N14" i="2" s="1"/>
  <c r="K12" i="2"/>
  <c r="J12" i="2"/>
  <c r="N12" i="2" s="1"/>
  <c r="K11" i="2"/>
  <c r="J11" i="2"/>
  <c r="N11" i="2" s="1"/>
  <c r="J101" i="2" l="1"/>
  <c r="M16" i="2"/>
  <c r="M28" i="2"/>
  <c r="M29" i="2"/>
  <c r="N40" i="2"/>
  <c r="N108" i="2"/>
  <c r="N111" i="2"/>
  <c r="N119" i="2"/>
  <c r="N126" i="2"/>
  <c r="M15" i="2"/>
  <c r="M19" i="2"/>
  <c r="N27" i="2"/>
  <c r="N39" i="2"/>
  <c r="N54" i="2"/>
  <c r="N88" i="2"/>
  <c r="N94" i="2"/>
  <c r="E102" i="2"/>
  <c r="E191" i="2" s="1"/>
  <c r="I102" i="2"/>
  <c r="I191" i="2" s="1"/>
  <c r="M107" i="2"/>
  <c r="N110" i="2"/>
  <c r="M112" i="2"/>
  <c r="N129" i="2"/>
  <c r="N130" i="2"/>
  <c r="N136" i="2"/>
  <c r="M138" i="2"/>
  <c r="N153" i="2"/>
  <c r="N159" i="2"/>
  <c r="N164" i="2"/>
  <c r="F102" i="2"/>
  <c r="F191" i="2" s="1"/>
  <c r="N118" i="2"/>
  <c r="N20" i="2"/>
  <c r="M137" i="2"/>
  <c r="N175" i="2"/>
  <c r="M187" i="2"/>
  <c r="M30" i="2"/>
  <c r="M42" i="2"/>
  <c r="M55" i="2"/>
  <c r="M57" i="2"/>
  <c r="N63" i="2"/>
  <c r="N67" i="2"/>
  <c r="M69" i="2"/>
  <c r="N78" i="2"/>
  <c r="N84" i="2"/>
  <c r="N93" i="2"/>
  <c r="N99" i="2"/>
  <c r="H102" i="2"/>
  <c r="L190" i="2"/>
  <c r="M114" i="2"/>
  <c r="N116" i="2"/>
  <c r="N117" i="2"/>
  <c r="N165" i="2"/>
  <c r="K101" i="2"/>
  <c r="L101" i="2"/>
  <c r="N101" i="2" s="1"/>
  <c r="M60" i="2"/>
  <c r="M80" i="2"/>
  <c r="N85" i="2"/>
  <c r="N115" i="2"/>
  <c r="M126" i="2"/>
  <c r="N132" i="2"/>
  <c r="M150" i="2"/>
  <c r="N169" i="2"/>
  <c r="M172" i="2"/>
  <c r="N187" i="2"/>
  <c r="H191" i="2"/>
  <c r="K33" i="2"/>
  <c r="N37" i="2"/>
  <c r="M68" i="2"/>
  <c r="M89" i="2"/>
  <c r="M96" i="2"/>
  <c r="G102" i="2"/>
  <c r="N127" i="2"/>
  <c r="N128" i="2"/>
  <c r="N135" i="2"/>
  <c r="M152" i="2"/>
  <c r="L102" i="2"/>
  <c r="L191" i="2" s="1"/>
  <c r="G191" i="2"/>
  <c r="N21" i="2"/>
  <c r="N23" i="2"/>
  <c r="N25" i="2"/>
  <c r="M37" i="2"/>
  <c r="N38" i="2"/>
  <c r="N47" i="2"/>
  <c r="N51" i="2"/>
  <c r="M52" i="2"/>
  <c r="N56" i="2"/>
  <c r="N58" i="2"/>
  <c r="M59" i="2"/>
  <c r="N64" i="2"/>
  <c r="M66" i="2"/>
  <c r="N70" i="2"/>
  <c r="N71" i="2"/>
  <c r="M72" i="2"/>
  <c r="N76" i="2"/>
  <c r="M77" i="2"/>
  <c r="N82" i="2"/>
  <c r="N109" i="2"/>
  <c r="N114" i="2"/>
  <c r="K115" i="2"/>
  <c r="M119" i="2"/>
  <c r="N123" i="2"/>
  <c r="M124" i="2"/>
  <c r="K126" i="2"/>
  <c r="M127" i="2"/>
  <c r="K128" i="2"/>
  <c r="M129" i="2"/>
  <c r="K130" i="2"/>
  <c r="M131" i="2"/>
  <c r="K132" i="2"/>
  <c r="N134" i="2"/>
  <c r="N140" i="2"/>
  <c r="N141" i="2"/>
  <c r="N142" i="2"/>
  <c r="N157" i="2"/>
  <c r="N162" i="2"/>
  <c r="N170" i="2"/>
  <c r="N181" i="2"/>
  <c r="J33" i="2"/>
  <c r="N33" i="2" s="1"/>
  <c r="M116" i="2"/>
  <c r="J190" i="2"/>
  <c r="M11" i="2"/>
  <c r="M12" i="2"/>
  <c r="M14" i="2"/>
  <c r="M22" i="2"/>
  <c r="M26" i="2"/>
  <c r="M31" i="2"/>
  <c r="M111" i="2"/>
  <c r="M130" i="2"/>
  <c r="M132" i="2"/>
  <c r="M149" i="2"/>
  <c r="M158" i="2"/>
  <c r="M163" i="2"/>
  <c r="M171" i="2"/>
  <c r="M182" i="2"/>
  <c r="M33" i="2" l="1"/>
  <c r="N190" i="2"/>
  <c r="J102" i="2"/>
  <c r="N102" i="2" s="1"/>
  <c r="K102" i="2"/>
  <c r="M190" i="2"/>
  <c r="K190" i="2"/>
  <c r="M101" i="2"/>
  <c r="J191" i="2" l="1"/>
  <c r="K191" i="2"/>
  <c r="M102" i="2"/>
  <c r="M191" i="2" s="1"/>
  <c r="J193" i="2" l="1"/>
  <c r="N191" i="2"/>
</calcChain>
</file>

<file path=xl/comments1.xml><?xml version="1.0" encoding="utf-8"?>
<comments xmlns="http://schemas.openxmlformats.org/spreadsheetml/2006/main">
  <authors>
    <author>Yolanda Baron Pedraza</author>
    <author>Usuario</author>
    <author>Javier Enrique Pinzon</author>
    <author>Laura Cristina Leon Ardila</author>
    <author>Silvia Patricia Mejia Suarez</author>
    <author>Alberto Malaver Serrano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inclui el valor de uso del subsuelo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inclui el valor recaudo de uso del subsuelo
</t>
        </r>
      </text>
    </comment>
    <comment ref="L3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ESTE VALOR  CORRESPONDE REGISTRADO EN EL CONTRIBUCION LEY 418 DE 1997</t>
        </r>
      </text>
    </comment>
    <comment ref="D39" authorId="2" shapeId="0">
      <text>
        <r>
          <rPr>
            <sz val="12"/>
            <color indexed="81"/>
            <rFont val="Tahoma"/>
            <family val="2"/>
          </rPr>
          <t>FONDO PARA EL ESPACIO PUBLICO</t>
        </r>
      </text>
    </comment>
    <comment ref="D40" authorId="2" shapeId="0">
      <text>
        <r>
          <rPr>
            <sz val="12"/>
            <color indexed="81"/>
            <rFont val="Tahoma"/>
            <family val="2"/>
          </rPr>
          <t>FONDO PARA EL ESPACIO PUBLICO</t>
        </r>
      </text>
    </comment>
    <comment ref="K42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SE INCLUYO EL VALOR RECAUDADO EN MULTAS ESPECIALES  INFRACCION URBANISTICA $88,526,035,00</t>
        </r>
      </text>
    </comment>
    <comment ref="D46" authorId="2" shapeId="0">
      <text>
        <r>
          <rPr>
            <sz val="12"/>
            <color indexed="81"/>
            <rFont val="Tahoma"/>
            <family val="2"/>
          </rPr>
          <t>FONDO ROTATORIO AMBIENTAL</t>
        </r>
      </text>
    </comment>
    <comment ref="A51" authorId="3" shapeId="0">
      <text>
        <r>
          <rPr>
            <sz val="9"/>
            <color indexed="81"/>
            <rFont val="Tahoma"/>
            <family val="2"/>
          </rPr>
          <t xml:space="preserve">MIRAR LO QUE NOS DA TESORERIA
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0069 DE MAYO 24 DE 2017 $108,676,966,00</t>
        </r>
      </text>
    </comment>
    <comment ref="A52" authorId="3" shapeId="0">
      <text>
        <r>
          <rPr>
            <sz val="9"/>
            <color indexed="81"/>
            <rFont val="Tahoma"/>
            <family val="2"/>
          </rPr>
          <t xml:space="preserve">22105443
</t>
        </r>
      </text>
    </comment>
    <comment ref="K52" authorId="2" shapeId="0">
      <text>
        <r>
          <rPr>
            <sz val="12"/>
            <color indexed="81"/>
            <rFont val="Tahoma"/>
            <family val="2"/>
          </rPr>
          <t xml:space="preserve">22105443
</t>
        </r>
      </text>
    </comment>
    <comment ref="A53" authorId="3" shapeId="0">
      <text>
        <r>
          <rPr>
            <b/>
            <sz val="9"/>
            <color indexed="81"/>
            <rFont val="Tahoma"/>
            <family val="2"/>
          </rPr>
          <t xml:space="preserve">22105433
</t>
        </r>
      </text>
    </comment>
    <comment ref="A54" authorId="3" shapeId="0">
      <text>
        <r>
          <rPr>
            <b/>
            <sz val="9"/>
            <color indexed="81"/>
            <rFont val="Tahoma"/>
            <family val="2"/>
          </rPr>
          <t xml:space="preserve">22105446
</t>
        </r>
      </text>
    </comment>
    <comment ref="K54" authorId="2" shapeId="0">
      <text>
        <r>
          <rPr>
            <sz val="12"/>
            <color indexed="81"/>
            <rFont val="Tahoma"/>
            <family val="2"/>
          </rPr>
          <t>22105446</t>
        </r>
      </text>
    </comment>
    <comment ref="A55" authorId="3" shapeId="0">
      <text>
        <r>
          <rPr>
            <b/>
            <sz val="9"/>
            <color indexed="81"/>
            <rFont val="Tahoma"/>
            <family val="2"/>
          </rPr>
          <t xml:space="preserve">22105445
</t>
        </r>
      </text>
    </comment>
    <comment ref="K55" authorId="2" shapeId="0">
      <text>
        <r>
          <rPr>
            <sz val="12"/>
            <color indexed="81"/>
            <rFont val="Tahoma"/>
            <family val="2"/>
          </rPr>
          <t xml:space="preserve">22105445
</t>
        </r>
      </text>
    </comment>
    <comment ref="K56" authorId="4" shapeId="0">
      <text>
        <r>
          <rPr>
            <b/>
            <sz val="9"/>
            <color indexed="81"/>
            <rFont val="Tahoma"/>
            <family val="2"/>
          </rPr>
          <t>Silvia Patricia Mejia Suarez:</t>
        </r>
        <r>
          <rPr>
            <sz val="9"/>
            <color indexed="81"/>
            <rFont val="Tahoma"/>
            <family val="2"/>
          </rPr>
          <t xml:space="preserve">
221054410
</t>
        </r>
      </text>
    </comment>
    <comment ref="A57" authorId="3" shapeId="0">
      <text>
        <r>
          <rPr>
            <b/>
            <sz val="9"/>
            <color indexed="81"/>
            <rFont val="Tahoma"/>
            <family val="2"/>
          </rPr>
          <t>22105449</t>
        </r>
      </text>
    </comment>
    <comment ref="K57" authorId="2" shapeId="0">
      <text>
        <r>
          <rPr>
            <sz val="12"/>
            <color indexed="81"/>
            <rFont val="Tahoma"/>
            <family val="2"/>
          </rPr>
          <t xml:space="preserve">22105449
</t>
        </r>
      </text>
    </comment>
    <comment ref="A59" authorId="3" shapeId="0">
      <text>
        <r>
          <rPr>
            <sz val="9"/>
            <color indexed="81"/>
            <rFont val="Tahoma"/>
            <family val="2"/>
          </rPr>
          <t xml:space="preserve">22105436
</t>
        </r>
      </text>
    </comment>
    <comment ref="K59" authorId="2" shapeId="0">
      <text>
        <r>
          <rPr>
            <sz val="12"/>
            <color indexed="81"/>
            <rFont val="Tahoma"/>
            <family val="2"/>
          </rPr>
          <t xml:space="preserve">22105436
se compromete pero se recibe por doceavas verificar el saldo con la dra. Eddy
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esta comprometido todo el valor pero  a junio 30 se ha recaudado la mitad</t>
        </r>
      </text>
    </comment>
    <comment ref="A60" authorId="3" shapeId="0">
      <text>
        <r>
          <rPr>
            <sz val="9"/>
            <color indexed="81"/>
            <rFont val="Tahoma"/>
            <family val="2"/>
          </rPr>
          <t>MIRAR LO QUE NOS DA TESORERIA</t>
        </r>
      </text>
    </comment>
    <comment ref="F60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DE 24 D EMAYO D E2017 $97,333,839</t>
        </r>
      </text>
    </comment>
    <comment ref="K60" authorId="2" shapeId="0">
      <text>
        <r>
          <rPr>
            <sz val="12"/>
            <color indexed="81"/>
            <rFont val="Tahoma"/>
            <family val="2"/>
          </rPr>
          <t xml:space="preserve">DNP-ÚLTIMA doceava 2016sicodis
</t>
        </r>
      </text>
    </comment>
    <comment ref="A61" authorId="3" shapeId="0">
      <text>
        <r>
          <rPr>
            <b/>
            <sz val="9"/>
            <color indexed="81"/>
            <rFont val="Tahoma"/>
            <family val="2"/>
          </rPr>
          <t>22105443</t>
        </r>
      </text>
    </comment>
    <comment ref="K61" authorId="2" shapeId="0">
      <text>
        <r>
          <rPr>
            <sz val="12"/>
            <color indexed="81"/>
            <rFont val="Tahoma"/>
            <family val="2"/>
          </rPr>
          <t xml:space="preserve">DNP-ÚLTIMA 2016
sicodis
</t>
        </r>
      </text>
    </comment>
    <comment ref="A62" authorId="3" shapeId="0">
      <text>
        <r>
          <rPr>
            <b/>
            <sz val="9"/>
            <color indexed="81"/>
            <rFont val="Tahoma"/>
            <family val="2"/>
          </rPr>
          <t>lo que genera en el ingreso</t>
        </r>
      </text>
    </comment>
    <comment ref="A64" authorId="3" shapeId="0">
      <text>
        <r>
          <rPr>
            <b/>
            <sz val="9"/>
            <color indexed="81"/>
            <rFont val="Tahoma"/>
            <family val="2"/>
          </rPr>
          <t xml:space="preserve">22105433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4" authorId="2" shapeId="0">
      <text>
        <r>
          <rPr>
            <sz val="12"/>
            <color indexed="81"/>
            <rFont val="Tahoma"/>
            <family val="2"/>
          </rPr>
          <t xml:space="preserve">DNP-ÚLTIMA 2015
</t>
        </r>
      </text>
    </comment>
    <comment ref="D67" authorId="3" shapeId="0">
      <text>
        <r>
          <rPr>
            <b/>
            <sz val="9"/>
            <color indexed="81"/>
            <rFont val="Tahoma"/>
            <family val="2"/>
          </rPr>
          <t>reporta tesoreria</t>
        </r>
      </text>
    </comment>
    <comment ref="D68" authorId="3" shapeId="0">
      <text>
        <r>
          <rPr>
            <b/>
            <sz val="9"/>
            <color indexed="81"/>
            <rFont val="Tahoma"/>
            <family val="2"/>
          </rPr>
          <t xml:space="preserve">REPORTA TESORERIA
</t>
        </r>
      </text>
    </comment>
    <comment ref="K7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CONTABILIZAR EL MISMO VALOR EJECUTADO EN EL GASTO DE GRATUIDAD
</t>
        </r>
      </text>
    </comment>
    <comment ref="K76" authorId="2" shapeId="0">
      <text>
        <r>
          <rPr>
            <sz val="9"/>
            <color indexed="81"/>
            <rFont val="Tahoma"/>
            <family val="2"/>
          </rPr>
          <t xml:space="preserve">DNP - 1/11 - 2016
</t>
        </r>
      </text>
    </comment>
    <comment ref="K77" authorId="2" shapeId="0">
      <text>
        <r>
          <rPr>
            <sz val="9"/>
            <color indexed="81"/>
            <rFont val="Tahoma"/>
            <family val="2"/>
          </rPr>
          <t xml:space="preserve">DNP - 1/11 - 2016
</t>
        </r>
      </text>
    </comment>
    <comment ref="K78" authorId="2" shapeId="0">
      <text>
        <r>
          <rPr>
            <sz val="9"/>
            <color indexed="81"/>
            <rFont val="Tahoma"/>
            <family val="2"/>
          </rPr>
          <t xml:space="preserve">DNP - 1/11 - 2016
</t>
        </r>
      </text>
    </comment>
    <comment ref="K80" authorId="2" shapeId="0">
      <text>
        <r>
          <rPr>
            <sz val="12"/>
            <color indexed="81"/>
            <rFont val="Tahoma"/>
            <family val="2"/>
          </rPr>
          <t xml:space="preserve">DNP - ÚLTIMA DOCEAVA 2015
</t>
        </r>
      </text>
    </comment>
    <comment ref="K81" authorId="2" shapeId="0">
      <text>
        <r>
          <rPr>
            <sz val="12"/>
            <color indexed="81"/>
            <rFont val="Tahoma"/>
            <family val="2"/>
          </rPr>
          <t xml:space="preserve">DNP - ÚLTIMA DOCEAVA 2015
</t>
        </r>
      </text>
    </comment>
    <comment ref="K82" authorId="2" shapeId="0">
      <text>
        <r>
          <rPr>
            <sz val="12"/>
            <color indexed="81"/>
            <rFont val="Tahoma"/>
            <family val="2"/>
          </rPr>
          <t xml:space="preserve">DNP - ÚLTIMA DOCEAVA 2015
</t>
        </r>
      </text>
    </comment>
    <comment ref="F88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15/2017 $17,950,655</t>
        </r>
      </text>
    </comment>
    <comment ref="K98" authorId="2" shapeId="0">
      <text>
        <r>
          <rPr>
            <b/>
            <sz val="9"/>
            <color indexed="81"/>
            <rFont val="Tahoma"/>
            <family val="2"/>
          </rPr>
          <t xml:space="preserve">OTROS INGRESOS + SERVICIOS POR SISTEMATIZACIÓN
</t>
        </r>
      </text>
    </comment>
    <comment ref="A107" authorId="3" shapeId="0">
      <text>
        <r>
          <rPr>
            <sz val="9"/>
            <color indexed="81"/>
            <rFont val="Tahoma"/>
            <family val="2"/>
          </rPr>
          <t>fondos comunes</t>
        </r>
      </text>
    </comment>
    <comment ref="A109" authorId="3" shapeId="0">
      <text>
        <r>
          <rPr>
            <sz val="9"/>
            <color indexed="81"/>
            <rFont val="Tahoma"/>
            <family val="2"/>
          </rPr>
          <t>lo que nos da Tesorería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1" authorId="2" shapeId="0">
      <text>
        <r>
          <rPr>
            <sz val="12"/>
            <color indexed="81"/>
            <rFont val="Tahoma"/>
            <family val="2"/>
          </rPr>
          <t>FONDO PARA EL ESPACIO PUBLICO</t>
        </r>
      </text>
    </comment>
    <comment ref="J138" authorId="5" shapeId="0">
      <text>
        <r>
          <rPr>
            <b/>
            <sz val="9"/>
            <color indexed="81"/>
            <rFont val="Tahoma"/>
            <family val="2"/>
          </rPr>
          <t>Circulacion y Transito y uso del subsuelo: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0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0036  marzo 30 de 2017 $2,104,383,851,70</t>
        </r>
      </text>
    </comment>
    <comment ref="J140" authorId="5" shapeId="0">
      <text>
        <r>
          <rPr>
            <b/>
            <sz val="9"/>
            <color indexed="81"/>
            <rFont val="Tahoma"/>
            <family val="2"/>
          </rPr>
          <t>Circulacion y Transito y uso del subsuelo: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1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0070 DEMAYO 24 DE 2017 $165,230,030,53
</t>
        </r>
      </text>
    </comment>
    <comment ref="F142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0057 de mayo 8 de 2017 $233,407,178,00</t>
        </r>
      </text>
    </comment>
    <comment ref="F145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15/2017 $2,237,859,461,14
</t>
        </r>
      </text>
    </comment>
    <comment ref="F146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15/2017 $337,470,992</t>
        </r>
      </text>
    </comment>
    <comment ref="F147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15/2017 $1,273,792,022,55</t>
        </r>
      </text>
    </comment>
    <comment ref="F148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15/2017 $289,477,354,31</t>
        </r>
      </text>
    </comment>
    <comment ref="F149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24/2017 $9,031,406,213,37</t>
        </r>
      </text>
    </comment>
    <comment ref="F150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24/17 $192,327,762,47</t>
        </r>
      </text>
    </comment>
    <comment ref="F151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15/2017 $251,462,376</t>
        </r>
      </text>
    </comment>
    <comment ref="F153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24/2017 $170,469,884,13</t>
        </r>
      </text>
    </comment>
    <comment ref="F154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agosto 24/2017 $29,543,848,926,82</t>
        </r>
      </text>
    </comment>
    <comment ref="F155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24/2017 $328,853,898,82</t>
        </r>
      </text>
    </comment>
    <comment ref="F156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15/2017 $61,617715,84</t>
        </r>
      </text>
    </comment>
    <comment ref="F158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24/2017 $57,858,730,82</t>
        </r>
      </text>
    </comment>
    <comment ref="F15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0066 mayo 24 de 2017$8,076050970,89
</t>
        </r>
      </text>
    </comment>
    <comment ref="F160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 de 2017 $2,084,478,912,67
</t>
        </r>
      </text>
    </comment>
    <comment ref="F161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 agosto 24/2017 $343,427,796</t>
        </r>
      </text>
    </comment>
    <comment ref="F162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24/2017 $13,098,704</t>
        </r>
      </text>
    </comment>
    <comment ref="F163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 de 2017 $8,688,979</t>
        </r>
      </text>
    </comment>
    <comment ref="F164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 de 2017 $11,898,923,55</t>
        </r>
      </text>
    </comment>
    <comment ref="F165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 de 2017 $1,438,730,247,39</t>
        </r>
      </text>
    </comment>
    <comment ref="F166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24/2017 $83,018,092,57</t>
        </r>
      </text>
    </comment>
    <comment ref="F167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
$16,295,281,88</t>
        </r>
      </text>
    </comment>
    <comment ref="F168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24/2017 $83,128,450</t>
        </r>
      </text>
    </comment>
    <comment ref="F169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 E24 DE MAYO DE 2017 $</t>
        </r>
      </text>
    </comment>
    <comment ref="F170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 E24 DE MAYO DE 2017 $2,026,192,623,50
</t>
        </r>
      </text>
    </comment>
    <comment ref="F17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DE 24 D EMAYO D E2015 $1,965,322,543,93
</t>
        </r>
      </text>
    </comment>
    <comment ref="F17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DE 24 DE MAYO DE 2017 $ 554,039,552,01</t>
        </r>
      </text>
    </comment>
    <comment ref="F175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DERETO 0069 D E24 DE MAYO DE 2017 $892,934,216.
</t>
        </r>
      </text>
    </comment>
    <comment ref="F176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0127 de agosto 15/2017 $52,959,166</t>
        </r>
      </text>
    </comment>
    <comment ref="F177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24/2017 $24,383,200</t>
        </r>
      </text>
    </comment>
    <comment ref="F178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24/2017 $259,826,547,30</t>
        </r>
      </text>
    </comment>
    <comment ref="F179" authorId="0" shapeId="0">
      <text>
        <r>
          <rPr>
            <b/>
            <sz val="9"/>
            <color indexed="81"/>
            <rFont val="Tahoma"/>
            <charset val="1"/>
          </rPr>
          <t>Yolanda Baron Pedraza:</t>
        </r>
        <r>
          <rPr>
            <sz val="9"/>
            <color indexed="81"/>
            <rFont val="Tahoma"/>
            <charset val="1"/>
          </rPr>
          <t xml:space="preserve">
decreto 0132 de agosto 24/2017 $5,606,048</t>
        </r>
      </text>
    </comment>
    <comment ref="F18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DERETO 0069 D E24 DE MAYO DE 2017 $148,672,891.
</t>
        </r>
      </text>
    </comment>
    <comment ref="F182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DE 24 MAYO DE 2017 $ 157,699,657
</t>
        </r>
      </text>
    </comment>
    <comment ref="F184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decreto 0068  mayo 24 de 2017
$425,083,333,00
</t>
        </r>
      </text>
    </comment>
    <comment ref="F189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DECRETO 0069 DE 24 D EMAYO DE 2017 $3,346,466,000</t>
        </r>
      </text>
    </comment>
    <comment ref="L189" authorId="0" shapeId="0">
      <text>
        <r>
          <rPr>
            <b/>
            <sz val="9"/>
            <color indexed="81"/>
            <rFont val="Tahoma"/>
            <family val="2"/>
          </rPr>
          <t>Yolanda Baron Pedraza:</t>
        </r>
        <r>
          <rPr>
            <sz val="9"/>
            <color indexed="81"/>
            <rFont val="Tahoma"/>
            <family val="2"/>
          </rPr>
          <t xml:space="preserve">
corresponde al codigo 22105442
</t>
        </r>
      </text>
    </comment>
  </commentList>
</comments>
</file>

<file path=xl/sharedStrings.xml><?xml version="1.0" encoding="utf-8"?>
<sst xmlns="http://schemas.openxmlformats.org/spreadsheetml/2006/main" count="311" uniqueCount="270">
  <si>
    <t>ALCALDIA DE BUCARAMANGA</t>
  </si>
  <si>
    <t>MULTAS</t>
  </si>
  <si>
    <t>RENDIMIENTOS FINANCIEROS</t>
  </si>
  <si>
    <t>SECRETARIA DE HACIENDA</t>
  </si>
  <si>
    <t>FONDO LOCAL DE SALUD</t>
  </si>
  <si>
    <t>EJECUCION PRESUPUESTAL DE INGRESOS  A SEPTIEMBRE 30  DE 2017</t>
  </si>
  <si>
    <t>IDENTIF PRESUP</t>
  </si>
  <si>
    <t>CODIGOS FUT</t>
  </si>
  <si>
    <t>CODIGOS CGR</t>
  </si>
  <si>
    <t>CONCEPTO</t>
  </si>
  <si>
    <t>PRESUPUESTO INICIAL 2017</t>
  </si>
  <si>
    <t>ADICIONES</t>
  </si>
  <si>
    <t>REDUCCIONES</t>
  </si>
  <si>
    <t>CREDITOS</t>
  </si>
  <si>
    <t>CONTRACREDITOS</t>
  </si>
  <si>
    <t>PRESUPUESTO FINAL 2017</t>
  </si>
  <si>
    <t>RECAUDOS</t>
  </si>
  <si>
    <t>SALDO POR RECAUDAR</t>
  </si>
  <si>
    <t>% EJEC</t>
  </si>
  <si>
    <t>MES</t>
  </si>
  <si>
    <t>ACUMULADO</t>
  </si>
  <si>
    <t xml:space="preserve">1 </t>
  </si>
  <si>
    <t>INGRESOS</t>
  </si>
  <si>
    <t xml:space="preserve">1.1 </t>
  </si>
  <si>
    <t>CORRIENTES</t>
  </si>
  <si>
    <t xml:space="preserve">1.1.01 </t>
  </si>
  <si>
    <t>TRIBUTARIOS</t>
  </si>
  <si>
    <t xml:space="preserve">1.1.01.01 </t>
  </si>
  <si>
    <t>IMPUESTOS DIRECTOS</t>
  </si>
  <si>
    <t>TI.A.1.3.1.1</t>
  </si>
  <si>
    <t>Predial unificado vigencia actual</t>
  </si>
  <si>
    <t>TI.A.1.3.2.1</t>
  </si>
  <si>
    <t>Predial unificado vigencia anterior</t>
  </si>
  <si>
    <t xml:space="preserve">                                                 </t>
  </si>
  <si>
    <t>IMPUESTOS INDIRECTOS</t>
  </si>
  <si>
    <t>TI.A.1.8</t>
  </si>
  <si>
    <t>Delineación y urbanismo</t>
  </si>
  <si>
    <t>TI.A.1.10</t>
  </si>
  <si>
    <t>Espectáculo publico</t>
  </si>
  <si>
    <t>TI.A.1.5.1</t>
  </si>
  <si>
    <t>Industria y comercio vigencia actual</t>
  </si>
  <si>
    <t>TI.A.1.5.2</t>
  </si>
  <si>
    <t>Industria y comercio vigencia anterior</t>
  </si>
  <si>
    <t>TI.A.1.29</t>
  </si>
  <si>
    <t xml:space="preserve">Alumbrado publico </t>
  </si>
  <si>
    <t>TI.A.2.2.4.1</t>
  </si>
  <si>
    <t>Registro de marquilla</t>
  </si>
  <si>
    <t>TI.A.1.6.1</t>
  </si>
  <si>
    <t>Propaganda avisos y tableros vigencia actual</t>
  </si>
  <si>
    <t>TI.A.1.6.2</t>
  </si>
  <si>
    <t>Propaganda avisos y tableros vigencia anterior</t>
  </si>
  <si>
    <t>TI.A.1.9</t>
  </si>
  <si>
    <t>Impuesto ley del deporte</t>
  </si>
  <si>
    <t>TI.A.2.1.11.1</t>
  </si>
  <si>
    <t>Rifas y sorteos</t>
  </si>
  <si>
    <t xml:space="preserve">TI.A.1.26 </t>
  </si>
  <si>
    <t>Sobretasa a la gasolina</t>
  </si>
  <si>
    <t xml:space="preserve">TI.A.1.23 </t>
  </si>
  <si>
    <t>Degüello ganado menor</t>
  </si>
  <si>
    <t xml:space="preserve">TI.A.1.31 </t>
  </si>
  <si>
    <t>Impuesto de transporte por gasoductos y oleoductos</t>
  </si>
  <si>
    <t xml:space="preserve">TI.A.1.28.1 </t>
  </si>
  <si>
    <t>Estampilla probienestar del anciano</t>
  </si>
  <si>
    <t xml:space="preserve">TI.A.1.28.9.2 </t>
  </si>
  <si>
    <t>Estampilla probienestar del anciano Departamental</t>
  </si>
  <si>
    <t xml:space="preserve">TI.A.1.7 </t>
  </si>
  <si>
    <t>Publicidad Exterior visual</t>
  </si>
  <si>
    <t>TI.A.2.6.2.1.8.4</t>
  </si>
  <si>
    <t>Contribucuion parafiscal de los espectaculos de las artes escenicas</t>
  </si>
  <si>
    <t>TI.A.1.30</t>
  </si>
  <si>
    <t>Contribución sobre contratos obra pública</t>
  </si>
  <si>
    <t>TOTAL INGRESOS TRIBUTARIOS</t>
  </si>
  <si>
    <t>NO TRIBUTARIOS</t>
  </si>
  <si>
    <t>TASAS Y DERECHOS</t>
  </si>
  <si>
    <t xml:space="preserve">TI.A.2.1.9.3 </t>
  </si>
  <si>
    <t>Nomenclatura urbana</t>
  </si>
  <si>
    <t>Compensación por cupo de parqueadero</t>
  </si>
  <si>
    <t>Compensatorio de los Deberes Urbanísticos para provisión de Espacio Publico</t>
  </si>
  <si>
    <t>Compensatorio de Cesiones Tipo A</t>
  </si>
  <si>
    <t xml:space="preserve">TI.A.2.2.4.5 </t>
  </si>
  <si>
    <t>Multas varias</t>
  </si>
  <si>
    <t>Multas nuevo codigo nacional de policia</t>
  </si>
  <si>
    <t>PARTICIPACIONES</t>
  </si>
  <si>
    <t xml:space="preserve">TI.A.2.6.2.1.7.5 </t>
  </si>
  <si>
    <t>Regalías por explotación de minerales</t>
  </si>
  <si>
    <t xml:space="preserve">TI.A.2.6.2.3.1 </t>
  </si>
  <si>
    <t>Transferencia sector eléctrico</t>
  </si>
  <si>
    <t xml:space="preserve">TI.A.1.2.1 </t>
  </si>
  <si>
    <t>Transferencia impuesto sobre vehículos</t>
  </si>
  <si>
    <t xml:space="preserve">TI.A.2.6.2.5.3 </t>
  </si>
  <si>
    <t xml:space="preserve">Transferencia de las EPSPD </t>
  </si>
  <si>
    <t xml:space="preserve"> SGP SECTOR SALUD</t>
  </si>
  <si>
    <t xml:space="preserve">TI.A.2.6.2.1.1.2.2 </t>
  </si>
  <si>
    <t>Salud Publica 11 Doceavas</t>
  </si>
  <si>
    <t xml:space="preserve">TI.A.2.6.2.1.1.2.1.1 </t>
  </si>
  <si>
    <t>Régimen Subsidiado Continuidad   11 Doceavas sin situación de fondos</t>
  </si>
  <si>
    <t xml:space="preserve">TI.A.2.6.2.1.1.2.3 </t>
  </si>
  <si>
    <t xml:space="preserve">Prestación de Servicios  11 Doceavas       </t>
  </si>
  <si>
    <t xml:space="preserve">TI.A.2.6.2.1.3.1 </t>
  </si>
  <si>
    <t>Recursos Fosyga  (Régimen Subsidiado) Sin situación de fondos</t>
  </si>
  <si>
    <t>Recursos Fosyga  (Super salud) Sin situación de fondos</t>
  </si>
  <si>
    <t>Recursos Fosyga  (Régimen Subsidiado) Sin situación de fondos Población Pobre no asegurada</t>
  </si>
  <si>
    <t xml:space="preserve">TI.A.2.6.2.1.4 </t>
  </si>
  <si>
    <t>Recursos Coljuegos (sin situacion de fondos)</t>
  </si>
  <si>
    <t xml:space="preserve">Recursos Coljuegos </t>
  </si>
  <si>
    <t>TI.A.2.6.2.1.1.2.4</t>
  </si>
  <si>
    <r>
      <t xml:space="preserve">Aportes Patronales </t>
    </r>
    <r>
      <rPr>
        <u/>
        <sz val="10"/>
        <rFont val="Arial"/>
        <family val="2"/>
      </rPr>
      <t>S</t>
    </r>
    <r>
      <rPr>
        <sz val="10"/>
        <rFont val="Arial"/>
        <family val="2"/>
      </rPr>
      <t>in situación de fondos</t>
    </r>
  </si>
  <si>
    <t xml:space="preserve">Salud Publica Ultima 1/12 </t>
  </si>
  <si>
    <t>Régimen Subsidiado Continuidad  ultima 1/12  Sin situación de fondos</t>
  </si>
  <si>
    <t xml:space="preserve">TI.A.2.6.2.2.5 </t>
  </si>
  <si>
    <t>Aportes Departamento</t>
  </si>
  <si>
    <t>TI.A.2.6.2.2.5</t>
  </si>
  <si>
    <t>Aportes Departamento Régimen Subsidiado SSF</t>
  </si>
  <si>
    <t>Prestación de Servicios  Ultima/12</t>
  </si>
  <si>
    <t>S.G.P.SECTOR EDUCACION</t>
  </si>
  <si>
    <t xml:space="preserve">TI.A.2.6.2.1.1.1.1 </t>
  </si>
  <si>
    <t>Prestación de Servicios</t>
  </si>
  <si>
    <t>Aportes Patronales sin situación de fondos</t>
  </si>
  <si>
    <t>Aportes docentes sin situación de fondos</t>
  </si>
  <si>
    <t>TI.A.2.6.2.1.1.1.1</t>
  </si>
  <si>
    <t>Conectividad</t>
  </si>
  <si>
    <t xml:space="preserve">TI.A.2.6.2.1.1.1.4.1 </t>
  </si>
  <si>
    <t>Calidad</t>
  </si>
  <si>
    <t xml:space="preserve">TI.A.2.6.2.1.1.1.4.2 </t>
  </si>
  <si>
    <t>Gratuidad</t>
  </si>
  <si>
    <t xml:space="preserve">TI.A.2.6.2.1.8.90 </t>
  </si>
  <si>
    <t>Fondo para el trabajo y el desarrollo  humano</t>
  </si>
  <si>
    <t>Reintegros Educación</t>
  </si>
  <si>
    <t>S.G.P. PROPOSITOS GENERALES</t>
  </si>
  <si>
    <t>S.G.P. PROPOSITOS GENERALES  11/12</t>
  </si>
  <si>
    <t xml:space="preserve">TI.A.2.6.2.1.1.7.2 </t>
  </si>
  <si>
    <t>Cultura</t>
  </si>
  <si>
    <t xml:space="preserve">TI.A.2.6.2.1.1.7.1 </t>
  </si>
  <si>
    <t xml:space="preserve">Recreación </t>
  </si>
  <si>
    <t xml:space="preserve">TI.A.2.6.2.1.1.7.4 </t>
  </si>
  <si>
    <t>Libre Inversión</t>
  </si>
  <si>
    <t>ULTIMA 1/12   PROPOSITOS GENERALES</t>
  </si>
  <si>
    <t>AGUA POTABLE Y SANEMIENTO BASICO</t>
  </si>
  <si>
    <t xml:space="preserve">TI.A.2.6.2.1.1.5.1 </t>
  </si>
  <si>
    <t xml:space="preserve">Agua Potable y Saneamiento Básico </t>
  </si>
  <si>
    <t>Agua Potable y Saneamiento Básico ultima/12</t>
  </si>
  <si>
    <t>S.G.P. ALIMENTACION ESCOLAR</t>
  </si>
  <si>
    <t xml:space="preserve">TI.A.2.6.2.1.1.4 </t>
  </si>
  <si>
    <t>Alimentación Escolar</t>
  </si>
  <si>
    <t>Alimentación Escolar ultima /12</t>
  </si>
  <si>
    <t xml:space="preserve">TI.A.2.6.2.1.8.2.3 </t>
  </si>
  <si>
    <t>Ministerio de Educación  ICBF</t>
  </si>
  <si>
    <t>S.G.P. PRIMERA INFANCIA</t>
  </si>
  <si>
    <t>TI.A.2.6.2.1.1.6.1</t>
  </si>
  <si>
    <t>Asignacion Conpes</t>
  </si>
  <si>
    <t>CONTRIBUCIONES</t>
  </si>
  <si>
    <t xml:space="preserve">TI.A.2.3.1.1 </t>
  </si>
  <si>
    <t>Contribución de Valorización</t>
  </si>
  <si>
    <t xml:space="preserve">TI.A.2.3.2 </t>
  </si>
  <si>
    <t>Plusvalía</t>
  </si>
  <si>
    <t>OTROS INGRESOS</t>
  </si>
  <si>
    <t xml:space="preserve">TI.A.2.5.1 </t>
  </si>
  <si>
    <t>Arrendamiento</t>
  </si>
  <si>
    <t xml:space="preserve">TI.A.2.2.5.1 </t>
  </si>
  <si>
    <t>Intereses de mora</t>
  </si>
  <si>
    <t xml:space="preserve">TI.A.2.7.10 </t>
  </si>
  <si>
    <t>Otros ingresos</t>
  </si>
  <si>
    <t>Comparendo Ambiental</t>
  </si>
  <si>
    <t>TOTAL NO TRIBUTARIOS</t>
  </si>
  <si>
    <t>TOTAL INGRESOS CORRIENTES</t>
  </si>
  <si>
    <t>RECURSOS DE CAPITAL</t>
  </si>
  <si>
    <t>RECURSOS DEL BALANCE</t>
  </si>
  <si>
    <t xml:space="preserve">TI.B.8.1.3 </t>
  </si>
  <si>
    <t>Rendimientos financieros Icld</t>
  </si>
  <si>
    <t xml:space="preserve">TI.B.8.2.3 </t>
  </si>
  <si>
    <t>Rendimientos financieros alumbrado publico</t>
  </si>
  <si>
    <t>Rendimientos financieros sobre aportes a Metrolínea</t>
  </si>
  <si>
    <t xml:space="preserve">Rendimiento financieros Valorización </t>
  </si>
  <si>
    <t>Rendimientos financieros Compensatorio deberes urbanisctico para provision de espacio publico</t>
  </si>
  <si>
    <t>Rendimientos Financieros Compensatorio cupo de parqueo</t>
  </si>
  <si>
    <t>RENDIMIENTOS FINANCIEROS SISTEMA GENERAL DE PARTICIACIONES</t>
  </si>
  <si>
    <t>TI.B.8.2.1.1.1</t>
  </si>
  <si>
    <t>Rendimientos Financieros (Sector Educación)</t>
  </si>
  <si>
    <t xml:space="preserve">TI.B.8.2.1.3 </t>
  </si>
  <si>
    <t>Rendimientos Financieros (Alimentación escolar)</t>
  </si>
  <si>
    <t xml:space="preserve">TI.B.8.2.1.7.8 </t>
  </si>
  <si>
    <t>Rendimientos Financieros (Propósitos generales libre inversión)</t>
  </si>
  <si>
    <t>Rendimientos Financieros (Propósito generales Cultura)</t>
  </si>
  <si>
    <t>Rendimientos Financieros (Propósito generales Recreación)</t>
  </si>
  <si>
    <t xml:space="preserve">TI.B.8.2.1.5.1 </t>
  </si>
  <si>
    <t>Rendimientos Financieros ( Agua Potable y Saneamiento Básico)</t>
  </si>
  <si>
    <t xml:space="preserve">TI.B.8.2.1.2.1 </t>
  </si>
  <si>
    <t>Rendimientos Financieros (RegimenSubsidiado)</t>
  </si>
  <si>
    <t xml:space="preserve">TI.B.8.2.1.2.2 </t>
  </si>
  <si>
    <t>Rendimientos Financieros (Salud Pública)</t>
  </si>
  <si>
    <t xml:space="preserve">TI.B.8.2.1.2.3 </t>
  </si>
  <si>
    <t>Rendimientos Financieros (Prestación de Servicios Salud)</t>
  </si>
  <si>
    <t xml:space="preserve">TI.B.8.2.1.2.4 </t>
  </si>
  <si>
    <t>Rendimientos Financieros (Otros recursos de salud)</t>
  </si>
  <si>
    <t>RENDIMIENTOS FINANCIEROS ESPECIALES</t>
  </si>
  <si>
    <t>Rendimientos Financieros Municipio Bucaramanga  Fondo Desplazados</t>
  </si>
  <si>
    <t xml:space="preserve">Rendimientos Financieros Municipio Bucaramanga Estampillas Municipal  Pro Asilos </t>
  </si>
  <si>
    <t>Rendimientos Financieros Muniipio Bucaramanga  Fondo Solidaridad y Redistribucion del Ingreso</t>
  </si>
  <si>
    <t>Rendimientos Financieros Municipio Bucaramanga  Fondo Vigilancia</t>
  </si>
  <si>
    <t>Rendimientos Financieros Municipio Bucaramanga  Fondo Proteccion Consumidor</t>
  </si>
  <si>
    <t xml:space="preserve">Rendimientos Financieros Municipio Bucaramanga  Estratificion Socioeconomica                </t>
  </si>
  <si>
    <t>Rendimientos Financieros Municipio Bucaramanga Sobretasa Gasolina</t>
  </si>
  <si>
    <t>SALDOS DE APROPIACION SIN COMPROMETER REGIMEN SUBSIDIADO CUENTAS MAESTRAS</t>
  </si>
  <si>
    <t>TI.B.6.2.2.2.5</t>
  </si>
  <si>
    <t>Recursos Propios</t>
  </si>
  <si>
    <t>Inversión mejoramiento infraestructura y dotación Red Pública cuenta maestra</t>
  </si>
  <si>
    <t xml:space="preserve">TI.B.13.10 </t>
  </si>
  <si>
    <t>Excedentes Financieros y Utilidades</t>
  </si>
  <si>
    <t>Reintegros y aprovechamientos</t>
  </si>
  <si>
    <t xml:space="preserve">TI.B.5.3 </t>
  </si>
  <si>
    <t>Recuperación de Cartera</t>
  </si>
  <si>
    <t>INCORPORACIONES</t>
  </si>
  <si>
    <t>Convenio Interadtivo 201 DPS-FIP -2014</t>
  </si>
  <si>
    <t>Convenio Interadtivo 1288/2013 MEN</t>
  </si>
  <si>
    <t>Convenio Interadtivo SIC  2017</t>
  </si>
  <si>
    <t>SUPERAVIT FISCAL</t>
  </si>
  <si>
    <t xml:space="preserve"> RECURSOS DE FORZOSA INVERSION (con destinación específica) </t>
  </si>
  <si>
    <t>SGP Educacion Prestacion de Servicios</t>
  </si>
  <si>
    <t>Rendimientos financieros de educacion</t>
  </si>
  <si>
    <t xml:space="preserve">SGP Proposito General  </t>
  </si>
  <si>
    <t>SGP Alimentacion Escolar</t>
  </si>
  <si>
    <t>TI.B.6.2.1.2.9</t>
  </si>
  <si>
    <t xml:space="preserve">Fondo Ley 418 Seguridad y Vigilancia </t>
  </si>
  <si>
    <t>Estampilla pro-anciano</t>
  </si>
  <si>
    <t>SGP Conectividad</t>
  </si>
  <si>
    <t>TI.B.6.2.1.2.1.6.1</t>
  </si>
  <si>
    <t xml:space="preserve">S.G.P. Primera Infancia </t>
  </si>
  <si>
    <t>Fondo Municipal: Manejo de recursos de estratificación</t>
  </si>
  <si>
    <t>Alumbrado Publico</t>
  </si>
  <si>
    <t>Contribucion parafiscal de artes escenicas Ley 1493/11</t>
  </si>
  <si>
    <t>Rendimientos Financieros Alimentacion Escolar</t>
  </si>
  <si>
    <t>Recursos conpes 3861</t>
  </si>
  <si>
    <t>Recursos fondo ambiental</t>
  </si>
  <si>
    <t>SGP Agua Potable y Saneamiento Basico Vigencias Ant</t>
  </si>
  <si>
    <t>SGP Educacion Calidad</t>
  </si>
  <si>
    <t>Fondo para el trabajo y desarrollo humano</t>
  </si>
  <si>
    <t>SGP Cultura</t>
  </si>
  <si>
    <t>SGP Recreacion y Deporte</t>
  </si>
  <si>
    <t xml:space="preserve">SGP Agua Potable y Saneamiento Basico </t>
  </si>
  <si>
    <t>Fondo de vigilancia y Seguridad de Bucaramanga</t>
  </si>
  <si>
    <t>Fondo de Solidaridad y redistribucion del ingreso</t>
  </si>
  <si>
    <t>Fondo de Proteccion al Consumidor</t>
  </si>
  <si>
    <t>Impuesto de Espectaculos publicos Nacional con destino al Deporte</t>
  </si>
  <si>
    <t>Cuenta Maestra Salud Prestacion del Servicio</t>
  </si>
  <si>
    <t>Cuenta Maestra Salud Publica</t>
  </si>
  <si>
    <t>Cuenta Maestra Regimen Subsidiado</t>
  </si>
  <si>
    <t>Cuenta Maestra Otros Gastos en Salud</t>
  </si>
  <si>
    <t>OTROS INGRESOS DE CAPITAL</t>
  </si>
  <si>
    <t>VIGENCIAS EXPIRADAS</t>
  </si>
  <si>
    <t>Aporte Patronal Ley 715 SSF</t>
  </si>
  <si>
    <t>SGP Proposito General  Libre Inversion</t>
  </si>
  <si>
    <t>SGP Proposito General Recreacion y Deporte</t>
  </si>
  <si>
    <t>SGP Primera Infancia (Crecimiento de la Economia)</t>
  </si>
  <si>
    <t>Estampilla Proanciano</t>
  </si>
  <si>
    <t>SALDOS SIN SITUACION DE FONDOS</t>
  </si>
  <si>
    <t>Saldos sin ejecutar Recursos Departamento SSF</t>
  </si>
  <si>
    <t>Recursos No Comprometidos SSF Prestación del Servicio</t>
  </si>
  <si>
    <t>SALDOS DE APROPIACION SIN COMPROMETER CONVENIOS</t>
  </si>
  <si>
    <t>Regalias Vigencias anteriores - Convenio Interadministrativo 075/2008</t>
  </si>
  <si>
    <t>RETIRO FONPET</t>
  </si>
  <si>
    <t>RETIRO POR DEVOLUCION DE LOS EXCEDENTES DEL CUBRIMIENTO DEL PASIVO PENSIONAL</t>
  </si>
  <si>
    <t>TI.B.10.5.2</t>
  </si>
  <si>
    <t>Retiro para educacion con situacion de fondos</t>
  </si>
  <si>
    <t>RETIROS DE OTROS RECURSOS DEL SECTOR SALUD</t>
  </si>
  <si>
    <t>TI.B.10.2.3</t>
  </si>
  <si>
    <t>Retiro para inversión en régimen subsidiado, Sin Situación de Fondos</t>
  </si>
  <si>
    <t>TOTAL RECURSOS DE CAPITAL</t>
  </si>
  <si>
    <t>TOTAL INGRESOS</t>
  </si>
  <si>
    <t>OLGA PATRICIA CHACON ARIAS</t>
  </si>
  <si>
    <t>Secretaria de Hacienda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</si>
</sst>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sz val="11"/>
      <color theme="1"/>
      <name val="Calibri"/>
      <family val="2"/>
    </font>
    <font>
      <u/>
      <sz val="10"/>
      <name val="Arial"/>
      <family val="2"/>
    </font>
    <font>
      <b/>
      <sz val="12"/>
      <color theme="1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15" fillId="0" borderId="0" applyFont="0" applyFill="0" applyBorder="0" applyAlignment="0" applyProtection="0"/>
    <xf numFmtId="0" fontId="16" fillId="0" borderId="0"/>
  </cellStyleXfs>
  <cellXfs count="138">
    <xf numFmtId="0" fontId="0" fillId="0" borderId="0" xfId="0"/>
    <xf numFmtId="4" fontId="4" fillId="0" borderId="1" xfId="0" applyNumberFormat="1" applyFont="1" applyFill="1" applyBorder="1" applyAlignment="1">
      <alignment vertical="center"/>
    </xf>
    <xf numFmtId="4" fontId="4" fillId="0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Fill="1" applyAlignment="1">
      <alignment vertical="center"/>
    </xf>
    <xf numFmtId="10" fontId="2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10" fillId="3" borderId="9" xfId="0" applyFont="1" applyFill="1" applyBorder="1" applyAlignment="1">
      <alignment horizontal="center" vertical="center" wrapText="1"/>
    </xf>
    <xf numFmtId="4" fontId="10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3" borderId="12" xfId="0" applyFont="1" applyFill="1" applyBorder="1" applyAlignment="1">
      <alignment horizontal="center" vertical="center" wrapText="1"/>
    </xf>
    <xf numFmtId="4" fontId="10" fillId="3" borderId="12" xfId="0" applyNumberFormat="1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4" fontId="4" fillId="0" borderId="16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10" fontId="2" fillId="0" borderId="17" xfId="0" applyNumberFormat="1" applyFont="1" applyBorder="1" applyAlignment="1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10" fontId="2" fillId="0" borderId="19" xfId="0" applyNumberFormat="1" applyFont="1" applyBorder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16" fillId="0" borderId="2" xfId="6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/>
    </xf>
    <xf numFmtId="167" fontId="2" fillId="0" borderId="2" xfId="1" applyNumberFormat="1" applyFont="1" applyFill="1" applyBorder="1"/>
    <xf numFmtId="10" fontId="4" fillId="0" borderId="19" xfId="2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3" fontId="2" fillId="0" borderId="2" xfId="0" applyNumberFormat="1" applyFont="1" applyFill="1" applyBorder="1"/>
    <xf numFmtId="0" fontId="3" fillId="0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2" fontId="2" fillId="0" borderId="2" xfId="0" applyNumberFormat="1" applyFont="1" applyFill="1" applyBorder="1"/>
    <xf numFmtId="0" fontId="17" fillId="0" borderId="2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/>
    <xf numFmtId="2" fontId="2" fillId="0" borderId="2" xfId="1" applyNumberFormat="1" applyFont="1" applyFill="1" applyBorder="1"/>
    <xf numFmtId="0" fontId="4" fillId="0" borderId="20" xfId="0" applyFont="1" applyBorder="1" applyAlignment="1">
      <alignment horizontal="left" vertical="center"/>
    </xf>
    <xf numFmtId="0" fontId="4" fillId="0" borderId="2" xfId="0" applyFont="1" applyFill="1" applyBorder="1" applyAlignment="1" applyProtection="1">
      <alignment vertical="top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vertical="center" wrapText="1"/>
    </xf>
    <xf numFmtId="4" fontId="10" fillId="4" borderId="12" xfId="0" applyNumberFormat="1" applyFont="1" applyFill="1" applyBorder="1" applyAlignment="1">
      <alignment vertical="center"/>
    </xf>
    <xf numFmtId="10" fontId="10" fillId="4" borderId="13" xfId="2" applyNumberFormat="1" applyFont="1" applyFill="1" applyBorder="1" applyAlignment="1">
      <alignment vertical="center"/>
    </xf>
    <xf numFmtId="4" fontId="10" fillId="4" borderId="13" xfId="0" applyNumberFormat="1" applyFont="1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" fontId="3" fillId="0" borderId="16" xfId="0" applyNumberFormat="1" applyFont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3" fontId="5" fillId="0" borderId="2" xfId="0" applyNumberFormat="1" applyFont="1" applyBorder="1"/>
    <xf numFmtId="0" fontId="4" fillId="0" borderId="1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vertical="center"/>
    </xf>
    <xf numFmtId="0" fontId="4" fillId="0" borderId="2" xfId="6" applyFont="1" applyFill="1" applyBorder="1" applyAlignment="1" applyProtection="1">
      <alignment vertical="center" wrapText="1"/>
    </xf>
    <xf numFmtId="4" fontId="2" fillId="2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7" fillId="4" borderId="1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vertical="center" wrapText="1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2" xfId="0" applyFont="1" applyFill="1" applyBorder="1" applyAlignment="1" applyProtection="1">
      <alignment vertical="top" wrapText="1"/>
    </xf>
    <xf numFmtId="0" fontId="7" fillId="4" borderId="1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2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/>
    </xf>
    <xf numFmtId="4" fontId="2" fillId="0" borderId="3" xfId="0" applyNumberFormat="1" applyFont="1" applyFill="1" applyBorder="1" applyAlignment="1">
      <alignment vertical="center"/>
    </xf>
    <xf numFmtId="4" fontId="2" fillId="0" borderId="3" xfId="1" applyNumberFormat="1" applyFont="1" applyFill="1" applyBorder="1" applyAlignment="1">
      <alignment vertical="center"/>
    </xf>
    <xf numFmtId="10" fontId="4" fillId="0" borderId="24" xfId="2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wrapText="1"/>
    </xf>
    <xf numFmtId="4" fontId="4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10" fontId="4" fillId="0" borderId="26" xfId="2" applyNumberFormat="1" applyFont="1" applyFill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4" fontId="2" fillId="0" borderId="23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justify" vertical="center"/>
    </xf>
    <xf numFmtId="0" fontId="4" fillId="0" borderId="5" xfId="0" applyFont="1" applyFill="1" applyBorder="1" applyAlignment="1" applyProtection="1">
      <alignment vertical="top" wrapText="1"/>
    </xf>
    <xf numFmtId="0" fontId="2" fillId="0" borderId="5" xfId="0" applyFont="1" applyFill="1" applyBorder="1" applyAlignment="1">
      <alignment horizontal="justify" vertical="center" wrapText="1"/>
    </xf>
    <xf numFmtId="4" fontId="2" fillId="0" borderId="27" xfId="0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4" fontId="10" fillId="3" borderId="9" xfId="0" applyNumberFormat="1" applyFont="1" applyFill="1" applyBorder="1" applyAlignment="1">
      <alignment horizontal="center" vertical="center" wrapText="1"/>
    </xf>
    <xf numFmtId="4" fontId="10" fillId="3" borderId="12" xfId="0" applyNumberFormat="1" applyFont="1" applyFill="1" applyBorder="1" applyAlignment="1">
      <alignment horizontal="center" vertical="center" wrapText="1"/>
    </xf>
    <xf numFmtId="10" fontId="10" fillId="3" borderId="9" xfId="5" applyNumberFormat="1" applyFont="1" applyFill="1" applyBorder="1" applyAlignment="1">
      <alignment horizontal="center" vertical="center" wrapText="1"/>
    </xf>
    <xf numFmtId="10" fontId="10" fillId="3" borderId="12" xfId="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4" fontId="10" fillId="3" borderId="10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Normal" xfId="0" builtinId="0"/>
    <cellStyle name="Normal 2" xfId="3"/>
    <cellStyle name="Normal 2 2" xfId="4"/>
    <cellStyle name="Normal 5" xfId="6"/>
    <cellStyle name="Porcentaje" xfId="2" builtinId="5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ocuments/ALCALDIA%20DE%20BUCARAMANGA%202017/EJECUCION%20DE%20INGRESOS/EJECUCION%20DE%20INGRESO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JECUCION%20DE%20INGRESOS%20DE%20MAYO%202017%20INCLUSION%20DE%20ADICONES%20JUNIO%207\EJECUCION%20DE%20INGRESOS%202017%207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baronp/Desktop/Nueva%20carpeta/EJECUCION%20DE%20INGRESOS%202017%20sab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septiembre 2017"/>
      <sheetName val="REGALIAS"/>
      <sheetName val="CERTIFICACION INGRESOS DESTI 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L11">
            <v>97140231840</v>
          </cell>
        </row>
        <row r="12">
          <cell r="L12">
            <v>8508307140</v>
          </cell>
        </row>
        <row r="14">
          <cell r="L14">
            <v>264599827</v>
          </cell>
        </row>
        <row r="15">
          <cell r="L15">
            <v>10544627</v>
          </cell>
        </row>
        <row r="16">
          <cell r="L16">
            <v>88415326499</v>
          </cell>
        </row>
        <row r="17">
          <cell r="L17">
            <v>4550485232</v>
          </cell>
        </row>
        <row r="18">
          <cell r="L18">
            <v>25246976422</v>
          </cell>
        </row>
        <row r="19">
          <cell r="L19">
            <v>1728000</v>
          </cell>
        </row>
        <row r="20">
          <cell r="L20">
            <v>11329374337</v>
          </cell>
        </row>
        <row r="21">
          <cell r="L21">
            <v>745503979</v>
          </cell>
        </row>
        <row r="22">
          <cell r="L22">
            <v>72535000</v>
          </cell>
        </row>
        <row r="24">
          <cell r="L24">
            <v>20045357000</v>
          </cell>
        </row>
        <row r="25">
          <cell r="L25">
            <v>15777244</v>
          </cell>
        </row>
        <row r="27">
          <cell r="L27">
            <v>2259757109</v>
          </cell>
        </row>
        <row r="29">
          <cell r="L29">
            <v>205747892</v>
          </cell>
        </row>
        <row r="31">
          <cell r="L31">
            <v>3506290705</v>
          </cell>
        </row>
        <row r="37">
          <cell r="L37">
            <v>41917600</v>
          </cell>
        </row>
        <row r="38">
          <cell r="L38">
            <v>294623063</v>
          </cell>
        </row>
        <row r="39">
          <cell r="L39">
            <v>529052881</v>
          </cell>
        </row>
        <row r="42">
          <cell r="L42">
            <v>339731015</v>
          </cell>
        </row>
        <row r="43">
          <cell r="L43">
            <v>7673350</v>
          </cell>
        </row>
        <row r="46">
          <cell r="L46">
            <v>4117098</v>
          </cell>
        </row>
        <row r="47">
          <cell r="L47">
            <v>7198301456.6700001</v>
          </cell>
        </row>
        <row r="48">
          <cell r="L48">
            <v>47976420</v>
          </cell>
        </row>
        <row r="51">
          <cell r="L51">
            <v>2782576705</v>
          </cell>
        </row>
        <row r="52">
          <cell r="L52">
            <v>26687170429</v>
          </cell>
        </row>
        <row r="54">
          <cell r="L54">
            <v>41239638201</v>
          </cell>
        </row>
        <row r="55">
          <cell r="L55">
            <v>336499365</v>
          </cell>
        </row>
        <row r="58">
          <cell r="L58">
            <v>1065411161</v>
          </cell>
        </row>
        <row r="59">
          <cell r="L59">
            <v>447087200</v>
          </cell>
        </row>
        <row r="62">
          <cell r="L62">
            <v>5838983890</v>
          </cell>
        </row>
        <row r="66">
          <cell r="L66">
            <v>87649216326</v>
          </cell>
        </row>
        <row r="67">
          <cell r="L67">
            <v>11486401948</v>
          </cell>
        </row>
        <row r="68">
          <cell r="L68">
            <v>5294854237</v>
          </cell>
        </row>
        <row r="70">
          <cell r="L70">
            <v>3371770280</v>
          </cell>
        </row>
        <row r="72">
          <cell r="L72">
            <v>58148627</v>
          </cell>
        </row>
        <row r="76">
          <cell r="L76">
            <v>524057429</v>
          </cell>
        </row>
        <row r="77">
          <cell r="L77">
            <v>698743241</v>
          </cell>
        </row>
        <row r="78">
          <cell r="L78">
            <v>6638060800</v>
          </cell>
        </row>
        <row r="84">
          <cell r="L84">
            <v>2809201500</v>
          </cell>
        </row>
        <row r="87">
          <cell r="L87">
            <v>436027949</v>
          </cell>
        </row>
        <row r="93">
          <cell r="L93">
            <v>6142994952</v>
          </cell>
        </row>
        <row r="96">
          <cell r="L96">
            <v>25278128</v>
          </cell>
        </row>
        <row r="97">
          <cell r="L97">
            <v>4957206597</v>
          </cell>
        </row>
        <row r="98">
          <cell r="L98">
            <v>1120120391</v>
          </cell>
        </row>
        <row r="107">
          <cell r="L107">
            <v>1468594962</v>
          </cell>
        </row>
        <row r="108">
          <cell r="L108">
            <v>960912179</v>
          </cell>
        </row>
        <row r="109">
          <cell r="L109">
            <v>759235986</v>
          </cell>
        </row>
        <row r="110">
          <cell r="L110">
            <v>48936189</v>
          </cell>
        </row>
        <row r="114">
          <cell r="L114">
            <v>166244396</v>
          </cell>
        </row>
        <row r="115">
          <cell r="L115">
            <v>51575938</v>
          </cell>
        </row>
        <row r="116">
          <cell r="L116">
            <v>178762960</v>
          </cell>
        </row>
        <row r="119">
          <cell r="L119">
            <v>233306532</v>
          </cell>
        </row>
        <row r="121">
          <cell r="L121">
            <v>1008461615</v>
          </cell>
        </row>
        <row r="122">
          <cell r="L122">
            <v>70560958</v>
          </cell>
        </row>
        <row r="123">
          <cell r="L123">
            <v>69371693</v>
          </cell>
        </row>
        <row r="124">
          <cell r="L124">
            <v>7202227</v>
          </cell>
        </row>
        <row r="126">
          <cell r="L126">
            <v>20633</v>
          </cell>
        </row>
        <row r="127">
          <cell r="L127">
            <v>89304916</v>
          </cell>
        </row>
        <row r="128">
          <cell r="L128">
            <v>3006320</v>
          </cell>
        </row>
        <row r="129">
          <cell r="L129">
            <v>42525541</v>
          </cell>
        </row>
        <row r="130">
          <cell r="L130">
            <v>3789738</v>
          </cell>
        </row>
        <row r="131">
          <cell r="L131">
            <v>12151830</v>
          </cell>
        </row>
        <row r="132">
          <cell r="L132">
            <v>111929580</v>
          </cell>
        </row>
        <row r="137">
          <cell r="L137">
            <v>1003466852</v>
          </cell>
        </row>
        <row r="140">
          <cell r="L140">
            <v>96788797</v>
          </cell>
        </row>
        <row r="189">
          <cell r="L189">
            <v>1476221251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REGALIAS"/>
      <sheetName val="CERTIFICACION INGRESOS DESTI ES"/>
    </sheetNames>
    <sheetDataSet>
      <sheetData sheetId="0" refreshError="1">
        <row r="52">
          <cell r="K52">
            <v>5116527</v>
          </cell>
        </row>
        <row r="79">
          <cell r="K79">
            <v>119648686</v>
          </cell>
        </row>
        <row r="80">
          <cell r="K80">
            <v>1136662530</v>
          </cell>
        </row>
      </sheetData>
      <sheetData sheetId="1" refreshError="1"/>
      <sheetData sheetId="2" refreshError="1">
        <row r="133">
          <cell r="L133">
            <v>2090078080</v>
          </cell>
        </row>
        <row r="134">
          <cell r="L134">
            <v>30821984324</v>
          </cell>
        </row>
        <row r="144">
          <cell r="L144">
            <v>2247471000</v>
          </cell>
        </row>
      </sheetData>
      <sheetData sheetId="3" refreshError="1">
        <row r="11">
          <cell r="L11">
            <v>91964510219</v>
          </cell>
        </row>
        <row r="23">
          <cell r="L23">
            <v>0</v>
          </cell>
        </row>
        <row r="26">
          <cell r="L26">
            <v>0</v>
          </cell>
        </row>
        <row r="30">
          <cell r="L30">
            <v>0</v>
          </cell>
        </row>
        <row r="40">
          <cell r="L40">
            <v>0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17"/>
      <sheetName val="febrero 2017"/>
      <sheetName val="MARZO 2017"/>
      <sheetName val="abril 2017"/>
      <sheetName val="mayo 2017"/>
      <sheetName val="junio 2017"/>
      <sheetName val="julio 2017"/>
      <sheetName val="Agosto 2017"/>
      <sheetName val="REGALIAS"/>
      <sheetName val="CERTIFICACION INGRESOS DESTI 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0">
          <cell r="L60">
            <v>4606439135</v>
          </cell>
        </row>
        <row r="140">
          <cell r="L140">
            <v>165230030.53</v>
          </cell>
        </row>
      </sheetData>
      <sheetData sheetId="5" refreshError="1">
        <row r="28">
          <cell r="L28">
            <v>2342622671.46</v>
          </cell>
        </row>
        <row r="52">
          <cell r="L52">
            <v>0</v>
          </cell>
        </row>
        <row r="63">
          <cell r="L63">
            <v>5116527</v>
          </cell>
        </row>
        <row r="133">
          <cell r="L133">
            <v>2090078080</v>
          </cell>
        </row>
        <row r="163">
          <cell r="L163">
            <v>521777370</v>
          </cell>
        </row>
      </sheetData>
      <sheetData sheetId="6" refreshError="1">
        <row r="11">
          <cell r="L11">
            <v>95619622325</v>
          </cell>
        </row>
        <row r="141">
          <cell r="L141">
            <v>116703589</v>
          </cell>
        </row>
        <row r="149">
          <cell r="L149">
            <v>466045918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5"/>
  <sheetViews>
    <sheetView tabSelected="1" workbookViewId="0">
      <selection activeCell="E198" sqref="E198"/>
    </sheetView>
  </sheetViews>
  <sheetFormatPr baseColWidth="10" defaultColWidth="11.42578125" defaultRowHeight="12.75" x14ac:dyDescent="0.25"/>
  <cols>
    <col min="1" max="1" width="12.28515625" style="6" customWidth="1"/>
    <col min="2" max="2" width="18.28515625" style="6" hidden="1" customWidth="1"/>
    <col min="3" max="3" width="16" style="6" hidden="1" customWidth="1"/>
    <col min="4" max="4" width="47.85546875" style="7" customWidth="1"/>
    <col min="5" max="5" width="18.7109375" style="8" customWidth="1"/>
    <col min="6" max="7" width="18.28515625" style="3" customWidth="1"/>
    <col min="8" max="8" width="18.42578125" style="3" customWidth="1"/>
    <col min="9" max="9" width="14.85546875" style="3" customWidth="1"/>
    <col min="10" max="10" width="18.7109375" style="3" customWidth="1"/>
    <col min="11" max="11" width="18.28515625" style="3" customWidth="1"/>
    <col min="12" max="12" width="18.140625" style="3" customWidth="1"/>
    <col min="13" max="13" width="18" style="3" customWidth="1"/>
    <col min="14" max="14" width="11.7109375" style="5" customWidth="1"/>
    <col min="15" max="15" width="11.42578125" style="6"/>
    <col min="16" max="16" width="16.85546875" style="6" bestFit="1" customWidth="1"/>
    <col min="17" max="16384" width="11.42578125" style="6"/>
  </cols>
  <sheetData>
    <row r="1" spans="1:14" ht="18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ht="18" x14ac:dyDescent="0.25">
      <c r="A2" s="132" t="s">
        <v>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4" ht="18" x14ac:dyDescent="0.25">
      <c r="A3" s="133" t="s">
        <v>5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</row>
    <row r="4" spans="1:14" ht="13.5" thickBot="1" x14ac:dyDescent="0.3">
      <c r="K4" s="9"/>
      <c r="L4" s="9">
        <v>70695100.879999995</v>
      </c>
    </row>
    <row r="5" spans="1:14" s="12" customFormat="1" ht="27" thickTop="1" thickBot="1" x14ac:dyDescent="0.3">
      <c r="A5" s="134" t="s">
        <v>6</v>
      </c>
      <c r="B5" s="10" t="s">
        <v>7</v>
      </c>
      <c r="C5" s="10" t="s">
        <v>8</v>
      </c>
      <c r="D5" s="134" t="s">
        <v>9</v>
      </c>
      <c r="E5" s="127" t="s">
        <v>10</v>
      </c>
      <c r="F5" s="127" t="s">
        <v>11</v>
      </c>
      <c r="G5" s="127" t="s">
        <v>12</v>
      </c>
      <c r="H5" s="11" t="s">
        <v>13</v>
      </c>
      <c r="I5" s="11" t="s">
        <v>14</v>
      </c>
      <c r="J5" s="127" t="s">
        <v>15</v>
      </c>
      <c r="K5" s="136" t="s">
        <v>16</v>
      </c>
      <c r="L5" s="137"/>
      <c r="M5" s="127" t="s">
        <v>17</v>
      </c>
      <c r="N5" s="129" t="s">
        <v>18</v>
      </c>
    </row>
    <row r="6" spans="1:14" ht="14.25" thickTop="1" thickBot="1" x14ac:dyDescent="0.3">
      <c r="A6" s="135"/>
      <c r="B6" s="13"/>
      <c r="C6" s="13"/>
      <c r="D6" s="135"/>
      <c r="E6" s="128"/>
      <c r="F6" s="128"/>
      <c r="G6" s="128"/>
      <c r="H6" s="14"/>
      <c r="I6" s="14"/>
      <c r="J6" s="128"/>
      <c r="K6" s="15" t="s">
        <v>19</v>
      </c>
      <c r="L6" s="15" t="s">
        <v>20</v>
      </c>
      <c r="M6" s="128"/>
      <c r="N6" s="130"/>
    </row>
    <row r="7" spans="1:14" ht="13.5" thickTop="1" x14ac:dyDescent="0.25">
      <c r="A7" s="16">
        <v>1</v>
      </c>
      <c r="B7" s="17"/>
      <c r="C7" s="17" t="s">
        <v>21</v>
      </c>
      <c r="D7" s="18" t="s">
        <v>22</v>
      </c>
      <c r="E7" s="19"/>
      <c r="F7" s="20"/>
      <c r="G7" s="20"/>
      <c r="H7" s="20"/>
      <c r="I7" s="20"/>
      <c r="J7" s="20"/>
      <c r="K7" s="20"/>
      <c r="L7" s="20"/>
      <c r="M7" s="20"/>
      <c r="N7" s="21"/>
    </row>
    <row r="8" spans="1:14" x14ac:dyDescent="0.25">
      <c r="A8" s="22">
        <v>11</v>
      </c>
      <c r="B8" s="23"/>
      <c r="C8" s="23" t="s">
        <v>23</v>
      </c>
      <c r="D8" s="24" t="s">
        <v>24</v>
      </c>
      <c r="E8" s="25"/>
      <c r="F8" s="26"/>
      <c r="G8" s="26"/>
      <c r="H8" s="26"/>
      <c r="I8" s="26"/>
      <c r="J8" s="26"/>
      <c r="K8" s="26"/>
      <c r="L8" s="26"/>
      <c r="M8" s="26"/>
      <c r="N8" s="27"/>
    </row>
    <row r="9" spans="1:14" x14ac:dyDescent="0.25">
      <c r="A9" s="22">
        <v>111</v>
      </c>
      <c r="B9" s="23"/>
      <c r="C9" s="23" t="s">
        <v>25</v>
      </c>
      <c r="D9" s="24" t="s">
        <v>26</v>
      </c>
      <c r="E9" s="25"/>
      <c r="F9" s="26"/>
      <c r="G9" s="26"/>
      <c r="H9" s="26"/>
      <c r="I9" s="26"/>
      <c r="J9" s="26"/>
      <c r="K9" s="26"/>
      <c r="L9" s="26"/>
      <c r="M9" s="26"/>
      <c r="N9" s="27"/>
    </row>
    <row r="10" spans="1:14" x14ac:dyDescent="0.25">
      <c r="A10" s="22">
        <v>1111</v>
      </c>
      <c r="B10" s="23"/>
      <c r="C10" s="23" t="s">
        <v>27</v>
      </c>
      <c r="D10" s="24" t="s">
        <v>28</v>
      </c>
      <c r="E10" s="25"/>
      <c r="F10" s="26"/>
      <c r="G10" s="26"/>
      <c r="H10" s="26"/>
      <c r="I10" s="26"/>
      <c r="J10" s="26"/>
      <c r="K10" s="28"/>
      <c r="L10" s="26"/>
      <c r="M10" s="26"/>
      <c r="N10" s="27"/>
    </row>
    <row r="11" spans="1:14" x14ac:dyDescent="0.2">
      <c r="A11" s="29">
        <v>1111001</v>
      </c>
      <c r="B11" s="30" t="s">
        <v>29</v>
      </c>
      <c r="C11" s="31"/>
      <c r="D11" s="32" t="s">
        <v>30</v>
      </c>
      <c r="E11" s="33">
        <v>115571041000</v>
      </c>
      <c r="F11" s="28">
        <v>0</v>
      </c>
      <c r="G11" s="28">
        <v>0</v>
      </c>
      <c r="H11" s="28">
        <v>0</v>
      </c>
      <c r="I11" s="28">
        <v>0</v>
      </c>
      <c r="J11" s="28">
        <f>+E11+F11-G11+H11-I11</f>
        <v>115571041000</v>
      </c>
      <c r="K11" s="34">
        <f>L11-'[1]Agosto 2017'!L11</f>
        <v>594618654</v>
      </c>
      <c r="L11" s="28">
        <v>97734850494</v>
      </c>
      <c r="M11" s="28">
        <f>+J11-L11</f>
        <v>17836190506</v>
      </c>
      <c r="N11" s="35">
        <f>+L11/J11</f>
        <v>0.84566903307550889</v>
      </c>
    </row>
    <row r="12" spans="1:14" x14ac:dyDescent="0.2">
      <c r="A12" s="29">
        <v>11110011</v>
      </c>
      <c r="B12" s="30" t="s">
        <v>31</v>
      </c>
      <c r="C12" s="31"/>
      <c r="D12" s="36" t="s">
        <v>32</v>
      </c>
      <c r="E12" s="33">
        <v>20599763000</v>
      </c>
      <c r="F12" s="28">
        <v>0</v>
      </c>
      <c r="G12" s="28">
        <v>0</v>
      </c>
      <c r="H12" s="28">
        <v>0</v>
      </c>
      <c r="I12" s="28">
        <v>0</v>
      </c>
      <c r="J12" s="28">
        <f>+E12+F12-G12+H12-I12</f>
        <v>20599763000</v>
      </c>
      <c r="K12" s="37">
        <f>L12-'[1]Agosto 2017'!L12</f>
        <v>583455392</v>
      </c>
      <c r="L12" s="28">
        <v>9091762532</v>
      </c>
      <c r="M12" s="28">
        <f>+J12-L12</f>
        <v>11508000468</v>
      </c>
      <c r="N12" s="35">
        <f t="shared" ref="N12:N31" si="0">+L12/J12</f>
        <v>0.44135277342753892</v>
      </c>
    </row>
    <row r="13" spans="1:14" x14ac:dyDescent="0.2">
      <c r="A13" s="22" t="s">
        <v>33</v>
      </c>
      <c r="B13" s="23"/>
      <c r="C13" s="23"/>
      <c r="D13" s="38" t="s">
        <v>34</v>
      </c>
      <c r="E13" s="33"/>
      <c r="F13" s="28"/>
      <c r="G13" s="28"/>
      <c r="H13" s="28"/>
      <c r="I13" s="28"/>
      <c r="J13" s="28"/>
      <c r="K13" s="37"/>
      <c r="L13" s="28"/>
      <c r="M13" s="28"/>
      <c r="N13" s="35"/>
    </row>
    <row r="14" spans="1:14" x14ac:dyDescent="0.2">
      <c r="A14" s="29">
        <v>1112001</v>
      </c>
      <c r="B14" s="30" t="s">
        <v>35</v>
      </c>
      <c r="C14" s="31"/>
      <c r="D14" s="36" t="s">
        <v>36</v>
      </c>
      <c r="E14" s="33">
        <v>2251772000</v>
      </c>
      <c r="F14" s="28">
        <v>0</v>
      </c>
      <c r="G14" s="28">
        <v>0</v>
      </c>
      <c r="H14" s="28">
        <v>0</v>
      </c>
      <c r="I14" s="28">
        <v>0</v>
      </c>
      <c r="J14" s="28">
        <f t="shared" ref="J14:J31" si="1">+E14+F14-G14+H14-I14</f>
        <v>2251772000</v>
      </c>
      <c r="K14" s="37">
        <f>L14-'[1]Agosto 2017'!L14</f>
        <v>154039395</v>
      </c>
      <c r="L14" s="28">
        <v>418639222</v>
      </c>
      <c r="M14" s="28">
        <f t="shared" ref="M14:M31" si="2">+J14-L14</f>
        <v>1833132778</v>
      </c>
      <c r="N14" s="35">
        <f t="shared" si="0"/>
        <v>0.18591545769287476</v>
      </c>
    </row>
    <row r="15" spans="1:14" x14ac:dyDescent="0.2">
      <c r="A15" s="29">
        <v>1112002</v>
      </c>
      <c r="B15" s="30" t="s">
        <v>37</v>
      </c>
      <c r="C15" s="31"/>
      <c r="D15" s="36" t="s">
        <v>38</v>
      </c>
      <c r="E15" s="33">
        <v>70000000</v>
      </c>
      <c r="F15" s="28">
        <v>0</v>
      </c>
      <c r="G15" s="28">
        <v>0</v>
      </c>
      <c r="H15" s="28">
        <v>0</v>
      </c>
      <c r="I15" s="28">
        <v>0</v>
      </c>
      <c r="J15" s="28">
        <f t="shared" si="1"/>
        <v>70000000</v>
      </c>
      <c r="K15" s="37">
        <f>L15-'[1]Agosto 2017'!L15</f>
        <v>0</v>
      </c>
      <c r="L15" s="28">
        <v>10544627</v>
      </c>
      <c r="M15" s="28">
        <f t="shared" si="2"/>
        <v>59455373</v>
      </c>
      <c r="N15" s="35">
        <f t="shared" si="0"/>
        <v>0.15063752857142856</v>
      </c>
    </row>
    <row r="16" spans="1:14" x14ac:dyDescent="0.2">
      <c r="A16" s="29">
        <v>1112003</v>
      </c>
      <c r="B16" s="30" t="s">
        <v>39</v>
      </c>
      <c r="C16" s="31"/>
      <c r="D16" s="36" t="s">
        <v>40</v>
      </c>
      <c r="E16" s="33">
        <v>104350841000</v>
      </c>
      <c r="F16" s="28">
        <v>0</v>
      </c>
      <c r="G16" s="28">
        <v>0</v>
      </c>
      <c r="H16" s="28">
        <v>0</v>
      </c>
      <c r="I16" s="28">
        <v>0</v>
      </c>
      <c r="J16" s="28">
        <f t="shared" si="1"/>
        <v>104350841000</v>
      </c>
      <c r="K16" s="37">
        <f>L16-'[1]Agosto 2017'!L16</f>
        <v>11028560640.360001</v>
      </c>
      <c r="L16" s="28">
        <v>99443887139.360001</v>
      </c>
      <c r="M16" s="28">
        <f t="shared" si="2"/>
        <v>4906953860.6399994</v>
      </c>
      <c r="N16" s="35">
        <f t="shared" si="0"/>
        <v>0.95297638415161412</v>
      </c>
    </row>
    <row r="17" spans="1:14" x14ac:dyDescent="0.2">
      <c r="A17" s="29">
        <v>11120031</v>
      </c>
      <c r="B17" s="30" t="s">
        <v>41</v>
      </c>
      <c r="C17" s="31"/>
      <c r="D17" s="36" t="s">
        <v>42</v>
      </c>
      <c r="E17" s="33">
        <v>15000000000</v>
      </c>
      <c r="F17" s="28">
        <v>0</v>
      </c>
      <c r="G17" s="28">
        <v>0</v>
      </c>
      <c r="H17" s="28">
        <v>0</v>
      </c>
      <c r="I17" s="28">
        <v>0</v>
      </c>
      <c r="J17" s="28">
        <f t="shared" si="1"/>
        <v>15000000000</v>
      </c>
      <c r="K17" s="37">
        <f>L17-'[1]Agosto 2017'!L17</f>
        <v>336771160</v>
      </c>
      <c r="L17" s="28">
        <v>4887256392</v>
      </c>
      <c r="M17" s="28">
        <f t="shared" si="2"/>
        <v>10112743608</v>
      </c>
      <c r="N17" s="35">
        <f t="shared" si="0"/>
        <v>0.32581709279999999</v>
      </c>
    </row>
    <row r="18" spans="1:14" x14ac:dyDescent="0.2">
      <c r="A18" s="29">
        <v>1112005</v>
      </c>
      <c r="B18" s="30" t="s">
        <v>43</v>
      </c>
      <c r="C18" s="31"/>
      <c r="D18" s="36" t="s">
        <v>44</v>
      </c>
      <c r="E18" s="33">
        <v>31912812000</v>
      </c>
      <c r="F18" s="28">
        <v>0</v>
      </c>
      <c r="G18" s="28">
        <v>0</v>
      </c>
      <c r="H18" s="28">
        <v>0</v>
      </c>
      <c r="I18" s="28">
        <v>0</v>
      </c>
      <c r="J18" s="28">
        <f t="shared" si="1"/>
        <v>31912812000</v>
      </c>
      <c r="K18" s="37">
        <f>L18-'[1]Agosto 2017'!L18</f>
        <v>3044327569.2999992</v>
      </c>
      <c r="L18" s="28">
        <v>28291303991.299999</v>
      </c>
      <c r="M18" s="28">
        <f t="shared" si="2"/>
        <v>3621508008.7000008</v>
      </c>
      <c r="N18" s="35">
        <f t="shared" si="0"/>
        <v>0.88651868068849582</v>
      </c>
    </row>
    <row r="19" spans="1:14" x14ac:dyDescent="0.25">
      <c r="A19" s="29">
        <v>1112006</v>
      </c>
      <c r="B19" s="30" t="s">
        <v>45</v>
      </c>
      <c r="C19" s="31"/>
      <c r="D19" s="36" t="s">
        <v>46</v>
      </c>
      <c r="E19" s="33">
        <v>2200000</v>
      </c>
      <c r="F19" s="28">
        <v>0</v>
      </c>
      <c r="G19" s="28">
        <v>0</v>
      </c>
      <c r="H19" s="28">
        <v>0</v>
      </c>
      <c r="I19" s="28">
        <v>0</v>
      </c>
      <c r="J19" s="28">
        <f t="shared" si="1"/>
        <v>2200000</v>
      </c>
      <c r="K19" s="39">
        <f>L19-'[1]Agosto 2017'!L19</f>
        <v>480000</v>
      </c>
      <c r="L19" s="39">
        <v>2208000</v>
      </c>
      <c r="M19" s="28">
        <f t="shared" si="2"/>
        <v>-8000</v>
      </c>
      <c r="N19" s="35">
        <f t="shared" si="0"/>
        <v>1.0036363636363637</v>
      </c>
    </row>
    <row r="20" spans="1:14" x14ac:dyDescent="0.2">
      <c r="A20" s="29">
        <v>1112007</v>
      </c>
      <c r="B20" s="30" t="s">
        <v>47</v>
      </c>
      <c r="C20" s="31"/>
      <c r="D20" s="36" t="s">
        <v>48</v>
      </c>
      <c r="E20" s="33">
        <v>13089984000</v>
      </c>
      <c r="F20" s="28">
        <v>0</v>
      </c>
      <c r="G20" s="28">
        <v>0</v>
      </c>
      <c r="H20" s="28">
        <v>0</v>
      </c>
      <c r="I20" s="28">
        <v>0</v>
      </c>
      <c r="J20" s="28">
        <f t="shared" si="1"/>
        <v>13089984000</v>
      </c>
      <c r="K20" s="37">
        <f>L20-'[1]Agosto 2017'!L20</f>
        <v>1241636942</v>
      </c>
      <c r="L20" s="28">
        <v>12571011279</v>
      </c>
      <c r="M20" s="28">
        <f t="shared" si="2"/>
        <v>518972721</v>
      </c>
      <c r="N20" s="35">
        <f t="shared" si="0"/>
        <v>0.96035344878954776</v>
      </c>
    </row>
    <row r="21" spans="1:14" x14ac:dyDescent="0.2">
      <c r="A21" s="29">
        <v>11120071</v>
      </c>
      <c r="B21" s="30" t="s">
        <v>49</v>
      </c>
      <c r="C21" s="31"/>
      <c r="D21" s="36" t="s">
        <v>50</v>
      </c>
      <c r="E21" s="33">
        <v>2543275000</v>
      </c>
      <c r="F21" s="28">
        <v>0</v>
      </c>
      <c r="G21" s="28">
        <v>0</v>
      </c>
      <c r="H21" s="28">
        <v>0</v>
      </c>
      <c r="I21" s="28">
        <v>0</v>
      </c>
      <c r="J21" s="28">
        <f t="shared" si="1"/>
        <v>2543275000</v>
      </c>
      <c r="K21" s="37">
        <f>L21-'[1]Agosto 2017'!L21</f>
        <v>60915534</v>
      </c>
      <c r="L21" s="28">
        <v>806419513</v>
      </c>
      <c r="M21" s="28">
        <f t="shared" si="2"/>
        <v>1736855487</v>
      </c>
      <c r="N21" s="35">
        <f t="shared" si="0"/>
        <v>0.3170791648563368</v>
      </c>
    </row>
    <row r="22" spans="1:14" x14ac:dyDescent="0.2">
      <c r="A22" s="29">
        <v>1112008</v>
      </c>
      <c r="B22" s="30" t="s">
        <v>51</v>
      </c>
      <c r="C22" s="31"/>
      <c r="D22" s="36" t="s">
        <v>52</v>
      </c>
      <c r="E22" s="33">
        <v>70000000</v>
      </c>
      <c r="F22" s="28">
        <v>0</v>
      </c>
      <c r="G22" s="28">
        <v>0</v>
      </c>
      <c r="H22" s="28">
        <v>0</v>
      </c>
      <c r="I22" s="28">
        <v>0</v>
      </c>
      <c r="J22" s="28">
        <f t="shared" si="1"/>
        <v>70000000</v>
      </c>
      <c r="K22" s="37">
        <f>L22-'[1]Agosto 2017'!L22</f>
        <v>34491800</v>
      </c>
      <c r="L22" s="28">
        <v>107026800</v>
      </c>
      <c r="M22" s="28">
        <f t="shared" si="2"/>
        <v>-37026800</v>
      </c>
      <c r="N22" s="35">
        <f t="shared" si="0"/>
        <v>1.5289542857142857</v>
      </c>
    </row>
    <row r="23" spans="1:14" x14ac:dyDescent="0.2">
      <c r="A23" s="29">
        <v>1112009</v>
      </c>
      <c r="B23" s="30" t="s">
        <v>53</v>
      </c>
      <c r="C23" s="31"/>
      <c r="D23" s="36" t="s">
        <v>54</v>
      </c>
      <c r="E23" s="33">
        <v>5000000</v>
      </c>
      <c r="F23" s="28">
        <v>0</v>
      </c>
      <c r="G23" s="28">
        <v>0</v>
      </c>
      <c r="H23" s="28">
        <v>0</v>
      </c>
      <c r="I23" s="28">
        <v>0</v>
      </c>
      <c r="J23" s="28">
        <f t="shared" si="1"/>
        <v>5000000</v>
      </c>
      <c r="K23" s="40">
        <f>L23-'[2]abril 2017'!L23</f>
        <v>0</v>
      </c>
      <c r="L23" s="28">
        <v>0</v>
      </c>
      <c r="M23" s="28">
        <f t="shared" si="2"/>
        <v>5000000</v>
      </c>
      <c r="N23" s="35">
        <f t="shared" si="0"/>
        <v>0</v>
      </c>
    </row>
    <row r="24" spans="1:14" ht="15" x14ac:dyDescent="0.2">
      <c r="A24" s="29">
        <v>1112010</v>
      </c>
      <c r="B24" s="41" t="s">
        <v>55</v>
      </c>
      <c r="C24" s="31"/>
      <c r="D24" s="36" t="s">
        <v>56</v>
      </c>
      <c r="E24" s="33">
        <v>31345180000</v>
      </c>
      <c r="F24" s="28">
        <v>0</v>
      </c>
      <c r="G24" s="28">
        <v>0</v>
      </c>
      <c r="H24" s="28">
        <v>0</v>
      </c>
      <c r="I24" s="28">
        <v>0</v>
      </c>
      <c r="J24" s="28">
        <f t="shared" si="1"/>
        <v>31345180000</v>
      </c>
      <c r="K24" s="37">
        <f>L24-'[1]Agosto 2017'!L24</f>
        <v>2619966000</v>
      </c>
      <c r="L24" s="28">
        <v>22665323000</v>
      </c>
      <c r="M24" s="28">
        <f t="shared" si="2"/>
        <v>8679857000</v>
      </c>
      <c r="N24" s="35">
        <f t="shared" si="0"/>
        <v>0.72308798354324333</v>
      </c>
    </row>
    <row r="25" spans="1:14" ht="15" x14ac:dyDescent="0.2">
      <c r="A25" s="29">
        <v>1112011</v>
      </c>
      <c r="B25" s="41" t="s">
        <v>57</v>
      </c>
      <c r="C25" s="31"/>
      <c r="D25" s="36" t="s">
        <v>58</v>
      </c>
      <c r="E25" s="33">
        <v>29936000</v>
      </c>
      <c r="F25" s="28">
        <v>0</v>
      </c>
      <c r="G25" s="28">
        <v>0</v>
      </c>
      <c r="H25" s="28">
        <v>0</v>
      </c>
      <c r="I25" s="28">
        <v>0</v>
      </c>
      <c r="J25" s="28">
        <f t="shared" si="1"/>
        <v>29936000</v>
      </c>
      <c r="K25" s="37">
        <f>L25-'[1]Agosto 2017'!L25</f>
        <v>2233322</v>
      </c>
      <c r="L25" s="28">
        <v>18010566</v>
      </c>
      <c r="M25" s="28">
        <f t="shared" si="2"/>
        <v>11925434</v>
      </c>
      <c r="N25" s="35">
        <f t="shared" si="0"/>
        <v>0.6016356894708712</v>
      </c>
    </row>
    <row r="26" spans="1:14" ht="15" x14ac:dyDescent="0.2">
      <c r="A26" s="29">
        <v>1112012</v>
      </c>
      <c r="B26" s="41" t="s">
        <v>59</v>
      </c>
      <c r="C26" s="31"/>
      <c r="D26" s="36" t="s">
        <v>60</v>
      </c>
      <c r="E26" s="33">
        <v>1000</v>
      </c>
      <c r="F26" s="28">
        <v>0</v>
      </c>
      <c r="G26" s="28">
        <v>0</v>
      </c>
      <c r="H26" s="28">
        <v>0</v>
      </c>
      <c r="I26" s="28">
        <v>0</v>
      </c>
      <c r="J26" s="28">
        <f t="shared" si="1"/>
        <v>1000</v>
      </c>
      <c r="K26" s="40">
        <f>L26-'[2]abril 2017'!L26</f>
        <v>0</v>
      </c>
      <c r="L26" s="28">
        <v>0</v>
      </c>
      <c r="M26" s="28">
        <f t="shared" si="2"/>
        <v>1000</v>
      </c>
      <c r="N26" s="35">
        <f t="shared" si="0"/>
        <v>0</v>
      </c>
    </row>
    <row r="27" spans="1:14" ht="15" x14ac:dyDescent="0.2">
      <c r="A27" s="42">
        <v>1112013</v>
      </c>
      <c r="B27" s="43" t="s">
        <v>61</v>
      </c>
      <c r="C27" s="44"/>
      <c r="D27" s="45" t="s">
        <v>62</v>
      </c>
      <c r="E27" s="33">
        <v>5000000000</v>
      </c>
      <c r="F27" s="28">
        <v>0</v>
      </c>
      <c r="G27" s="28">
        <v>0</v>
      </c>
      <c r="H27" s="28">
        <v>0</v>
      </c>
      <c r="I27" s="28">
        <v>0</v>
      </c>
      <c r="J27" s="28">
        <f t="shared" si="1"/>
        <v>5000000000</v>
      </c>
      <c r="K27" s="46">
        <f>L27-'[1]Agosto 2017'!L27</f>
        <v>363590978.53999996</v>
      </c>
      <c r="L27" s="39">
        <v>2623348087.54</v>
      </c>
      <c r="M27" s="28">
        <f t="shared" si="2"/>
        <v>2376651912.46</v>
      </c>
      <c r="N27" s="35">
        <f t="shared" si="0"/>
        <v>0.52466961750800001</v>
      </c>
    </row>
    <row r="28" spans="1:14" ht="15" x14ac:dyDescent="0.2">
      <c r="A28" s="29">
        <v>1112014</v>
      </c>
      <c r="B28" s="41" t="s">
        <v>63</v>
      </c>
      <c r="C28" s="31"/>
      <c r="D28" s="36" t="s">
        <v>64</v>
      </c>
      <c r="E28" s="33">
        <v>3000000000</v>
      </c>
      <c r="F28" s="28">
        <v>0</v>
      </c>
      <c r="G28" s="28">
        <v>0</v>
      </c>
      <c r="H28" s="28">
        <v>0</v>
      </c>
      <c r="I28" s="28">
        <v>0</v>
      </c>
      <c r="J28" s="28">
        <f t="shared" si="1"/>
        <v>3000000000</v>
      </c>
      <c r="K28" s="47">
        <f>L28-'[3]junio 2017'!L28</f>
        <v>0</v>
      </c>
      <c r="L28" s="28">
        <v>2342622671.46</v>
      </c>
      <c r="M28" s="28">
        <f t="shared" si="2"/>
        <v>657377328.53999996</v>
      </c>
      <c r="N28" s="35">
        <f t="shared" si="0"/>
        <v>0.78087422382000005</v>
      </c>
    </row>
    <row r="29" spans="1:14" ht="15" x14ac:dyDescent="0.2">
      <c r="A29" s="29">
        <v>1112015</v>
      </c>
      <c r="B29" s="41" t="s">
        <v>65</v>
      </c>
      <c r="C29" s="31"/>
      <c r="D29" s="36" t="s">
        <v>66</v>
      </c>
      <c r="E29" s="33">
        <v>376233000</v>
      </c>
      <c r="F29" s="28">
        <v>0</v>
      </c>
      <c r="G29" s="28">
        <v>0</v>
      </c>
      <c r="H29" s="28">
        <v>0</v>
      </c>
      <c r="I29" s="28">
        <v>0</v>
      </c>
      <c r="J29" s="28">
        <f t="shared" si="1"/>
        <v>376233000</v>
      </c>
      <c r="K29" s="37">
        <f>L29-'[1]Agosto 2017'!L29</f>
        <v>18771265</v>
      </c>
      <c r="L29" s="28">
        <v>224519157</v>
      </c>
      <c r="M29" s="28">
        <f t="shared" si="2"/>
        <v>151713843</v>
      </c>
      <c r="N29" s="35">
        <f t="shared" si="0"/>
        <v>0.59675561952300837</v>
      </c>
    </row>
    <row r="30" spans="1:14" ht="25.5" x14ac:dyDescent="0.2">
      <c r="A30" s="48">
        <v>1112016</v>
      </c>
      <c r="B30" s="49" t="s">
        <v>67</v>
      </c>
      <c r="C30" s="50"/>
      <c r="D30" s="51" t="s">
        <v>68</v>
      </c>
      <c r="E30" s="1">
        <v>300000000</v>
      </c>
      <c r="F30" s="28">
        <v>0</v>
      </c>
      <c r="G30" s="28">
        <v>0</v>
      </c>
      <c r="H30" s="28">
        <v>0</v>
      </c>
      <c r="I30" s="28">
        <v>0</v>
      </c>
      <c r="J30" s="52">
        <f t="shared" si="1"/>
        <v>300000000</v>
      </c>
      <c r="K30" s="40">
        <f>L30-'[2]abril 2017'!L30</f>
        <v>0</v>
      </c>
      <c r="L30" s="28">
        <v>0</v>
      </c>
      <c r="M30" s="28">
        <f t="shared" si="2"/>
        <v>300000000</v>
      </c>
      <c r="N30" s="35">
        <f t="shared" si="0"/>
        <v>0</v>
      </c>
    </row>
    <row r="31" spans="1:14" x14ac:dyDescent="0.25">
      <c r="A31" s="50">
        <v>1112017</v>
      </c>
      <c r="B31" s="49" t="s">
        <v>69</v>
      </c>
      <c r="C31" s="50"/>
      <c r="D31" s="51" t="s">
        <v>70</v>
      </c>
      <c r="E31" s="1">
        <v>3750000000</v>
      </c>
      <c r="F31" s="28">
        <v>0</v>
      </c>
      <c r="G31" s="28">
        <v>0</v>
      </c>
      <c r="H31" s="28">
        <v>0</v>
      </c>
      <c r="I31" s="28">
        <v>0</v>
      </c>
      <c r="J31" s="28">
        <f t="shared" si="1"/>
        <v>3750000000</v>
      </c>
      <c r="K31" s="52">
        <f>L31-'[1]Agosto 2017'!L31</f>
        <v>319412233</v>
      </c>
      <c r="L31" s="28">
        <v>3825702938</v>
      </c>
      <c r="M31" s="28">
        <f t="shared" si="2"/>
        <v>-75702938</v>
      </c>
      <c r="N31" s="35">
        <f t="shared" si="0"/>
        <v>1.0201874501333332</v>
      </c>
    </row>
    <row r="32" spans="1:14" ht="13.5" thickBot="1" x14ac:dyDescent="0.3">
      <c r="A32" s="54"/>
      <c r="B32" s="54"/>
      <c r="C32" s="54"/>
      <c r="D32" s="36"/>
      <c r="E32" s="33"/>
      <c r="F32" s="28"/>
      <c r="G32" s="28"/>
      <c r="H32" s="28"/>
      <c r="I32" s="28"/>
      <c r="J32" s="28"/>
      <c r="K32" s="28"/>
      <c r="L32" s="28"/>
      <c r="M32" s="28"/>
      <c r="N32" s="35"/>
    </row>
    <row r="33" spans="1:16" ht="14.25" thickTop="1" thickBot="1" x14ac:dyDescent="0.3">
      <c r="A33" s="55"/>
      <c r="B33" s="55"/>
      <c r="C33" s="55"/>
      <c r="D33" s="56" t="s">
        <v>71</v>
      </c>
      <c r="E33" s="57">
        <f>SUM(E11:E31)</f>
        <v>349268038000</v>
      </c>
      <c r="F33" s="57">
        <f t="shared" ref="F33:L33" si="3">SUM(F11:F31)</f>
        <v>0</v>
      </c>
      <c r="G33" s="57">
        <f t="shared" si="3"/>
        <v>0</v>
      </c>
      <c r="H33" s="57">
        <f t="shared" si="3"/>
        <v>0</v>
      </c>
      <c r="I33" s="57">
        <f t="shared" si="3"/>
        <v>0</v>
      </c>
      <c r="J33" s="57">
        <f t="shared" si="3"/>
        <v>349268038000</v>
      </c>
      <c r="K33" s="57">
        <f t="shared" si="3"/>
        <v>20403270885.200001</v>
      </c>
      <c r="L33" s="57">
        <f t="shared" si="3"/>
        <v>285064436409.65997</v>
      </c>
      <c r="M33" s="57">
        <f>SUM(M11:M31)</f>
        <v>64203601590.339996</v>
      </c>
      <c r="N33" s="58">
        <f>+L33/J33</f>
        <v>0.81617670497997297</v>
      </c>
      <c r="P33" s="8"/>
    </row>
    <row r="34" spans="1:16" ht="13.5" thickTop="1" x14ac:dyDescent="0.25">
      <c r="A34" s="60"/>
      <c r="B34" s="61"/>
      <c r="C34" s="61"/>
      <c r="D34" s="18"/>
      <c r="E34" s="62"/>
      <c r="F34" s="20"/>
      <c r="G34" s="20"/>
      <c r="H34" s="20"/>
      <c r="I34" s="20"/>
      <c r="J34" s="20"/>
      <c r="K34" s="20"/>
      <c r="L34" s="20"/>
      <c r="M34" s="20"/>
      <c r="N34" s="21"/>
    </row>
    <row r="35" spans="1:16" x14ac:dyDescent="0.25">
      <c r="A35" s="22">
        <v>112</v>
      </c>
      <c r="B35" s="23"/>
      <c r="C35" s="23"/>
      <c r="D35" s="24" t="s">
        <v>72</v>
      </c>
      <c r="E35" s="25"/>
      <c r="F35" s="26"/>
      <c r="G35" s="26"/>
      <c r="H35" s="26"/>
      <c r="I35" s="26"/>
      <c r="J35" s="26"/>
      <c r="K35" s="26"/>
      <c r="L35" s="26"/>
      <c r="M35" s="26"/>
      <c r="N35" s="27"/>
    </row>
    <row r="36" spans="1:16" x14ac:dyDescent="0.25">
      <c r="A36" s="22">
        <v>1121</v>
      </c>
      <c r="B36" s="23"/>
      <c r="C36" s="23"/>
      <c r="D36" s="38" t="s">
        <v>73</v>
      </c>
      <c r="E36" s="33"/>
      <c r="F36" s="28"/>
      <c r="G36" s="28"/>
      <c r="H36" s="28"/>
      <c r="I36" s="28"/>
      <c r="J36" s="28"/>
      <c r="K36" s="28"/>
      <c r="L36" s="39"/>
      <c r="M36" s="28"/>
      <c r="N36" s="27"/>
    </row>
    <row r="37" spans="1:16" ht="15" x14ac:dyDescent="0.25">
      <c r="A37" s="29">
        <v>1121001</v>
      </c>
      <c r="B37" s="63" t="s">
        <v>74</v>
      </c>
      <c r="C37" s="31"/>
      <c r="D37" s="36" t="s">
        <v>75</v>
      </c>
      <c r="E37" s="33">
        <v>80000000</v>
      </c>
      <c r="F37" s="28">
        <v>0</v>
      </c>
      <c r="G37" s="28">
        <v>0</v>
      </c>
      <c r="H37" s="28">
        <v>0</v>
      </c>
      <c r="I37" s="28">
        <v>0</v>
      </c>
      <c r="J37" s="28">
        <f t="shared" ref="J37:J99" si="4">+E37+F37-G37+H37-I37</f>
        <v>80000000</v>
      </c>
      <c r="K37" s="28">
        <f>L37-'[1]Agosto 2017'!L37</f>
        <v>4043000</v>
      </c>
      <c r="L37" s="39">
        <v>45960600</v>
      </c>
      <c r="M37" s="28">
        <f t="shared" ref="M37:M99" si="5">+J37-L37</f>
        <v>34039400</v>
      </c>
      <c r="N37" s="35">
        <f t="shared" ref="N37:N99" si="6">+L37/J37</f>
        <v>0.57450749999999995</v>
      </c>
    </row>
    <row r="38" spans="1:16" ht="15" x14ac:dyDescent="0.25">
      <c r="A38" s="29">
        <v>1121006</v>
      </c>
      <c r="B38" s="63" t="s">
        <v>74</v>
      </c>
      <c r="C38" s="31"/>
      <c r="D38" s="36" t="s">
        <v>76</v>
      </c>
      <c r="E38" s="33">
        <v>12000000</v>
      </c>
      <c r="F38" s="28">
        <v>0</v>
      </c>
      <c r="G38" s="28">
        <v>0</v>
      </c>
      <c r="H38" s="28">
        <v>0</v>
      </c>
      <c r="I38" s="28">
        <v>0</v>
      </c>
      <c r="J38" s="28">
        <f t="shared" si="4"/>
        <v>12000000</v>
      </c>
      <c r="K38" s="28">
        <f>L38-'[1]Agosto 2017'!L38</f>
        <v>22869226</v>
      </c>
      <c r="L38" s="39">
        <v>317492289</v>
      </c>
      <c r="M38" s="28">
        <f t="shared" si="5"/>
        <v>-305492289</v>
      </c>
      <c r="N38" s="35">
        <f t="shared" si="6"/>
        <v>26.457690750000001</v>
      </c>
    </row>
    <row r="39" spans="1:16" ht="25.5" x14ac:dyDescent="0.25">
      <c r="A39" s="29">
        <v>1121007</v>
      </c>
      <c r="B39" s="63" t="s">
        <v>74</v>
      </c>
      <c r="C39" s="31"/>
      <c r="D39" s="36" t="s">
        <v>77</v>
      </c>
      <c r="E39" s="33">
        <v>1500000000</v>
      </c>
      <c r="F39" s="28">
        <v>0</v>
      </c>
      <c r="G39" s="28">
        <v>0</v>
      </c>
      <c r="H39" s="28">
        <v>0</v>
      </c>
      <c r="I39" s="28">
        <v>0</v>
      </c>
      <c r="J39" s="28">
        <f t="shared" si="4"/>
        <v>1500000000</v>
      </c>
      <c r="K39" s="28">
        <f>L39-'[1]Agosto 2017'!L39</f>
        <v>243638042.24000001</v>
      </c>
      <c r="L39" s="39">
        <v>772690923.24000001</v>
      </c>
      <c r="M39" s="28">
        <f t="shared" si="5"/>
        <v>727309076.75999999</v>
      </c>
      <c r="N39" s="35">
        <f t="shared" si="6"/>
        <v>0.51512728216000003</v>
      </c>
    </row>
    <row r="40" spans="1:16" ht="15" x14ac:dyDescent="0.25">
      <c r="A40" s="29">
        <v>1121008</v>
      </c>
      <c r="B40" s="63" t="s">
        <v>74</v>
      </c>
      <c r="C40" s="31"/>
      <c r="D40" s="36" t="s">
        <v>78</v>
      </c>
      <c r="E40" s="33">
        <v>1000</v>
      </c>
      <c r="F40" s="28">
        <v>0</v>
      </c>
      <c r="G40" s="28">
        <v>0</v>
      </c>
      <c r="H40" s="28">
        <v>0</v>
      </c>
      <c r="I40" s="28">
        <v>0</v>
      </c>
      <c r="J40" s="28">
        <f t="shared" si="4"/>
        <v>1000</v>
      </c>
      <c r="K40" s="28">
        <f>L40-'[2]abril 2017'!L40</f>
        <v>0</v>
      </c>
      <c r="L40" s="39">
        <v>0</v>
      </c>
      <c r="M40" s="28">
        <f t="shared" si="5"/>
        <v>1000</v>
      </c>
      <c r="N40" s="35">
        <f t="shared" si="6"/>
        <v>0</v>
      </c>
    </row>
    <row r="41" spans="1:16" x14ac:dyDescent="0.25">
      <c r="A41" s="22">
        <v>1122</v>
      </c>
      <c r="B41" s="23"/>
      <c r="C41" s="23"/>
      <c r="D41" s="38" t="s">
        <v>1</v>
      </c>
      <c r="E41" s="33"/>
      <c r="F41" s="28"/>
      <c r="G41" s="28"/>
      <c r="H41" s="28"/>
      <c r="I41" s="28"/>
      <c r="J41" s="28"/>
      <c r="K41" s="28"/>
      <c r="L41" s="39"/>
      <c r="M41" s="28"/>
      <c r="N41" s="35"/>
    </row>
    <row r="42" spans="1:16" ht="15" x14ac:dyDescent="0.25">
      <c r="A42" s="29">
        <v>1122001</v>
      </c>
      <c r="B42" s="63" t="s">
        <v>79</v>
      </c>
      <c r="C42" s="31"/>
      <c r="D42" s="36" t="s">
        <v>80</v>
      </c>
      <c r="E42" s="33">
        <v>200000000</v>
      </c>
      <c r="F42" s="28">
        <v>0</v>
      </c>
      <c r="G42" s="28">
        <v>0</v>
      </c>
      <c r="H42" s="28">
        <v>0</v>
      </c>
      <c r="I42" s="28">
        <v>0</v>
      </c>
      <c r="J42" s="28">
        <f t="shared" si="4"/>
        <v>200000000</v>
      </c>
      <c r="K42" s="28">
        <f>L42-'[1]Agosto 2017'!L42</f>
        <v>35173644.959999979</v>
      </c>
      <c r="L42" s="39">
        <v>374904659.95999998</v>
      </c>
      <c r="M42" s="28">
        <f t="shared" si="5"/>
        <v>-174904659.95999998</v>
      </c>
      <c r="N42" s="35">
        <f t="shared" si="6"/>
        <v>1.8745232997999999</v>
      </c>
    </row>
    <row r="43" spans="1:16" ht="15" x14ac:dyDescent="0.25">
      <c r="A43" s="29">
        <v>1122002</v>
      </c>
      <c r="B43" s="64"/>
      <c r="C43" s="31"/>
      <c r="D43" s="36" t="s">
        <v>81</v>
      </c>
      <c r="E43" s="33">
        <v>0</v>
      </c>
      <c r="F43" s="28">
        <v>0</v>
      </c>
      <c r="G43" s="28">
        <v>0</v>
      </c>
      <c r="H43" s="28">
        <v>0</v>
      </c>
      <c r="I43" s="28">
        <v>0</v>
      </c>
      <c r="J43" s="28">
        <f t="shared" si="4"/>
        <v>0</v>
      </c>
      <c r="K43" s="28">
        <f>L43-'[1]Agosto 2017'!L43</f>
        <v>16378750</v>
      </c>
      <c r="L43" s="39">
        <v>24052100</v>
      </c>
      <c r="M43" s="28">
        <f t="shared" si="5"/>
        <v>-24052100</v>
      </c>
      <c r="N43" s="35">
        <v>1</v>
      </c>
    </row>
    <row r="44" spans="1:16" x14ac:dyDescent="0.25">
      <c r="A44" s="22">
        <v>1123</v>
      </c>
      <c r="B44" s="23"/>
      <c r="C44" s="23"/>
      <c r="D44" s="38" t="s">
        <v>82</v>
      </c>
      <c r="E44" s="33"/>
      <c r="F44" s="28"/>
      <c r="G44" s="28"/>
      <c r="H44" s="28"/>
      <c r="I44" s="28"/>
      <c r="J44" s="28"/>
      <c r="K44" s="28"/>
      <c r="L44" s="39"/>
      <c r="M44" s="28"/>
      <c r="N44" s="35"/>
    </row>
    <row r="45" spans="1:16" ht="15" x14ac:dyDescent="0.25">
      <c r="A45" s="29">
        <v>11230009</v>
      </c>
      <c r="B45" s="65" t="s">
        <v>83</v>
      </c>
      <c r="C45" s="31"/>
      <c r="D45" s="36" t="s">
        <v>84</v>
      </c>
      <c r="E45" s="33">
        <v>1000</v>
      </c>
      <c r="F45" s="28">
        <v>0</v>
      </c>
      <c r="G45" s="28">
        <v>0</v>
      </c>
      <c r="H45" s="28">
        <v>0</v>
      </c>
      <c r="I45" s="28">
        <v>0</v>
      </c>
      <c r="J45" s="28">
        <f t="shared" si="4"/>
        <v>1000</v>
      </c>
      <c r="K45" s="28">
        <v>0</v>
      </c>
      <c r="L45" s="39">
        <v>1098688</v>
      </c>
      <c r="M45" s="28">
        <f t="shared" si="5"/>
        <v>-1097688</v>
      </c>
      <c r="N45" s="35">
        <f>+L45/J45</f>
        <v>1098.6880000000001</v>
      </c>
    </row>
    <row r="46" spans="1:16" ht="15" x14ac:dyDescent="0.25">
      <c r="A46" s="29">
        <v>11230011</v>
      </c>
      <c r="B46" s="66" t="s">
        <v>85</v>
      </c>
      <c r="C46" s="31"/>
      <c r="D46" s="36" t="s">
        <v>86</v>
      </c>
      <c r="E46" s="33">
        <v>4000000</v>
      </c>
      <c r="F46" s="28">
        <v>0</v>
      </c>
      <c r="G46" s="28">
        <v>0</v>
      </c>
      <c r="H46" s="28">
        <v>0</v>
      </c>
      <c r="I46" s="28">
        <v>0</v>
      </c>
      <c r="J46" s="28">
        <f t="shared" si="4"/>
        <v>4000000</v>
      </c>
      <c r="K46" s="28">
        <f>L46-'[1]Agosto 2017'!L46</f>
        <v>691848</v>
      </c>
      <c r="L46" s="39">
        <v>4808946</v>
      </c>
      <c r="M46" s="28">
        <f t="shared" si="5"/>
        <v>-808946</v>
      </c>
      <c r="N46" s="35">
        <f t="shared" si="6"/>
        <v>1.2022364999999999</v>
      </c>
    </row>
    <row r="47" spans="1:16" ht="15" x14ac:dyDescent="0.2">
      <c r="A47" s="29">
        <v>11230012</v>
      </c>
      <c r="B47" s="66" t="s">
        <v>87</v>
      </c>
      <c r="C47" s="31"/>
      <c r="D47" s="36" t="s">
        <v>88</v>
      </c>
      <c r="E47" s="33">
        <v>8300000000</v>
      </c>
      <c r="F47" s="28">
        <v>0</v>
      </c>
      <c r="G47" s="28">
        <v>0</v>
      </c>
      <c r="H47" s="28">
        <v>0</v>
      </c>
      <c r="I47" s="28">
        <v>0</v>
      </c>
      <c r="J47" s="28">
        <f t="shared" si="4"/>
        <v>8300000000</v>
      </c>
      <c r="K47" s="67">
        <f>L47-'[1]Agosto 2017'!L47</f>
        <v>213382427.39999962</v>
      </c>
      <c r="L47" s="39">
        <v>7411683884.0699997</v>
      </c>
      <c r="M47" s="28">
        <f t="shared" si="5"/>
        <v>888316115.93000031</v>
      </c>
      <c r="N47" s="35">
        <f t="shared" si="6"/>
        <v>0.89297396193614453</v>
      </c>
    </row>
    <row r="48" spans="1:16" ht="15" x14ac:dyDescent="0.25">
      <c r="A48" s="68">
        <v>11230013</v>
      </c>
      <c r="B48" s="66" t="s">
        <v>89</v>
      </c>
      <c r="C48" s="69"/>
      <c r="D48" s="36" t="s">
        <v>90</v>
      </c>
      <c r="E48" s="33">
        <v>20000000</v>
      </c>
      <c r="F48" s="28">
        <v>0</v>
      </c>
      <c r="G48" s="28">
        <v>0</v>
      </c>
      <c r="H48" s="28">
        <v>0</v>
      </c>
      <c r="I48" s="28">
        <v>0</v>
      </c>
      <c r="J48" s="28">
        <f t="shared" si="4"/>
        <v>20000000</v>
      </c>
      <c r="K48" s="28">
        <f>L48-'[1]Agosto 2017'!L48</f>
        <v>0</v>
      </c>
      <c r="L48" s="39">
        <v>47976420</v>
      </c>
      <c r="M48" s="28">
        <f t="shared" si="5"/>
        <v>-27976420</v>
      </c>
      <c r="N48" s="35">
        <f t="shared" si="6"/>
        <v>2.3988209999999999</v>
      </c>
    </row>
    <row r="49" spans="1:14" x14ac:dyDescent="0.25">
      <c r="A49" s="70"/>
      <c r="B49" s="71"/>
      <c r="C49" s="71"/>
      <c r="D49" s="38" t="s">
        <v>4</v>
      </c>
      <c r="E49" s="33"/>
      <c r="F49" s="28"/>
      <c r="G49" s="28"/>
      <c r="H49" s="28"/>
      <c r="I49" s="28"/>
      <c r="J49" s="28"/>
      <c r="K49" s="28"/>
      <c r="L49" s="39"/>
      <c r="M49" s="28"/>
      <c r="N49" s="35"/>
    </row>
    <row r="50" spans="1:14" x14ac:dyDescent="0.25">
      <c r="A50" s="70">
        <v>11230014</v>
      </c>
      <c r="B50" s="71"/>
      <c r="C50" s="71"/>
      <c r="D50" s="72" t="s">
        <v>91</v>
      </c>
      <c r="E50" s="33"/>
      <c r="F50" s="28"/>
      <c r="G50" s="28"/>
      <c r="H50" s="28"/>
      <c r="I50" s="28"/>
      <c r="J50" s="28"/>
      <c r="K50" s="28"/>
      <c r="L50" s="28"/>
      <c r="M50" s="28"/>
      <c r="N50" s="35"/>
    </row>
    <row r="51" spans="1:14" ht="15" x14ac:dyDescent="0.25">
      <c r="A51" s="68">
        <v>112300141</v>
      </c>
      <c r="B51" s="63" t="s">
        <v>92</v>
      </c>
      <c r="C51" s="69"/>
      <c r="D51" s="36" t="s">
        <v>93</v>
      </c>
      <c r="E51" s="33">
        <v>3628841962</v>
      </c>
      <c r="F51" s="28">
        <v>108676966</v>
      </c>
      <c r="G51" s="28">
        <v>0</v>
      </c>
      <c r="H51" s="28">
        <v>0</v>
      </c>
      <c r="I51" s="28">
        <v>0</v>
      </c>
      <c r="J51" s="28">
        <f>+E51+F51-G51+H51-I51</f>
        <v>3737518928</v>
      </c>
      <c r="K51" s="28">
        <f>L51-'[1]Agosto 2017'!L51</f>
        <v>-64381121</v>
      </c>
      <c r="L51" s="28">
        <v>2718195584</v>
      </c>
      <c r="M51" s="28">
        <f t="shared" si="5"/>
        <v>1019323344</v>
      </c>
      <c r="N51" s="35">
        <f t="shared" si="6"/>
        <v>0.72727272727272729</v>
      </c>
    </row>
    <row r="52" spans="1:14" ht="25.5" x14ac:dyDescent="0.25">
      <c r="A52" s="68">
        <v>112300142</v>
      </c>
      <c r="B52" s="63" t="s">
        <v>94</v>
      </c>
      <c r="C52" s="69"/>
      <c r="D52" s="36" t="s">
        <v>95</v>
      </c>
      <c r="E52" s="33">
        <v>43298563458</v>
      </c>
      <c r="F52" s="28">
        <v>0</v>
      </c>
      <c r="G52" s="28">
        <v>0</v>
      </c>
      <c r="H52" s="28">
        <v>0</v>
      </c>
      <c r="I52" s="28">
        <v>0</v>
      </c>
      <c r="J52" s="28">
        <f t="shared" si="4"/>
        <v>43298563458</v>
      </c>
      <c r="K52" s="28">
        <f>L52-'[1]Agosto 2017'!L52</f>
        <v>3812452918</v>
      </c>
      <c r="L52" s="28">
        <v>30499623347</v>
      </c>
      <c r="M52" s="28">
        <f t="shared" si="5"/>
        <v>12798940111</v>
      </c>
      <c r="N52" s="35">
        <f t="shared" si="6"/>
        <v>0.70440266168610677</v>
      </c>
    </row>
    <row r="53" spans="1:14" ht="15" x14ac:dyDescent="0.25">
      <c r="A53" s="68">
        <v>112300143</v>
      </c>
      <c r="B53" s="63" t="s">
        <v>96</v>
      </c>
      <c r="C53" s="69"/>
      <c r="D53" s="36" t="s">
        <v>97</v>
      </c>
      <c r="E53" s="33"/>
      <c r="F53" s="28">
        <v>0</v>
      </c>
      <c r="G53" s="28">
        <v>0</v>
      </c>
      <c r="H53" s="28">
        <v>0</v>
      </c>
      <c r="I53" s="28">
        <v>0</v>
      </c>
      <c r="J53" s="28">
        <f t="shared" si="4"/>
        <v>0</v>
      </c>
      <c r="K53" s="28">
        <f>L53-'[3]junio 2017'!L52</f>
        <v>0</v>
      </c>
      <c r="L53" s="28">
        <v>0</v>
      </c>
      <c r="M53" s="28">
        <f t="shared" si="5"/>
        <v>0</v>
      </c>
      <c r="N53" s="35">
        <v>0</v>
      </c>
    </row>
    <row r="54" spans="1:14" ht="25.5" x14ac:dyDescent="0.25">
      <c r="A54" s="68">
        <v>112300144</v>
      </c>
      <c r="B54" s="63" t="s">
        <v>98</v>
      </c>
      <c r="C54" s="69"/>
      <c r="D54" s="32" t="s">
        <v>99</v>
      </c>
      <c r="E54" s="33">
        <v>70469310251</v>
      </c>
      <c r="F54" s="28">
        <v>0</v>
      </c>
      <c r="G54" s="28">
        <v>0</v>
      </c>
      <c r="H54" s="28">
        <v>0</v>
      </c>
      <c r="I54" s="28">
        <v>0</v>
      </c>
      <c r="J54" s="28">
        <f>+E54+F54-G54+H54-I54</f>
        <v>70469310251</v>
      </c>
      <c r="K54" s="28">
        <f>L54-'[1]Agosto 2017'!L54</f>
        <v>6008433898</v>
      </c>
      <c r="L54" s="28">
        <v>47248072099</v>
      </c>
      <c r="M54" s="28">
        <f t="shared" si="5"/>
        <v>23221238152</v>
      </c>
      <c r="N54" s="35">
        <f t="shared" si="6"/>
        <v>0.6704772890597368</v>
      </c>
    </row>
    <row r="55" spans="1:14" ht="25.5" x14ac:dyDescent="0.25">
      <c r="A55" s="68">
        <v>1123001441</v>
      </c>
      <c r="B55" s="63" t="s">
        <v>98</v>
      </c>
      <c r="C55" s="69"/>
      <c r="D55" s="32" t="s">
        <v>100</v>
      </c>
      <c r="E55" s="33">
        <v>486247978</v>
      </c>
      <c r="F55" s="28">
        <v>0</v>
      </c>
      <c r="G55" s="28">
        <v>0</v>
      </c>
      <c r="H55" s="28">
        <v>0</v>
      </c>
      <c r="I55" s="28">
        <v>0</v>
      </c>
      <c r="J55" s="28">
        <f t="shared" si="4"/>
        <v>486247978</v>
      </c>
      <c r="K55" s="28">
        <f>L55-'[1]Agosto 2017'!L55</f>
        <v>43306753</v>
      </c>
      <c r="L55" s="28">
        <v>379806118</v>
      </c>
      <c r="M55" s="28">
        <f t="shared" si="5"/>
        <v>106441860</v>
      </c>
      <c r="N55" s="35">
        <f t="shared" si="6"/>
        <v>0.78109552159412787</v>
      </c>
    </row>
    <row r="56" spans="1:14" ht="26.25" thickBot="1" x14ac:dyDescent="0.25">
      <c r="A56" s="108">
        <v>1123001442</v>
      </c>
      <c r="B56" s="109" t="s">
        <v>98</v>
      </c>
      <c r="C56" s="110"/>
      <c r="D56" s="111" t="s">
        <v>101</v>
      </c>
      <c r="E56" s="112">
        <v>2713647583</v>
      </c>
      <c r="F56" s="113">
        <v>0</v>
      </c>
      <c r="G56" s="113">
        <v>0</v>
      </c>
      <c r="H56" s="113">
        <v>0</v>
      </c>
      <c r="I56" s="113">
        <v>0</v>
      </c>
      <c r="J56" s="113">
        <f t="shared" si="4"/>
        <v>2713647583</v>
      </c>
      <c r="K56" s="113">
        <v>0</v>
      </c>
      <c r="L56" s="113">
        <f t="shared" ref="L56:L99" si="7">K56</f>
        <v>0</v>
      </c>
      <c r="M56" s="113">
        <f t="shared" si="5"/>
        <v>2713647583</v>
      </c>
      <c r="N56" s="114">
        <f t="shared" si="6"/>
        <v>0</v>
      </c>
    </row>
    <row r="57" spans="1:14" ht="15" x14ac:dyDescent="0.25">
      <c r="A57" s="102">
        <v>112300145</v>
      </c>
      <c r="B57" s="103" t="s">
        <v>102</v>
      </c>
      <c r="C57" s="104"/>
      <c r="D57" s="93" t="s">
        <v>103</v>
      </c>
      <c r="E57" s="2">
        <v>4378743969</v>
      </c>
      <c r="F57" s="105">
        <v>0</v>
      </c>
      <c r="G57" s="105">
        <v>0</v>
      </c>
      <c r="H57" s="105">
        <v>0</v>
      </c>
      <c r="I57" s="105">
        <v>0</v>
      </c>
      <c r="J57" s="105">
        <f>+E57+F57-G57+H57-I57</f>
        <v>4378743969</v>
      </c>
      <c r="K57" s="106">
        <v>0</v>
      </c>
      <c r="L57" s="105">
        <v>4378743969</v>
      </c>
      <c r="M57" s="105">
        <f t="shared" si="5"/>
        <v>0</v>
      </c>
      <c r="N57" s="107">
        <f t="shared" si="6"/>
        <v>1</v>
      </c>
    </row>
    <row r="58" spans="1:14" ht="15" x14ac:dyDescent="0.25">
      <c r="A58" s="68">
        <v>1123001451</v>
      </c>
      <c r="B58" s="63" t="s">
        <v>102</v>
      </c>
      <c r="C58" s="69"/>
      <c r="D58" s="36" t="s">
        <v>104</v>
      </c>
      <c r="E58" s="33">
        <v>1316024309</v>
      </c>
      <c r="F58" s="28">
        <v>0</v>
      </c>
      <c r="G58" s="28">
        <v>0</v>
      </c>
      <c r="H58" s="28">
        <v>0</v>
      </c>
      <c r="I58" s="28">
        <v>0</v>
      </c>
      <c r="J58" s="28">
        <f t="shared" si="4"/>
        <v>1316024309</v>
      </c>
      <c r="K58" s="73">
        <f>L58-'[1]Agosto 2017'!L58</f>
        <v>113994145</v>
      </c>
      <c r="L58" s="28">
        <v>1179405306</v>
      </c>
      <c r="M58" s="28">
        <f t="shared" si="5"/>
        <v>136619003</v>
      </c>
      <c r="N58" s="35">
        <f t="shared" si="6"/>
        <v>0.89618808553482432</v>
      </c>
    </row>
    <row r="59" spans="1:14" x14ac:dyDescent="0.25">
      <c r="A59" s="68">
        <v>112300146</v>
      </c>
      <c r="B59" s="74" t="s">
        <v>105</v>
      </c>
      <c r="C59" s="69"/>
      <c r="D59" s="36" t="s">
        <v>106</v>
      </c>
      <c r="E59" s="33">
        <v>956514284</v>
      </c>
      <c r="F59" s="28">
        <v>0</v>
      </c>
      <c r="G59" s="28">
        <v>0</v>
      </c>
      <c r="H59" s="28">
        <v>0</v>
      </c>
      <c r="I59" s="28">
        <v>0</v>
      </c>
      <c r="J59" s="28">
        <f t="shared" si="4"/>
        <v>956514284</v>
      </c>
      <c r="K59" s="28">
        <f>L59-'[1]Agosto 2017'!L59</f>
        <v>166060960</v>
      </c>
      <c r="L59" s="28">
        <v>613148160</v>
      </c>
      <c r="M59" s="28">
        <f t="shared" si="5"/>
        <v>343366124</v>
      </c>
      <c r="N59" s="35">
        <f t="shared" si="6"/>
        <v>0.64102352704646071</v>
      </c>
    </row>
    <row r="60" spans="1:14" ht="15" x14ac:dyDescent="0.25">
      <c r="A60" s="68">
        <v>112300147</v>
      </c>
      <c r="B60" s="63" t="s">
        <v>92</v>
      </c>
      <c r="C60" s="69"/>
      <c r="D60" s="36" t="s">
        <v>107</v>
      </c>
      <c r="E60" s="33">
        <v>306821730</v>
      </c>
      <c r="F60" s="28">
        <v>97333839</v>
      </c>
      <c r="G60" s="28">
        <v>0</v>
      </c>
      <c r="H60" s="28">
        <v>0</v>
      </c>
      <c r="I60" s="28">
        <v>0</v>
      </c>
      <c r="J60" s="28">
        <f t="shared" si="4"/>
        <v>404155569</v>
      </c>
      <c r="K60" s="73">
        <v>0</v>
      </c>
      <c r="L60" s="28">
        <v>404155569</v>
      </c>
      <c r="M60" s="28">
        <f t="shared" si="5"/>
        <v>0</v>
      </c>
      <c r="N60" s="35">
        <f t="shared" si="6"/>
        <v>1</v>
      </c>
    </row>
    <row r="61" spans="1:14" ht="25.5" x14ac:dyDescent="0.25">
      <c r="A61" s="68">
        <v>112300148</v>
      </c>
      <c r="B61" s="63" t="s">
        <v>94</v>
      </c>
      <c r="C61" s="69"/>
      <c r="D61" s="36" t="s">
        <v>108</v>
      </c>
      <c r="E61" s="33">
        <v>3514610578</v>
      </c>
      <c r="F61" s="28">
        <v>0</v>
      </c>
      <c r="G61" s="28">
        <v>0</v>
      </c>
      <c r="H61" s="28">
        <v>0</v>
      </c>
      <c r="I61" s="28">
        <v>0</v>
      </c>
      <c r="J61" s="28">
        <f t="shared" si="4"/>
        <v>3514610578</v>
      </c>
      <c r="K61" s="73">
        <f>L61-'[3]mayo 2017'!L60</f>
        <v>0</v>
      </c>
      <c r="L61" s="28">
        <v>4606439135</v>
      </c>
      <c r="M61" s="28">
        <f t="shared" si="5"/>
        <v>-1091828557</v>
      </c>
      <c r="N61" s="35">
        <f t="shared" si="6"/>
        <v>1.3106542055709933</v>
      </c>
    </row>
    <row r="62" spans="1:14" ht="15" x14ac:dyDescent="0.25">
      <c r="A62" s="68">
        <v>112300149</v>
      </c>
      <c r="B62" s="63" t="s">
        <v>109</v>
      </c>
      <c r="C62" s="69"/>
      <c r="D62" s="36" t="s">
        <v>110</v>
      </c>
      <c r="E62" s="33">
        <v>7965829147</v>
      </c>
      <c r="F62" s="28">
        <v>0</v>
      </c>
      <c r="G62" s="28">
        <v>0</v>
      </c>
      <c r="H62" s="28">
        <v>0</v>
      </c>
      <c r="I62" s="28">
        <v>0</v>
      </c>
      <c r="J62" s="28">
        <f t="shared" si="4"/>
        <v>7965829147</v>
      </c>
      <c r="K62" s="28">
        <f>L62-'[1]Agosto 2017'!L62</f>
        <v>469180376.78999996</v>
      </c>
      <c r="L62" s="28">
        <v>6308164266.79</v>
      </c>
      <c r="M62" s="28">
        <f t="shared" si="5"/>
        <v>1657664880.21</v>
      </c>
      <c r="N62" s="35">
        <f t="shared" si="6"/>
        <v>0.79190303361775072</v>
      </c>
    </row>
    <row r="63" spans="1:14" x14ac:dyDescent="0.25">
      <c r="A63" s="68">
        <v>1123001491</v>
      </c>
      <c r="B63" s="49" t="s">
        <v>111</v>
      </c>
      <c r="C63" s="69"/>
      <c r="D63" s="36" t="s">
        <v>112</v>
      </c>
      <c r="E63" s="33">
        <v>262835911</v>
      </c>
      <c r="F63" s="28">
        <v>0</v>
      </c>
      <c r="G63" s="28">
        <v>0</v>
      </c>
      <c r="H63" s="28">
        <v>0</v>
      </c>
      <c r="I63" s="28">
        <v>0</v>
      </c>
      <c r="J63" s="28">
        <f t="shared" si="4"/>
        <v>262835911</v>
      </c>
      <c r="K63" s="28">
        <v>0</v>
      </c>
      <c r="L63" s="28">
        <f t="shared" si="7"/>
        <v>0</v>
      </c>
      <c r="M63" s="28">
        <f t="shared" si="5"/>
        <v>262835911</v>
      </c>
      <c r="N63" s="35">
        <f t="shared" si="6"/>
        <v>0</v>
      </c>
    </row>
    <row r="64" spans="1:14" ht="15" x14ac:dyDescent="0.25">
      <c r="A64" s="68">
        <v>112300150</v>
      </c>
      <c r="B64" s="63" t="s">
        <v>96</v>
      </c>
      <c r="C64" s="69"/>
      <c r="D64" s="36" t="s">
        <v>113</v>
      </c>
      <c r="E64" s="33">
        <v>5430978</v>
      </c>
      <c r="F64" s="28">
        <v>0</v>
      </c>
      <c r="G64" s="28">
        <v>0</v>
      </c>
      <c r="H64" s="28">
        <v>0</v>
      </c>
      <c r="I64" s="28">
        <v>0</v>
      </c>
      <c r="J64" s="28">
        <f t="shared" si="4"/>
        <v>5430978</v>
      </c>
      <c r="K64" s="75">
        <f>L64-'[3]junio 2017'!L63</f>
        <v>0</v>
      </c>
      <c r="L64" s="28">
        <v>5116527</v>
      </c>
      <c r="M64" s="28">
        <f t="shared" si="5"/>
        <v>314451</v>
      </c>
      <c r="N64" s="35">
        <f t="shared" si="6"/>
        <v>0.94210048355931475</v>
      </c>
    </row>
    <row r="65" spans="1:14" x14ac:dyDescent="0.25">
      <c r="A65" s="70">
        <v>11230015</v>
      </c>
      <c r="B65" s="71"/>
      <c r="C65" s="71"/>
      <c r="D65" s="38" t="s">
        <v>114</v>
      </c>
      <c r="E65" s="33"/>
      <c r="F65" s="28"/>
      <c r="G65" s="28"/>
      <c r="H65" s="28"/>
      <c r="I65" s="28"/>
      <c r="J65" s="28"/>
      <c r="K65" s="75"/>
      <c r="L65" s="28"/>
      <c r="M65" s="28"/>
      <c r="N65" s="35"/>
    </row>
    <row r="66" spans="1:14" ht="15" x14ac:dyDescent="0.25">
      <c r="A66" s="68">
        <v>112300151</v>
      </c>
      <c r="B66" s="63" t="s">
        <v>115</v>
      </c>
      <c r="C66" s="69"/>
      <c r="D66" s="36" t="s">
        <v>116</v>
      </c>
      <c r="E66" s="33">
        <v>178136834285</v>
      </c>
      <c r="F66" s="28">
        <v>0</v>
      </c>
      <c r="G66" s="28">
        <v>0</v>
      </c>
      <c r="H66" s="28">
        <v>0</v>
      </c>
      <c r="I66" s="28">
        <v>0</v>
      </c>
      <c r="J66" s="28">
        <f t="shared" si="4"/>
        <v>178136834285</v>
      </c>
      <c r="K66" s="73">
        <f>L66-'[1]Agosto 2017'!L66</f>
        <v>8805331575</v>
      </c>
      <c r="L66" s="28">
        <v>96454547901</v>
      </c>
      <c r="M66" s="28">
        <f t="shared" si="5"/>
        <v>81682286384</v>
      </c>
      <c r="N66" s="35">
        <f t="shared" si="6"/>
        <v>0.54146324250201383</v>
      </c>
    </row>
    <row r="67" spans="1:14" ht="15" x14ac:dyDescent="0.25">
      <c r="A67" s="68">
        <v>1123001511</v>
      </c>
      <c r="B67" s="63" t="s">
        <v>115</v>
      </c>
      <c r="C67" s="69"/>
      <c r="D67" s="36" t="s">
        <v>117</v>
      </c>
      <c r="E67" s="33">
        <v>24377137146</v>
      </c>
      <c r="F67" s="28">
        <v>0</v>
      </c>
      <c r="G67" s="28">
        <v>0</v>
      </c>
      <c r="H67" s="28">
        <v>0</v>
      </c>
      <c r="I67" s="28">
        <v>0</v>
      </c>
      <c r="J67" s="28">
        <f t="shared" si="4"/>
        <v>24377137146</v>
      </c>
      <c r="K67" s="73">
        <f>L67-'[1]Agosto 2017'!L67</f>
        <v>1371608452</v>
      </c>
      <c r="L67" s="28">
        <v>12858010400</v>
      </c>
      <c r="M67" s="28">
        <f t="shared" si="5"/>
        <v>11519126746</v>
      </c>
      <c r="N67" s="35">
        <f t="shared" si="6"/>
        <v>0.52746187228592789</v>
      </c>
    </row>
    <row r="68" spans="1:14" ht="15" x14ac:dyDescent="0.25">
      <c r="A68" s="68">
        <v>1123001512</v>
      </c>
      <c r="B68" s="63" t="s">
        <v>115</v>
      </c>
      <c r="C68" s="69"/>
      <c r="D68" s="36" t="s">
        <v>118</v>
      </c>
      <c r="E68" s="33">
        <v>10657010958</v>
      </c>
      <c r="F68" s="28">
        <v>0</v>
      </c>
      <c r="G68" s="28">
        <v>0</v>
      </c>
      <c r="H68" s="28">
        <v>0</v>
      </c>
      <c r="I68" s="28">
        <v>0</v>
      </c>
      <c r="J68" s="28">
        <f t="shared" si="4"/>
        <v>10657010958</v>
      </c>
      <c r="K68" s="73">
        <f>L68-'[1]Agosto 2017'!L68</f>
        <v>651686281</v>
      </c>
      <c r="L68" s="28">
        <v>5946540518</v>
      </c>
      <c r="M68" s="28">
        <f t="shared" si="5"/>
        <v>4710470440</v>
      </c>
      <c r="N68" s="35">
        <f t="shared" si="6"/>
        <v>0.55799328174060414</v>
      </c>
    </row>
    <row r="69" spans="1:14" x14ac:dyDescent="0.25">
      <c r="A69" s="68">
        <v>1123001513</v>
      </c>
      <c r="B69" s="49" t="s">
        <v>119</v>
      </c>
      <c r="C69" s="69"/>
      <c r="D69" s="36" t="s">
        <v>120</v>
      </c>
      <c r="E69" s="33">
        <v>1876495545</v>
      </c>
      <c r="F69" s="28">
        <v>0</v>
      </c>
      <c r="G69" s="28">
        <v>0</v>
      </c>
      <c r="H69" s="28">
        <v>0</v>
      </c>
      <c r="I69" s="28">
        <v>0</v>
      </c>
      <c r="J69" s="28">
        <f t="shared" si="4"/>
        <v>1876495545</v>
      </c>
      <c r="K69" s="73">
        <v>0</v>
      </c>
      <c r="L69" s="28">
        <f t="shared" si="7"/>
        <v>0</v>
      </c>
      <c r="M69" s="28">
        <f t="shared" si="5"/>
        <v>1876495545</v>
      </c>
      <c r="N69" s="35">
        <f t="shared" si="6"/>
        <v>0</v>
      </c>
    </row>
    <row r="70" spans="1:14" ht="15" x14ac:dyDescent="0.25">
      <c r="A70" s="68">
        <v>112300152</v>
      </c>
      <c r="B70" s="63" t="s">
        <v>121</v>
      </c>
      <c r="C70" s="69"/>
      <c r="D70" s="36" t="s">
        <v>122</v>
      </c>
      <c r="E70" s="33">
        <v>5345826587</v>
      </c>
      <c r="F70" s="28">
        <v>0</v>
      </c>
      <c r="G70" s="28">
        <v>0</v>
      </c>
      <c r="H70" s="28">
        <v>0</v>
      </c>
      <c r="I70" s="28">
        <v>0</v>
      </c>
      <c r="J70" s="28">
        <f t="shared" si="4"/>
        <v>5345826587</v>
      </c>
      <c r="K70" s="28">
        <f>L70-'[1]Agosto 2017'!L70</f>
        <v>421471285</v>
      </c>
      <c r="L70" s="28">
        <v>3793241565</v>
      </c>
      <c r="M70" s="28">
        <f t="shared" si="5"/>
        <v>1552585022</v>
      </c>
      <c r="N70" s="35">
        <f t="shared" si="6"/>
        <v>0.70957063482463467</v>
      </c>
    </row>
    <row r="71" spans="1:14" ht="15" x14ac:dyDescent="0.25">
      <c r="A71" s="68">
        <v>112300153</v>
      </c>
      <c r="B71" s="63" t="s">
        <v>123</v>
      </c>
      <c r="C71" s="69"/>
      <c r="D71" s="36" t="s">
        <v>124</v>
      </c>
      <c r="E71" s="33">
        <v>5900000000</v>
      </c>
      <c r="F71" s="28">
        <v>0</v>
      </c>
      <c r="G71" s="28">
        <v>0</v>
      </c>
      <c r="H71" s="28">
        <v>0</v>
      </c>
      <c r="I71" s="28">
        <v>0</v>
      </c>
      <c r="J71" s="28">
        <f t="shared" si="4"/>
        <v>5900000000</v>
      </c>
      <c r="K71" s="28">
        <v>0</v>
      </c>
      <c r="L71" s="28">
        <v>4969463280</v>
      </c>
      <c r="M71" s="28">
        <f t="shared" si="5"/>
        <v>930536720</v>
      </c>
      <c r="N71" s="35">
        <f t="shared" si="6"/>
        <v>0.84228191186440682</v>
      </c>
    </row>
    <row r="72" spans="1:14" ht="15" x14ac:dyDescent="0.25">
      <c r="A72" s="68">
        <v>112300154</v>
      </c>
      <c r="B72" s="63" t="s">
        <v>125</v>
      </c>
      <c r="C72" s="69"/>
      <c r="D72" s="32" t="s">
        <v>126</v>
      </c>
      <c r="E72" s="33">
        <v>5000000</v>
      </c>
      <c r="F72" s="28">
        <v>0</v>
      </c>
      <c r="G72" s="28">
        <v>0</v>
      </c>
      <c r="H72" s="28">
        <v>0</v>
      </c>
      <c r="I72" s="28">
        <v>0</v>
      </c>
      <c r="J72" s="28">
        <f t="shared" si="4"/>
        <v>5000000</v>
      </c>
      <c r="K72" s="28">
        <f>L72-'[1]Agosto 2017'!L72</f>
        <v>11065755</v>
      </c>
      <c r="L72" s="28">
        <v>69214382</v>
      </c>
      <c r="M72" s="28">
        <f t="shared" si="5"/>
        <v>-64214382</v>
      </c>
      <c r="N72" s="35">
        <f t="shared" si="6"/>
        <v>13.8428764</v>
      </c>
    </row>
    <row r="73" spans="1:14" x14ac:dyDescent="0.25">
      <c r="A73" s="68">
        <v>112300155</v>
      </c>
      <c r="B73" s="69"/>
      <c r="C73" s="69"/>
      <c r="D73" s="32" t="s">
        <v>127</v>
      </c>
      <c r="E73" s="33">
        <v>0</v>
      </c>
      <c r="F73" s="28">
        <v>0</v>
      </c>
      <c r="G73" s="28">
        <v>0</v>
      </c>
      <c r="H73" s="28">
        <v>0</v>
      </c>
      <c r="I73" s="28">
        <v>0</v>
      </c>
      <c r="J73" s="28">
        <f t="shared" si="4"/>
        <v>0</v>
      </c>
      <c r="K73" s="28">
        <v>0</v>
      </c>
      <c r="L73" s="28">
        <v>37994294</v>
      </c>
      <c r="M73" s="28">
        <f t="shared" si="5"/>
        <v>-37994294</v>
      </c>
      <c r="N73" s="35">
        <v>0</v>
      </c>
    </row>
    <row r="74" spans="1:14" x14ac:dyDescent="0.25">
      <c r="A74" s="70">
        <v>11230016</v>
      </c>
      <c r="B74" s="71"/>
      <c r="C74" s="71"/>
      <c r="D74" s="38" t="s">
        <v>128</v>
      </c>
      <c r="E74" s="33"/>
      <c r="F74" s="28"/>
      <c r="G74" s="28"/>
      <c r="H74" s="28"/>
      <c r="I74" s="28"/>
      <c r="J74" s="28"/>
      <c r="K74" s="28"/>
      <c r="L74" s="28"/>
      <c r="M74" s="28"/>
      <c r="N74" s="35"/>
    </row>
    <row r="75" spans="1:14" x14ac:dyDescent="0.25">
      <c r="A75" s="70">
        <v>112300161</v>
      </c>
      <c r="B75" s="71"/>
      <c r="C75" s="71"/>
      <c r="D75" s="38" t="s">
        <v>129</v>
      </c>
      <c r="E75" s="33"/>
      <c r="F75" s="28"/>
      <c r="G75" s="28"/>
      <c r="H75" s="28"/>
      <c r="I75" s="28"/>
      <c r="J75" s="28"/>
      <c r="K75" s="28"/>
      <c r="L75" s="28"/>
      <c r="M75" s="28"/>
      <c r="N75" s="35"/>
    </row>
    <row r="76" spans="1:14" ht="15" x14ac:dyDescent="0.25">
      <c r="A76" s="68">
        <v>1123001611</v>
      </c>
      <c r="B76" s="63" t="s">
        <v>130</v>
      </c>
      <c r="C76" s="69"/>
      <c r="D76" s="36" t="s">
        <v>131</v>
      </c>
      <c r="E76" s="33">
        <v>805781461</v>
      </c>
      <c r="F76" s="28">
        <v>0</v>
      </c>
      <c r="G76" s="28">
        <v>0</v>
      </c>
      <c r="H76" s="28">
        <v>0</v>
      </c>
      <c r="I76" s="28">
        <v>0</v>
      </c>
      <c r="J76" s="28">
        <f>+E76+F76-G76+H76-I76</f>
        <v>805781461</v>
      </c>
      <c r="K76" s="28">
        <f>L76-'[1]Agosto 2017'!L76</f>
        <v>74865347</v>
      </c>
      <c r="L76" s="39">
        <v>598922776</v>
      </c>
      <c r="M76" s="28">
        <f t="shared" si="5"/>
        <v>206858685</v>
      </c>
      <c r="N76" s="35">
        <f>+L76/J76</f>
        <v>0.74328190084780321</v>
      </c>
    </row>
    <row r="77" spans="1:14" ht="15" x14ac:dyDescent="0.25">
      <c r="A77" s="68">
        <v>1123001612</v>
      </c>
      <c r="B77" s="63" t="s">
        <v>132</v>
      </c>
      <c r="C77" s="69"/>
      <c r="D77" s="36" t="s">
        <v>133</v>
      </c>
      <c r="E77" s="33">
        <v>1074375283</v>
      </c>
      <c r="F77" s="28">
        <v>0</v>
      </c>
      <c r="G77" s="28">
        <v>0</v>
      </c>
      <c r="H77" s="28">
        <v>0</v>
      </c>
      <c r="I77" s="28">
        <v>0</v>
      </c>
      <c r="J77" s="28">
        <f t="shared" si="4"/>
        <v>1074375283</v>
      </c>
      <c r="K77" s="28">
        <f>L77-'[1]Agosto 2017'!L77</f>
        <v>99820463</v>
      </c>
      <c r="L77" s="39">
        <v>798563704</v>
      </c>
      <c r="M77" s="28">
        <f t="shared" si="5"/>
        <v>275811579</v>
      </c>
      <c r="N77" s="35">
        <f>+L77/J77</f>
        <v>0.74328190217682066</v>
      </c>
    </row>
    <row r="78" spans="1:14" ht="15" x14ac:dyDescent="0.25">
      <c r="A78" s="68">
        <v>1123001613</v>
      </c>
      <c r="B78" s="63" t="s">
        <v>134</v>
      </c>
      <c r="C78" s="69"/>
      <c r="D78" s="36" t="s">
        <v>135</v>
      </c>
      <c r="E78" s="33">
        <v>10206565180</v>
      </c>
      <c r="F78" s="28">
        <v>0</v>
      </c>
      <c r="G78" s="28">
        <v>0</v>
      </c>
      <c r="H78" s="28">
        <v>0</v>
      </c>
      <c r="I78" s="28">
        <v>0</v>
      </c>
      <c r="J78" s="28">
        <f t="shared" si="4"/>
        <v>10206565180</v>
      </c>
      <c r="K78" s="28">
        <f>L78-'[1]Agosto 2017'!L78</f>
        <v>948294400</v>
      </c>
      <c r="L78" s="39">
        <v>7586355200</v>
      </c>
      <c r="M78" s="28">
        <f t="shared" si="5"/>
        <v>2620209980</v>
      </c>
      <c r="N78" s="35">
        <f t="shared" si="6"/>
        <v>0.74328190397153771</v>
      </c>
    </row>
    <row r="79" spans="1:14" x14ac:dyDescent="0.25">
      <c r="A79" s="70">
        <v>112300162</v>
      </c>
      <c r="B79" s="71"/>
      <c r="C79" s="71"/>
      <c r="D79" s="38" t="s">
        <v>136</v>
      </c>
      <c r="E79" s="33"/>
      <c r="F79" s="28"/>
      <c r="G79" s="28"/>
      <c r="H79" s="28"/>
      <c r="I79" s="28"/>
      <c r="J79" s="28"/>
      <c r="K79" s="28"/>
      <c r="L79" s="39"/>
      <c r="M79" s="28"/>
      <c r="N79" s="35"/>
    </row>
    <row r="80" spans="1:14" ht="15" x14ac:dyDescent="0.25">
      <c r="A80" s="68">
        <v>1123001621</v>
      </c>
      <c r="B80" s="63" t="s">
        <v>130</v>
      </c>
      <c r="C80" s="69"/>
      <c r="D80" s="36" t="s">
        <v>131</v>
      </c>
      <c r="E80" s="33">
        <v>68129520</v>
      </c>
      <c r="F80" s="28">
        <v>0</v>
      </c>
      <c r="G80" s="28">
        <v>0</v>
      </c>
      <c r="H80" s="28">
        <v>0</v>
      </c>
      <c r="I80" s="28">
        <v>0</v>
      </c>
      <c r="J80" s="28">
        <f t="shared" si="4"/>
        <v>68129520</v>
      </c>
      <c r="K80" s="39">
        <v>0</v>
      </c>
      <c r="L80" s="28">
        <v>89736516</v>
      </c>
      <c r="M80" s="28">
        <f t="shared" si="5"/>
        <v>-21606996</v>
      </c>
      <c r="N80" s="35">
        <f t="shared" si="6"/>
        <v>1.3171458715693285</v>
      </c>
    </row>
    <row r="81" spans="1:14" ht="15" x14ac:dyDescent="0.25">
      <c r="A81" s="68">
        <v>1123001622</v>
      </c>
      <c r="B81" s="63" t="s">
        <v>132</v>
      </c>
      <c r="C81" s="69"/>
      <c r="D81" s="36" t="s">
        <v>133</v>
      </c>
      <c r="E81" s="33">
        <v>90839360</v>
      </c>
      <c r="F81" s="28">
        <v>0</v>
      </c>
      <c r="G81" s="28">
        <v>0</v>
      </c>
      <c r="H81" s="28">
        <v>0</v>
      </c>
      <c r="I81" s="28">
        <v>0</v>
      </c>
      <c r="J81" s="28">
        <f t="shared" si="4"/>
        <v>90839360</v>
      </c>
      <c r="K81" s="39">
        <f>L81-'[2]enero 2017'!K79</f>
        <v>0</v>
      </c>
      <c r="L81" s="28">
        <v>119648686</v>
      </c>
      <c r="M81" s="28">
        <f t="shared" si="5"/>
        <v>-28809326</v>
      </c>
      <c r="N81" s="35">
        <f t="shared" si="6"/>
        <v>1.3171458495524406</v>
      </c>
    </row>
    <row r="82" spans="1:14" ht="15" x14ac:dyDescent="0.25">
      <c r="A82" s="68">
        <v>1123001623</v>
      </c>
      <c r="B82" s="63" t="s">
        <v>134</v>
      </c>
      <c r="C82" s="69"/>
      <c r="D82" s="36" t="s">
        <v>135</v>
      </c>
      <c r="E82" s="33">
        <v>862973923</v>
      </c>
      <c r="F82" s="28">
        <v>0</v>
      </c>
      <c r="G82" s="28">
        <v>0</v>
      </c>
      <c r="H82" s="28">
        <v>0</v>
      </c>
      <c r="I82" s="28">
        <v>0</v>
      </c>
      <c r="J82" s="28">
        <f t="shared" si="4"/>
        <v>862973923</v>
      </c>
      <c r="K82" s="39">
        <f>L82-'[2]enero 2017'!K80</f>
        <v>0</v>
      </c>
      <c r="L82" s="28">
        <v>1136662530</v>
      </c>
      <c r="M82" s="28">
        <f t="shared" si="5"/>
        <v>-273688607</v>
      </c>
      <c r="N82" s="35">
        <f t="shared" si="6"/>
        <v>1.3171458600377661</v>
      </c>
    </row>
    <row r="83" spans="1:14" x14ac:dyDescent="0.25">
      <c r="A83" s="70">
        <v>11230017</v>
      </c>
      <c r="B83" s="71"/>
      <c r="C83" s="71"/>
      <c r="D83" s="38" t="s">
        <v>137</v>
      </c>
      <c r="E83" s="33"/>
      <c r="F83" s="28"/>
      <c r="G83" s="28"/>
      <c r="H83" s="28"/>
      <c r="I83" s="28"/>
      <c r="J83" s="28"/>
      <c r="K83" s="28"/>
      <c r="L83" s="28"/>
      <c r="M83" s="28"/>
      <c r="N83" s="35"/>
    </row>
    <row r="84" spans="1:14" ht="15" x14ac:dyDescent="0.25">
      <c r="A84" s="68">
        <v>112300171</v>
      </c>
      <c r="B84" s="63" t="s">
        <v>138</v>
      </c>
      <c r="C84" s="69"/>
      <c r="D84" s="36" t="s">
        <v>139</v>
      </c>
      <c r="E84" s="33">
        <v>4177692611</v>
      </c>
      <c r="F84" s="28">
        <v>0</v>
      </c>
      <c r="G84" s="28">
        <v>0</v>
      </c>
      <c r="H84" s="28">
        <v>0</v>
      </c>
      <c r="I84" s="28">
        <v>0</v>
      </c>
      <c r="J84" s="28">
        <f>+E84+F84-G84+H84-I84</f>
        <v>4177692611</v>
      </c>
      <c r="K84" s="75">
        <f>L84-'[1]Agosto 2017'!L84</f>
        <v>401314500</v>
      </c>
      <c r="L84" s="28">
        <v>3210516000</v>
      </c>
      <c r="M84" s="28">
        <f t="shared" si="5"/>
        <v>967176611</v>
      </c>
      <c r="N84" s="35">
        <f t="shared" si="6"/>
        <v>0.76849024065260507</v>
      </c>
    </row>
    <row r="85" spans="1:14" ht="15" x14ac:dyDescent="0.25">
      <c r="A85" s="68">
        <v>112300172</v>
      </c>
      <c r="B85" s="63" t="s">
        <v>138</v>
      </c>
      <c r="C85" s="69"/>
      <c r="D85" s="36" t="s">
        <v>140</v>
      </c>
      <c r="E85" s="33">
        <v>353227527</v>
      </c>
      <c r="F85" s="28">
        <v>0</v>
      </c>
      <c r="G85" s="28">
        <v>0</v>
      </c>
      <c r="H85" s="28">
        <v>0</v>
      </c>
      <c r="I85" s="28">
        <v>0</v>
      </c>
      <c r="J85" s="28">
        <f>+E85+F85-G85+H85-I85</f>
        <v>353227527</v>
      </c>
      <c r="K85" s="75">
        <v>0</v>
      </c>
      <c r="L85" s="28">
        <v>471582958</v>
      </c>
      <c r="M85" s="28">
        <f t="shared" si="5"/>
        <v>-118355431</v>
      </c>
      <c r="N85" s="35">
        <f t="shared" si="6"/>
        <v>1.3350685378492599</v>
      </c>
    </row>
    <row r="86" spans="1:14" x14ac:dyDescent="0.25">
      <c r="A86" s="70">
        <v>11230018</v>
      </c>
      <c r="B86" s="71"/>
      <c r="C86" s="71"/>
      <c r="D86" s="38" t="s">
        <v>141</v>
      </c>
      <c r="E86" s="33"/>
      <c r="F86" s="28"/>
      <c r="G86" s="28"/>
      <c r="H86" s="28"/>
      <c r="I86" s="28"/>
      <c r="J86" s="28"/>
      <c r="K86" s="28"/>
      <c r="L86" s="28"/>
      <c r="M86" s="28"/>
      <c r="N86" s="35"/>
    </row>
    <row r="87" spans="1:14" ht="15" x14ac:dyDescent="0.25">
      <c r="A87" s="68">
        <v>112300181</v>
      </c>
      <c r="B87" s="63" t="s">
        <v>142</v>
      </c>
      <c r="C87" s="69"/>
      <c r="D87" s="36" t="s">
        <v>143</v>
      </c>
      <c r="E87" s="33">
        <v>1550126803</v>
      </c>
      <c r="F87" s="28">
        <v>0</v>
      </c>
      <c r="G87" s="28">
        <v>0</v>
      </c>
      <c r="H87" s="28">
        <v>0</v>
      </c>
      <c r="I87" s="28">
        <v>0</v>
      </c>
      <c r="J87" s="28">
        <f t="shared" si="4"/>
        <v>1550126803</v>
      </c>
      <c r="K87" s="28">
        <f>L87-'[1]Agosto 2017'!L87</f>
        <v>62289707</v>
      </c>
      <c r="L87" s="28">
        <v>498317656</v>
      </c>
      <c r="M87" s="28">
        <f t="shared" si="5"/>
        <v>1051809147</v>
      </c>
      <c r="N87" s="35">
        <f t="shared" si="6"/>
        <v>0.32146896307811279</v>
      </c>
    </row>
    <row r="88" spans="1:14" ht="15" x14ac:dyDescent="0.25">
      <c r="A88" s="68">
        <v>112300182</v>
      </c>
      <c r="B88" s="63" t="s">
        <v>142</v>
      </c>
      <c r="C88" s="69"/>
      <c r="D88" s="36" t="s">
        <v>144</v>
      </c>
      <c r="E88" s="33">
        <v>57783397</v>
      </c>
      <c r="F88" s="28">
        <v>17950655</v>
      </c>
      <c r="G88" s="28">
        <v>0</v>
      </c>
      <c r="H88" s="28">
        <v>0</v>
      </c>
      <c r="I88" s="28">
        <v>0</v>
      </c>
      <c r="J88" s="28">
        <f t="shared" si="4"/>
        <v>75734052</v>
      </c>
      <c r="K88" s="28">
        <v>0</v>
      </c>
      <c r="L88" s="28">
        <v>75734052</v>
      </c>
      <c r="M88" s="28">
        <f t="shared" si="5"/>
        <v>0</v>
      </c>
      <c r="N88" s="35">
        <f t="shared" si="6"/>
        <v>1</v>
      </c>
    </row>
    <row r="89" spans="1:14" ht="15" x14ac:dyDescent="0.25">
      <c r="A89" s="68">
        <v>112300183</v>
      </c>
      <c r="B89" s="63" t="s">
        <v>145</v>
      </c>
      <c r="C89" s="69"/>
      <c r="D89" s="36" t="s">
        <v>146</v>
      </c>
      <c r="E89" s="33">
        <v>0</v>
      </c>
      <c r="F89" s="28">
        <v>0</v>
      </c>
      <c r="G89" s="28">
        <v>0</v>
      </c>
      <c r="H89" s="28">
        <v>0</v>
      </c>
      <c r="I89" s="28">
        <v>0</v>
      </c>
      <c r="J89" s="28">
        <f t="shared" si="4"/>
        <v>0</v>
      </c>
      <c r="K89" s="28">
        <v>0</v>
      </c>
      <c r="L89" s="28">
        <f t="shared" si="7"/>
        <v>0</v>
      </c>
      <c r="M89" s="28">
        <f t="shared" si="5"/>
        <v>0</v>
      </c>
      <c r="N89" s="35">
        <v>0</v>
      </c>
    </row>
    <row r="90" spans="1:14" x14ac:dyDescent="0.25">
      <c r="A90" s="76">
        <v>11230019</v>
      </c>
      <c r="B90" s="76"/>
      <c r="C90" s="76"/>
      <c r="D90" s="77" t="s">
        <v>147</v>
      </c>
      <c r="E90" s="33"/>
      <c r="F90" s="28"/>
      <c r="G90" s="28"/>
      <c r="H90" s="28"/>
      <c r="I90" s="28"/>
      <c r="J90" s="28"/>
      <c r="K90" s="28"/>
      <c r="L90" s="28"/>
      <c r="M90" s="28"/>
      <c r="N90" s="35"/>
    </row>
    <row r="91" spans="1:14" x14ac:dyDescent="0.25">
      <c r="A91" s="78">
        <v>112300192</v>
      </c>
      <c r="B91" s="49" t="s">
        <v>148</v>
      </c>
      <c r="C91" s="78"/>
      <c r="D91" s="79" t="s">
        <v>149</v>
      </c>
      <c r="E91" s="33">
        <v>466045918</v>
      </c>
      <c r="F91" s="28">
        <v>0</v>
      </c>
      <c r="G91" s="28">
        <v>0</v>
      </c>
      <c r="H91" s="28">
        <v>0</v>
      </c>
      <c r="I91" s="28">
        <v>0</v>
      </c>
      <c r="J91" s="28">
        <f t="shared" si="4"/>
        <v>466045918</v>
      </c>
      <c r="K91" s="28">
        <v>0</v>
      </c>
      <c r="L91" s="28">
        <v>433005461</v>
      </c>
      <c r="M91" s="28">
        <f t="shared" si="5"/>
        <v>33040457</v>
      </c>
      <c r="N91" s="35">
        <v>0</v>
      </c>
    </row>
    <row r="92" spans="1:14" x14ac:dyDescent="0.25">
      <c r="A92" s="70">
        <v>1124</v>
      </c>
      <c r="B92" s="71"/>
      <c r="C92" s="71"/>
      <c r="D92" s="38" t="s">
        <v>150</v>
      </c>
      <c r="E92" s="33"/>
      <c r="F92" s="28"/>
      <c r="G92" s="28"/>
      <c r="H92" s="28"/>
      <c r="I92" s="28"/>
      <c r="J92" s="28"/>
      <c r="K92" s="28"/>
      <c r="L92" s="28"/>
      <c r="M92" s="28"/>
      <c r="N92" s="35"/>
    </row>
    <row r="93" spans="1:14" ht="15" x14ac:dyDescent="0.25">
      <c r="A93" s="68">
        <v>1124001</v>
      </c>
      <c r="B93" s="63" t="s">
        <v>151</v>
      </c>
      <c r="C93" s="69"/>
      <c r="D93" s="36" t="s">
        <v>152</v>
      </c>
      <c r="E93" s="33">
        <v>6000000000</v>
      </c>
      <c r="F93" s="28">
        <v>0</v>
      </c>
      <c r="G93" s="28">
        <v>0</v>
      </c>
      <c r="H93" s="28">
        <v>0</v>
      </c>
      <c r="I93" s="28">
        <v>0</v>
      </c>
      <c r="J93" s="28">
        <f t="shared" si="4"/>
        <v>6000000000</v>
      </c>
      <c r="K93" s="28">
        <f>L93-'[1]Agosto 2017'!L93</f>
        <v>958480271</v>
      </c>
      <c r="L93" s="28">
        <v>7101475223</v>
      </c>
      <c r="M93" s="28">
        <f t="shared" si="5"/>
        <v>-1101475223</v>
      </c>
      <c r="N93" s="35">
        <f t="shared" si="6"/>
        <v>1.1835792038333333</v>
      </c>
    </row>
    <row r="94" spans="1:14" ht="15" x14ac:dyDescent="0.25">
      <c r="A94" s="68">
        <v>1124002</v>
      </c>
      <c r="B94" s="63" t="s">
        <v>153</v>
      </c>
      <c r="C94" s="69"/>
      <c r="D94" s="36" t="s">
        <v>154</v>
      </c>
      <c r="E94" s="33">
        <v>1000000</v>
      </c>
      <c r="F94" s="28">
        <v>0</v>
      </c>
      <c r="G94" s="28">
        <v>0</v>
      </c>
      <c r="H94" s="28">
        <v>0</v>
      </c>
      <c r="I94" s="28">
        <v>0</v>
      </c>
      <c r="J94" s="28">
        <f t="shared" si="4"/>
        <v>1000000</v>
      </c>
      <c r="K94" s="28">
        <v>0</v>
      </c>
      <c r="L94" s="28">
        <f t="shared" si="7"/>
        <v>0</v>
      </c>
      <c r="M94" s="28">
        <f t="shared" si="5"/>
        <v>1000000</v>
      </c>
      <c r="N94" s="35">
        <f t="shared" si="6"/>
        <v>0</v>
      </c>
    </row>
    <row r="95" spans="1:14" x14ac:dyDescent="0.25">
      <c r="A95" s="22">
        <v>1125</v>
      </c>
      <c r="B95" s="23"/>
      <c r="C95" s="23"/>
      <c r="D95" s="24" t="s">
        <v>155</v>
      </c>
      <c r="E95" s="25"/>
      <c r="F95" s="26"/>
      <c r="G95" s="26"/>
      <c r="H95" s="26"/>
      <c r="I95" s="26"/>
      <c r="J95" s="26"/>
      <c r="K95" s="28"/>
      <c r="L95" s="28"/>
      <c r="M95" s="28"/>
      <c r="N95" s="35"/>
    </row>
    <row r="96" spans="1:14" ht="15" x14ac:dyDescent="0.25">
      <c r="A96" s="29">
        <v>1125001</v>
      </c>
      <c r="B96" s="63" t="s">
        <v>156</v>
      </c>
      <c r="C96" s="31"/>
      <c r="D96" s="36" t="s">
        <v>157</v>
      </c>
      <c r="E96" s="33">
        <v>35000000</v>
      </c>
      <c r="F96" s="28">
        <v>0</v>
      </c>
      <c r="G96" s="28">
        <v>0</v>
      </c>
      <c r="H96" s="28">
        <v>0</v>
      </c>
      <c r="I96" s="28">
        <v>0</v>
      </c>
      <c r="J96" s="28">
        <f t="shared" si="4"/>
        <v>35000000</v>
      </c>
      <c r="K96" s="28">
        <f>L96-'[1]Agosto 2017'!L96</f>
        <v>3031750</v>
      </c>
      <c r="L96" s="28">
        <v>28309878</v>
      </c>
      <c r="M96" s="28">
        <f t="shared" si="5"/>
        <v>6690122</v>
      </c>
      <c r="N96" s="35">
        <f t="shared" si="6"/>
        <v>0.80885365714285717</v>
      </c>
    </row>
    <row r="97" spans="1:16" ht="15" x14ac:dyDescent="0.25">
      <c r="A97" s="29">
        <v>1125003</v>
      </c>
      <c r="B97" s="63" t="s">
        <v>158</v>
      </c>
      <c r="C97" s="31"/>
      <c r="D97" s="36" t="s">
        <v>159</v>
      </c>
      <c r="E97" s="33">
        <v>14000000000</v>
      </c>
      <c r="F97" s="28">
        <v>0</v>
      </c>
      <c r="G97" s="28">
        <v>0</v>
      </c>
      <c r="H97" s="28">
        <v>0</v>
      </c>
      <c r="I97" s="28">
        <v>0</v>
      </c>
      <c r="J97" s="28">
        <f t="shared" si="4"/>
        <v>14000000000</v>
      </c>
      <c r="K97" s="28">
        <f>L97-'[1]Agosto 2017'!L97</f>
        <v>575367823</v>
      </c>
      <c r="L97" s="28">
        <v>5532574420</v>
      </c>
      <c r="M97" s="28">
        <f t="shared" si="5"/>
        <v>8467425580</v>
      </c>
      <c r="N97" s="35">
        <f t="shared" si="6"/>
        <v>0.39518388714285713</v>
      </c>
    </row>
    <row r="98" spans="1:16" ht="15" x14ac:dyDescent="0.25">
      <c r="A98" s="29">
        <v>1125005</v>
      </c>
      <c r="B98" s="63" t="s">
        <v>160</v>
      </c>
      <c r="C98" s="31"/>
      <c r="D98" s="36" t="s">
        <v>161</v>
      </c>
      <c r="E98" s="33">
        <v>1500000000</v>
      </c>
      <c r="F98" s="28">
        <v>0</v>
      </c>
      <c r="G98" s="28">
        <v>0</v>
      </c>
      <c r="H98" s="28">
        <v>0</v>
      </c>
      <c r="I98" s="28">
        <v>0</v>
      </c>
      <c r="J98" s="28">
        <f t="shared" si="4"/>
        <v>1500000000</v>
      </c>
      <c r="K98" s="28">
        <f>L98-'[1]Agosto 2017'!L98</f>
        <v>54699099</v>
      </c>
      <c r="L98" s="28">
        <v>1174819490</v>
      </c>
      <c r="M98" s="28">
        <f t="shared" si="5"/>
        <v>325180510</v>
      </c>
      <c r="N98" s="35">
        <f t="shared" si="6"/>
        <v>0.78321299333333338</v>
      </c>
    </row>
    <row r="99" spans="1:16" ht="15" x14ac:dyDescent="0.25">
      <c r="A99" s="29">
        <v>1125007</v>
      </c>
      <c r="B99" s="63" t="s">
        <v>79</v>
      </c>
      <c r="C99" s="31"/>
      <c r="D99" s="36" t="s">
        <v>162</v>
      </c>
      <c r="E99" s="33">
        <v>1000</v>
      </c>
      <c r="F99" s="28">
        <v>0</v>
      </c>
      <c r="G99" s="28">
        <v>0</v>
      </c>
      <c r="H99" s="28">
        <v>0</v>
      </c>
      <c r="I99" s="28">
        <v>0</v>
      </c>
      <c r="J99" s="28">
        <f t="shared" si="4"/>
        <v>1000</v>
      </c>
      <c r="K99" s="28">
        <v>0</v>
      </c>
      <c r="L99" s="28">
        <f t="shared" si="7"/>
        <v>0</v>
      </c>
      <c r="M99" s="28">
        <f t="shared" si="5"/>
        <v>1000</v>
      </c>
      <c r="N99" s="35">
        <f t="shared" si="6"/>
        <v>0</v>
      </c>
    </row>
    <row r="100" spans="1:16" ht="13.5" thickBot="1" x14ac:dyDescent="0.3">
      <c r="A100" s="29"/>
      <c r="B100" s="31"/>
      <c r="C100" s="31"/>
      <c r="D100" s="80"/>
      <c r="E100" s="25"/>
      <c r="F100" s="26"/>
      <c r="G100" s="26"/>
      <c r="H100" s="26"/>
      <c r="I100" s="26"/>
      <c r="J100" s="26"/>
      <c r="K100" s="26"/>
      <c r="L100" s="28"/>
      <c r="M100" s="26"/>
      <c r="N100" s="35"/>
    </row>
    <row r="101" spans="1:16" ht="14.25" thickTop="1" thickBot="1" x14ac:dyDescent="0.3">
      <c r="A101" s="81"/>
      <c r="B101" s="81"/>
      <c r="C101" s="81"/>
      <c r="D101" s="82" t="s">
        <v>163</v>
      </c>
      <c r="E101" s="59">
        <f>SUM(E37:E99)</f>
        <v>416967270642</v>
      </c>
      <c r="F101" s="59">
        <f>SUM(F37:F99)</f>
        <v>223961460</v>
      </c>
      <c r="G101" s="59">
        <f t="shared" ref="G101:M101" si="8">SUM(G37:G99)</f>
        <v>0</v>
      </c>
      <c r="H101" s="59">
        <f t="shared" si="8"/>
        <v>0</v>
      </c>
      <c r="I101" s="59">
        <f t="shared" si="8"/>
        <v>0</v>
      </c>
      <c r="J101" s="59">
        <f t="shared" si="8"/>
        <v>417191232102</v>
      </c>
      <c r="K101" s="59">
        <f t="shared" si="8"/>
        <v>25524551576.389999</v>
      </c>
      <c r="L101" s="59">
        <f>SUM(L37:L99)</f>
        <v>260326775481.06</v>
      </c>
      <c r="M101" s="59">
        <f t="shared" si="8"/>
        <v>156864456620.94</v>
      </c>
      <c r="N101" s="58">
        <f>+L101/J101</f>
        <v>0.62399867362843364</v>
      </c>
      <c r="P101" s="8"/>
    </row>
    <row r="102" spans="1:16" ht="14.25" thickTop="1" thickBot="1" x14ac:dyDescent="0.3">
      <c r="A102" s="81"/>
      <c r="B102" s="81"/>
      <c r="C102" s="81"/>
      <c r="D102" s="82" t="s">
        <v>164</v>
      </c>
      <c r="E102" s="59">
        <f t="shared" ref="E102:M102" si="9">+E101+E33</f>
        <v>766235308642</v>
      </c>
      <c r="F102" s="59">
        <f t="shared" si="9"/>
        <v>223961460</v>
      </c>
      <c r="G102" s="59">
        <f>+G101+G33</f>
        <v>0</v>
      </c>
      <c r="H102" s="59">
        <f t="shared" si="9"/>
        <v>0</v>
      </c>
      <c r="I102" s="59">
        <f t="shared" si="9"/>
        <v>0</v>
      </c>
      <c r="J102" s="59">
        <f t="shared" si="9"/>
        <v>766459270102</v>
      </c>
      <c r="K102" s="59">
        <f>+K101+K33</f>
        <v>45927822461.589996</v>
      </c>
      <c r="L102" s="59">
        <f>+L101+L33</f>
        <v>545391211890.71997</v>
      </c>
      <c r="M102" s="59">
        <f t="shared" si="9"/>
        <v>221068058211.28</v>
      </c>
      <c r="N102" s="58">
        <f>+L102/J102</f>
        <v>0.71157233419349153</v>
      </c>
    </row>
    <row r="103" spans="1:16" ht="13.5" thickTop="1" x14ac:dyDescent="0.25">
      <c r="A103" s="60"/>
      <c r="B103" s="61"/>
      <c r="C103" s="61"/>
      <c r="D103" s="18"/>
      <c r="E103" s="62"/>
      <c r="F103" s="20"/>
      <c r="G103" s="20"/>
      <c r="H103" s="20"/>
      <c r="I103" s="20"/>
      <c r="J103" s="20"/>
      <c r="K103" s="20"/>
      <c r="L103" s="20"/>
      <c r="M103" s="20"/>
      <c r="N103" s="21"/>
    </row>
    <row r="104" spans="1:16" x14ac:dyDescent="0.25">
      <c r="A104" s="22">
        <v>12</v>
      </c>
      <c r="B104" s="23"/>
      <c r="C104" s="23"/>
      <c r="D104" s="24" t="s">
        <v>165</v>
      </c>
      <c r="E104" s="83"/>
      <c r="F104" s="26"/>
      <c r="G104" s="26"/>
      <c r="H104" s="26"/>
      <c r="I104" s="26"/>
      <c r="J104" s="26"/>
      <c r="K104" s="26"/>
      <c r="L104" s="26"/>
      <c r="M104" s="26"/>
      <c r="N104" s="35"/>
    </row>
    <row r="105" spans="1:16" x14ac:dyDescent="0.25">
      <c r="A105" s="22">
        <v>122</v>
      </c>
      <c r="B105" s="23"/>
      <c r="C105" s="23"/>
      <c r="D105" s="38" t="s">
        <v>166</v>
      </c>
      <c r="E105" s="33"/>
      <c r="F105" s="28"/>
      <c r="G105" s="28"/>
      <c r="H105" s="28"/>
      <c r="I105" s="28"/>
      <c r="J105" s="28"/>
      <c r="K105" s="28"/>
      <c r="L105" s="28"/>
      <c r="M105" s="28"/>
      <c r="N105" s="35"/>
    </row>
    <row r="106" spans="1:16" x14ac:dyDescent="0.25">
      <c r="A106" s="22">
        <v>1221</v>
      </c>
      <c r="B106" s="23"/>
      <c r="C106" s="23"/>
      <c r="D106" s="38" t="s">
        <v>2</v>
      </c>
      <c r="E106" s="33"/>
      <c r="F106" s="28"/>
      <c r="G106" s="28"/>
      <c r="H106" s="28"/>
      <c r="I106" s="28"/>
      <c r="J106" s="28"/>
      <c r="K106" s="28"/>
      <c r="L106" s="28"/>
      <c r="M106" s="28"/>
      <c r="N106" s="35"/>
    </row>
    <row r="107" spans="1:16" ht="15" x14ac:dyDescent="0.25">
      <c r="A107" s="29">
        <v>122101</v>
      </c>
      <c r="B107" s="63" t="s">
        <v>167</v>
      </c>
      <c r="C107" s="31"/>
      <c r="D107" s="36" t="s">
        <v>168</v>
      </c>
      <c r="E107" s="33">
        <v>1000000000</v>
      </c>
      <c r="F107" s="28">
        <v>0</v>
      </c>
      <c r="G107" s="28">
        <v>0</v>
      </c>
      <c r="H107" s="28">
        <v>0</v>
      </c>
      <c r="I107" s="28">
        <v>0</v>
      </c>
      <c r="J107" s="28">
        <f t="shared" ref="J107:J137" si="10">+E107+F107-G107+H107-I107</f>
        <v>1000000000</v>
      </c>
      <c r="K107" s="28">
        <f>L107-'[1]Agosto 2017'!L107</f>
        <v>152970122.63999987</v>
      </c>
      <c r="L107" s="28">
        <f>1565496930.28+56068154.36</f>
        <v>1621565084.6399999</v>
      </c>
      <c r="M107" s="28">
        <f t="shared" ref="M107:M189" si="11">+J107-L107</f>
        <v>-621565084.63999987</v>
      </c>
      <c r="N107" s="35">
        <f t="shared" ref="N107:N112" si="12">+L107/J107</f>
        <v>1.6215650846399998</v>
      </c>
    </row>
    <row r="108" spans="1:16" ht="15" x14ac:dyDescent="0.25">
      <c r="A108" s="29">
        <v>122102</v>
      </c>
      <c r="B108" s="63" t="s">
        <v>169</v>
      </c>
      <c r="C108" s="31"/>
      <c r="D108" s="36" t="s">
        <v>170</v>
      </c>
      <c r="E108" s="33">
        <v>800000000</v>
      </c>
      <c r="F108" s="28">
        <v>0</v>
      </c>
      <c r="G108" s="28">
        <v>0</v>
      </c>
      <c r="H108" s="28">
        <v>0</v>
      </c>
      <c r="I108" s="28">
        <v>0</v>
      </c>
      <c r="J108" s="28">
        <f t="shared" si="10"/>
        <v>800000000</v>
      </c>
      <c r="K108" s="33">
        <f>L108-'[1]Agosto 2017'!L108</f>
        <v>63086791.75</v>
      </c>
      <c r="L108" s="28">
        <v>1023998970.75</v>
      </c>
      <c r="M108" s="28">
        <f t="shared" si="11"/>
        <v>-223998970.75</v>
      </c>
      <c r="N108" s="35">
        <f t="shared" si="12"/>
        <v>1.2799987134374999</v>
      </c>
    </row>
    <row r="109" spans="1:16" ht="15" x14ac:dyDescent="0.25">
      <c r="A109" s="29">
        <v>122103</v>
      </c>
      <c r="B109" s="63" t="s">
        <v>167</v>
      </c>
      <c r="C109" s="31"/>
      <c r="D109" s="36" t="s">
        <v>171</v>
      </c>
      <c r="E109" s="33">
        <v>1300000000</v>
      </c>
      <c r="F109" s="28">
        <v>0</v>
      </c>
      <c r="G109" s="28">
        <v>0</v>
      </c>
      <c r="H109" s="28">
        <v>0</v>
      </c>
      <c r="I109" s="28">
        <v>0</v>
      </c>
      <c r="J109" s="28">
        <f t="shared" si="10"/>
        <v>1300000000</v>
      </c>
      <c r="K109" s="28">
        <f>L109-'[1]Agosto 2017'!L109</f>
        <v>71353992.230000019</v>
      </c>
      <c r="L109" s="28">
        <v>830589978.23000002</v>
      </c>
      <c r="M109" s="28">
        <f t="shared" si="11"/>
        <v>469410021.76999998</v>
      </c>
      <c r="N109" s="35">
        <f t="shared" si="12"/>
        <v>0.63891536786923075</v>
      </c>
    </row>
    <row r="110" spans="1:16" ht="15" x14ac:dyDescent="0.25">
      <c r="A110" s="29">
        <v>122104</v>
      </c>
      <c r="B110" s="63" t="s">
        <v>169</v>
      </c>
      <c r="C110" s="31"/>
      <c r="D110" s="36" t="s">
        <v>172</v>
      </c>
      <c r="E110" s="33">
        <v>20000000</v>
      </c>
      <c r="F110" s="28">
        <v>0</v>
      </c>
      <c r="G110" s="28">
        <v>0</v>
      </c>
      <c r="H110" s="28">
        <v>0</v>
      </c>
      <c r="I110" s="28">
        <v>0</v>
      </c>
      <c r="J110" s="28">
        <f t="shared" si="10"/>
        <v>20000000</v>
      </c>
      <c r="K110" s="28">
        <f>L110-'[1]Agosto 2017'!L110</f>
        <v>19329750.709999993</v>
      </c>
      <c r="L110" s="28">
        <v>68265939.709999993</v>
      </c>
      <c r="M110" s="28">
        <f t="shared" si="11"/>
        <v>-48265939.709999993</v>
      </c>
      <c r="N110" s="35">
        <f t="shared" si="12"/>
        <v>3.4132969854999997</v>
      </c>
    </row>
    <row r="111" spans="1:16" ht="26.25" thickBot="1" x14ac:dyDescent="0.3">
      <c r="A111" s="117">
        <f>+A110+1</f>
        <v>122105</v>
      </c>
      <c r="B111" s="109" t="s">
        <v>169</v>
      </c>
      <c r="C111" s="118"/>
      <c r="D111" s="119" t="s">
        <v>173</v>
      </c>
      <c r="E111" s="112">
        <v>1000</v>
      </c>
      <c r="F111" s="113">
        <v>0</v>
      </c>
      <c r="G111" s="113">
        <v>0</v>
      </c>
      <c r="H111" s="113">
        <v>0</v>
      </c>
      <c r="I111" s="113">
        <v>0</v>
      </c>
      <c r="J111" s="113">
        <f t="shared" si="10"/>
        <v>1000</v>
      </c>
      <c r="K111" s="113">
        <v>0</v>
      </c>
      <c r="L111" s="113">
        <f t="shared" ref="L111:L187" si="13">K111</f>
        <v>0</v>
      </c>
      <c r="M111" s="113">
        <f t="shared" si="11"/>
        <v>1000</v>
      </c>
      <c r="N111" s="114">
        <f t="shared" si="12"/>
        <v>0</v>
      </c>
    </row>
    <row r="112" spans="1:16" ht="25.5" x14ac:dyDescent="0.25">
      <c r="A112" s="115">
        <f t="shared" ref="A112:A119" si="14">+A111+1</f>
        <v>122106</v>
      </c>
      <c r="B112" s="103" t="s">
        <v>169</v>
      </c>
      <c r="C112" s="116"/>
      <c r="D112" s="93" t="s">
        <v>174</v>
      </c>
      <c r="E112" s="2">
        <v>1000</v>
      </c>
      <c r="F112" s="105">
        <v>0</v>
      </c>
      <c r="G112" s="105">
        <v>0</v>
      </c>
      <c r="H112" s="105">
        <v>0</v>
      </c>
      <c r="I112" s="105">
        <v>0</v>
      </c>
      <c r="J112" s="105">
        <f t="shared" si="10"/>
        <v>1000</v>
      </c>
      <c r="K112" s="105">
        <v>0</v>
      </c>
      <c r="L112" s="105">
        <f t="shared" si="13"/>
        <v>0</v>
      </c>
      <c r="M112" s="105">
        <f t="shared" si="11"/>
        <v>1000</v>
      </c>
      <c r="N112" s="107">
        <f t="shared" si="12"/>
        <v>0</v>
      </c>
    </row>
    <row r="113" spans="1:14" ht="25.5" x14ac:dyDescent="0.25">
      <c r="A113" s="29"/>
      <c r="B113" s="31"/>
      <c r="C113" s="31"/>
      <c r="D113" s="84" t="s">
        <v>175</v>
      </c>
      <c r="E113" s="33"/>
      <c r="F113" s="26"/>
      <c r="G113" s="26"/>
      <c r="H113" s="26"/>
      <c r="I113" s="26"/>
      <c r="J113" s="26"/>
      <c r="K113" s="28"/>
      <c r="L113" s="28"/>
      <c r="M113" s="28"/>
      <c r="N113" s="35"/>
    </row>
    <row r="114" spans="1:14" ht="15" x14ac:dyDescent="0.25">
      <c r="A114" s="29">
        <f>+A112+1</f>
        <v>122107</v>
      </c>
      <c r="B114" s="63" t="s">
        <v>176</v>
      </c>
      <c r="C114" s="31"/>
      <c r="D114" s="36" t="s">
        <v>177</v>
      </c>
      <c r="E114" s="33">
        <v>350000000</v>
      </c>
      <c r="F114" s="28">
        <v>0</v>
      </c>
      <c r="G114" s="28">
        <v>0</v>
      </c>
      <c r="H114" s="28">
        <v>0</v>
      </c>
      <c r="I114" s="28">
        <v>0</v>
      </c>
      <c r="J114" s="28">
        <f t="shared" si="10"/>
        <v>350000000</v>
      </c>
      <c r="K114" s="28">
        <f>L114-'[1]Agosto 2017'!L114</f>
        <v>61743165</v>
      </c>
      <c r="L114" s="28">
        <f>208638436+19349125</f>
        <v>227987561</v>
      </c>
      <c r="M114" s="28">
        <f t="shared" si="11"/>
        <v>122012439</v>
      </c>
      <c r="N114" s="35">
        <f t="shared" ref="N114:N119" si="15">+L114/J114</f>
        <v>0.65139303142857141</v>
      </c>
    </row>
    <row r="115" spans="1:14" ht="15" x14ac:dyDescent="0.25">
      <c r="A115" s="29">
        <f t="shared" si="14"/>
        <v>122108</v>
      </c>
      <c r="B115" s="63" t="s">
        <v>178</v>
      </c>
      <c r="C115" s="31"/>
      <c r="D115" s="36" t="s">
        <v>179</v>
      </c>
      <c r="E115" s="33">
        <v>2000000</v>
      </c>
      <c r="F115" s="28">
        <v>0</v>
      </c>
      <c r="G115" s="28">
        <v>0</v>
      </c>
      <c r="H115" s="28">
        <v>0</v>
      </c>
      <c r="I115" s="28">
        <v>0</v>
      </c>
      <c r="J115" s="28">
        <f t="shared" si="10"/>
        <v>2000000</v>
      </c>
      <c r="K115" s="28">
        <f>L115-'[1]Agosto 2017'!L115</f>
        <v>13074999.75</v>
      </c>
      <c r="L115" s="28">
        <f>58396937.31+6254000.44</f>
        <v>64650937.75</v>
      </c>
      <c r="M115" s="28">
        <f t="shared" si="11"/>
        <v>-62650937.75</v>
      </c>
      <c r="N115" s="35">
        <f t="shared" si="15"/>
        <v>32.325468874999999</v>
      </c>
    </row>
    <row r="116" spans="1:14" ht="25.5" x14ac:dyDescent="0.25">
      <c r="A116" s="29">
        <f t="shared" si="14"/>
        <v>122109</v>
      </c>
      <c r="B116" s="63" t="s">
        <v>180</v>
      </c>
      <c r="C116" s="31"/>
      <c r="D116" s="36" t="s">
        <v>181</v>
      </c>
      <c r="E116" s="33">
        <v>150000000</v>
      </c>
      <c r="F116" s="28">
        <v>0</v>
      </c>
      <c r="G116" s="28">
        <v>0</v>
      </c>
      <c r="H116" s="28">
        <v>0</v>
      </c>
      <c r="I116" s="28">
        <v>0</v>
      </c>
      <c r="J116" s="28">
        <f t="shared" si="10"/>
        <v>150000000</v>
      </c>
      <c r="K116" s="28">
        <f>L116-'[1]Agosto 2017'!L116</f>
        <v>50463046.879999995</v>
      </c>
      <c r="L116" s="28">
        <f>204872764.34+24353242.54</f>
        <v>229226006.88</v>
      </c>
      <c r="M116" s="28">
        <f t="shared" si="11"/>
        <v>-79226006.879999995</v>
      </c>
      <c r="N116" s="35">
        <f t="shared" si="15"/>
        <v>1.5281733792000001</v>
      </c>
    </row>
    <row r="117" spans="1:14" ht="25.5" x14ac:dyDescent="0.25">
      <c r="A117" s="29">
        <f t="shared" si="14"/>
        <v>122110</v>
      </c>
      <c r="B117" s="63" t="s">
        <v>180</v>
      </c>
      <c r="C117" s="31"/>
      <c r="D117" s="36" t="s">
        <v>182</v>
      </c>
      <c r="E117" s="33">
        <v>1000</v>
      </c>
      <c r="F117" s="28">
        <v>0</v>
      </c>
      <c r="G117" s="28">
        <v>0</v>
      </c>
      <c r="H117" s="28">
        <v>0</v>
      </c>
      <c r="I117" s="28">
        <v>0</v>
      </c>
      <c r="J117" s="28">
        <f t="shared" si="10"/>
        <v>1000</v>
      </c>
      <c r="K117" s="28">
        <v>0</v>
      </c>
      <c r="L117" s="28">
        <f t="shared" si="13"/>
        <v>0</v>
      </c>
      <c r="M117" s="28">
        <f t="shared" si="11"/>
        <v>1000</v>
      </c>
      <c r="N117" s="35">
        <f t="shared" si="15"/>
        <v>0</v>
      </c>
    </row>
    <row r="118" spans="1:14" ht="25.5" x14ac:dyDescent="0.25">
      <c r="A118" s="29">
        <f t="shared" si="14"/>
        <v>122111</v>
      </c>
      <c r="B118" s="63" t="s">
        <v>180</v>
      </c>
      <c r="C118" s="31"/>
      <c r="D118" s="36" t="s">
        <v>183</v>
      </c>
      <c r="E118" s="33">
        <v>1000</v>
      </c>
      <c r="F118" s="28">
        <v>0</v>
      </c>
      <c r="G118" s="28">
        <v>0</v>
      </c>
      <c r="H118" s="28">
        <v>0</v>
      </c>
      <c r="I118" s="28">
        <v>0</v>
      </c>
      <c r="J118" s="28">
        <f t="shared" si="10"/>
        <v>1000</v>
      </c>
      <c r="K118" s="28">
        <v>0</v>
      </c>
      <c r="L118" s="28">
        <f t="shared" si="13"/>
        <v>0</v>
      </c>
      <c r="M118" s="28">
        <f t="shared" si="11"/>
        <v>1000</v>
      </c>
      <c r="N118" s="35">
        <f t="shared" si="15"/>
        <v>0</v>
      </c>
    </row>
    <row r="119" spans="1:14" ht="25.5" x14ac:dyDescent="0.25">
      <c r="A119" s="29">
        <f t="shared" si="14"/>
        <v>122112</v>
      </c>
      <c r="B119" s="63" t="s">
        <v>184</v>
      </c>
      <c r="C119" s="31"/>
      <c r="D119" s="36" t="s">
        <v>185</v>
      </c>
      <c r="E119" s="33">
        <v>40000000</v>
      </c>
      <c r="F119" s="28">
        <v>0</v>
      </c>
      <c r="G119" s="28">
        <v>0</v>
      </c>
      <c r="H119" s="28">
        <v>0</v>
      </c>
      <c r="I119" s="28">
        <v>0</v>
      </c>
      <c r="J119" s="28">
        <f t="shared" si="10"/>
        <v>40000000</v>
      </c>
      <c r="K119" s="28">
        <f>L119-'[1]Agosto 2017'!L119</f>
        <v>78478487.450000048</v>
      </c>
      <c r="L119" s="28">
        <f>273771578.42+38013441.03</f>
        <v>311785019.45000005</v>
      </c>
      <c r="M119" s="28">
        <f t="shared" si="11"/>
        <v>-271785019.45000005</v>
      </c>
      <c r="N119" s="35">
        <f t="shared" si="15"/>
        <v>7.7946254862500011</v>
      </c>
    </row>
    <row r="120" spans="1:14" x14ac:dyDescent="0.25">
      <c r="A120" s="29"/>
      <c r="B120" s="31"/>
      <c r="C120" s="31"/>
      <c r="D120" s="24" t="s">
        <v>4</v>
      </c>
      <c r="E120" s="33"/>
      <c r="F120" s="26"/>
      <c r="G120" s="26"/>
      <c r="H120" s="26"/>
      <c r="I120" s="26"/>
      <c r="J120" s="26"/>
      <c r="K120" s="28"/>
      <c r="L120" s="28"/>
      <c r="M120" s="28"/>
      <c r="N120" s="35"/>
    </row>
    <row r="121" spans="1:14" ht="15" x14ac:dyDescent="0.25">
      <c r="A121" s="29">
        <v>1221013</v>
      </c>
      <c r="B121" s="63" t="s">
        <v>186</v>
      </c>
      <c r="C121" s="31"/>
      <c r="D121" s="36" t="s">
        <v>187</v>
      </c>
      <c r="E121" s="33">
        <v>200000000</v>
      </c>
      <c r="F121" s="28">
        <v>0</v>
      </c>
      <c r="G121" s="28">
        <v>0</v>
      </c>
      <c r="H121" s="28">
        <v>0</v>
      </c>
      <c r="I121" s="28">
        <v>0</v>
      </c>
      <c r="J121" s="28">
        <f t="shared" si="10"/>
        <v>200000000</v>
      </c>
      <c r="K121" s="28">
        <f>L121-'[1]Agosto 2017'!L121</f>
        <v>213556333</v>
      </c>
      <c r="L121" s="28">
        <v>1222017948</v>
      </c>
      <c r="M121" s="28">
        <f t="shared" si="11"/>
        <v>-1022017948</v>
      </c>
      <c r="N121" s="35">
        <f>+L121/J121</f>
        <v>6.1100897400000003</v>
      </c>
    </row>
    <row r="122" spans="1:14" ht="15" x14ac:dyDescent="0.25">
      <c r="A122" s="29">
        <v>1221014</v>
      </c>
      <c r="B122" s="63" t="s">
        <v>188</v>
      </c>
      <c r="C122" s="31"/>
      <c r="D122" s="36" t="s">
        <v>189</v>
      </c>
      <c r="E122" s="33">
        <v>50000000</v>
      </c>
      <c r="F122" s="28">
        <v>0</v>
      </c>
      <c r="G122" s="28">
        <v>0</v>
      </c>
      <c r="H122" s="28">
        <v>0</v>
      </c>
      <c r="I122" s="28">
        <v>0</v>
      </c>
      <c r="J122" s="28">
        <f t="shared" si="10"/>
        <v>50000000</v>
      </c>
      <c r="K122" s="28">
        <f>L122-'[1]Agosto 2017'!L122</f>
        <v>15641495.030000001</v>
      </c>
      <c r="L122" s="28">
        <v>86202453.030000001</v>
      </c>
      <c r="M122" s="28">
        <f t="shared" si="11"/>
        <v>-36202453.030000001</v>
      </c>
      <c r="N122" s="35">
        <f>+L122/J122</f>
        <v>1.7240490606000001</v>
      </c>
    </row>
    <row r="123" spans="1:14" ht="25.5" x14ac:dyDescent="0.25">
      <c r="A123" s="29">
        <v>1221015</v>
      </c>
      <c r="B123" s="63" t="s">
        <v>190</v>
      </c>
      <c r="C123" s="31"/>
      <c r="D123" s="36" t="s">
        <v>191</v>
      </c>
      <c r="E123" s="33">
        <v>5000000</v>
      </c>
      <c r="F123" s="28">
        <v>0</v>
      </c>
      <c r="G123" s="28">
        <v>0</v>
      </c>
      <c r="H123" s="28">
        <v>0</v>
      </c>
      <c r="I123" s="28">
        <v>0</v>
      </c>
      <c r="J123" s="28">
        <f t="shared" si="10"/>
        <v>5000000</v>
      </c>
      <c r="K123" s="28">
        <f>L123-'[1]Agosto 2017'!L123</f>
        <v>22898595.629999995</v>
      </c>
      <c r="L123" s="28">
        <v>92270288.629999995</v>
      </c>
      <c r="M123" s="28">
        <f t="shared" si="11"/>
        <v>-87270288.629999995</v>
      </c>
      <c r="N123" s="35">
        <f>+L123/J123</f>
        <v>18.454057725999998</v>
      </c>
    </row>
    <row r="124" spans="1:14" ht="15" x14ac:dyDescent="0.25">
      <c r="A124" s="29">
        <v>1221016</v>
      </c>
      <c r="B124" s="63" t="s">
        <v>192</v>
      </c>
      <c r="C124" s="31"/>
      <c r="D124" s="36" t="s">
        <v>193</v>
      </c>
      <c r="E124" s="33">
        <v>15000000</v>
      </c>
      <c r="F124" s="28">
        <v>0</v>
      </c>
      <c r="G124" s="28">
        <v>0</v>
      </c>
      <c r="H124" s="28">
        <v>0</v>
      </c>
      <c r="I124" s="28">
        <v>0</v>
      </c>
      <c r="J124" s="33">
        <f t="shared" si="10"/>
        <v>15000000</v>
      </c>
      <c r="K124" s="33">
        <f>L124-'[1]Agosto 2017'!L124</f>
        <v>2305531.6899999995</v>
      </c>
      <c r="L124" s="28">
        <v>9507758.6899999995</v>
      </c>
      <c r="M124" s="28">
        <f t="shared" si="11"/>
        <v>5492241.3100000005</v>
      </c>
      <c r="N124" s="35">
        <f>+L124/J124</f>
        <v>0.63385057933333333</v>
      </c>
    </row>
    <row r="125" spans="1:14" x14ac:dyDescent="0.25">
      <c r="A125" s="22"/>
      <c r="B125" s="23"/>
      <c r="C125" s="23"/>
      <c r="D125" s="24" t="s">
        <v>194</v>
      </c>
      <c r="E125" s="33"/>
      <c r="F125" s="26"/>
      <c r="G125" s="26"/>
      <c r="H125" s="26"/>
      <c r="I125" s="26"/>
      <c r="J125" s="26"/>
      <c r="K125" s="28"/>
      <c r="L125" s="28"/>
      <c r="M125" s="28"/>
      <c r="N125" s="35"/>
    </row>
    <row r="126" spans="1:14" ht="25.5" x14ac:dyDescent="0.25">
      <c r="A126" s="29">
        <v>1221017</v>
      </c>
      <c r="B126" s="63" t="s">
        <v>169</v>
      </c>
      <c r="C126" s="31"/>
      <c r="D126" s="36" t="s">
        <v>195</v>
      </c>
      <c r="E126" s="33">
        <v>10000</v>
      </c>
      <c r="F126" s="28">
        <v>0</v>
      </c>
      <c r="G126" s="28">
        <v>0</v>
      </c>
      <c r="H126" s="28">
        <v>0</v>
      </c>
      <c r="I126" s="28">
        <v>0</v>
      </c>
      <c r="J126" s="28">
        <f t="shared" si="10"/>
        <v>10000</v>
      </c>
      <c r="K126" s="28">
        <f>L126-'[1]Agosto 2017'!L126</f>
        <v>4477.2099999999991</v>
      </c>
      <c r="L126" s="28">
        <f>22945.78+2164.43</f>
        <v>25110.21</v>
      </c>
      <c r="M126" s="28">
        <f t="shared" si="11"/>
        <v>-15110.21</v>
      </c>
      <c r="N126" s="35">
        <f t="shared" ref="N126:N132" si="16">+L126/J126</f>
        <v>2.5110209999999999</v>
      </c>
    </row>
    <row r="127" spans="1:14" ht="25.5" x14ac:dyDescent="0.25">
      <c r="A127" s="29">
        <v>1221024</v>
      </c>
      <c r="B127" s="63" t="s">
        <v>169</v>
      </c>
      <c r="C127" s="31"/>
      <c r="D127" s="36" t="s">
        <v>196</v>
      </c>
      <c r="E127" s="33">
        <v>20000000</v>
      </c>
      <c r="F127" s="28">
        <v>0</v>
      </c>
      <c r="G127" s="28">
        <v>0</v>
      </c>
      <c r="H127" s="28">
        <v>0</v>
      </c>
      <c r="I127" s="28">
        <v>0</v>
      </c>
      <c r="J127" s="28">
        <f t="shared" si="10"/>
        <v>20000000</v>
      </c>
      <c r="K127" s="28">
        <f>L127-'[1]Agosto 2017'!L127</f>
        <v>34053418.549999997</v>
      </c>
      <c r="L127" s="28">
        <f>107060430.72+16297903.83</f>
        <v>123358334.55</v>
      </c>
      <c r="M127" s="28">
        <f t="shared" si="11"/>
        <v>-103358334.55</v>
      </c>
      <c r="N127" s="35">
        <f t="shared" si="16"/>
        <v>6.1679167274999998</v>
      </c>
    </row>
    <row r="128" spans="1:14" ht="25.5" x14ac:dyDescent="0.25">
      <c r="A128" s="29">
        <v>1221027</v>
      </c>
      <c r="B128" s="63" t="s">
        <v>169</v>
      </c>
      <c r="C128" s="31"/>
      <c r="D128" s="36" t="s">
        <v>197</v>
      </c>
      <c r="E128" s="33">
        <v>20000000</v>
      </c>
      <c r="F128" s="28">
        <v>0</v>
      </c>
      <c r="G128" s="28">
        <v>0</v>
      </c>
      <c r="H128" s="28">
        <v>0</v>
      </c>
      <c r="I128" s="28">
        <v>0</v>
      </c>
      <c r="J128" s="28">
        <f t="shared" si="10"/>
        <v>20000000</v>
      </c>
      <c r="K128" s="28">
        <f>L128-'[1]Agosto 2017'!L128</f>
        <v>914706.81</v>
      </c>
      <c r="L128" s="28">
        <f>3477987.74+443039.07</f>
        <v>3921026.81</v>
      </c>
      <c r="M128" s="28">
        <f t="shared" si="11"/>
        <v>16078973.189999999</v>
      </c>
      <c r="N128" s="35">
        <f t="shared" si="16"/>
        <v>0.1960513405</v>
      </c>
    </row>
    <row r="129" spans="1:14" ht="25.5" x14ac:dyDescent="0.25">
      <c r="A129" s="29">
        <v>1221028</v>
      </c>
      <c r="B129" s="63" t="s">
        <v>169</v>
      </c>
      <c r="C129" s="31"/>
      <c r="D129" s="36" t="s">
        <v>198</v>
      </c>
      <c r="E129" s="33">
        <v>2000000</v>
      </c>
      <c r="F129" s="28">
        <v>0</v>
      </c>
      <c r="G129" s="28">
        <v>0</v>
      </c>
      <c r="H129" s="28">
        <v>0</v>
      </c>
      <c r="I129" s="28">
        <v>0</v>
      </c>
      <c r="J129" s="28">
        <f t="shared" si="10"/>
        <v>2000000</v>
      </c>
      <c r="K129" s="28">
        <f>L129-'[1]Agosto 2017'!L129</f>
        <v>13661854.040000007</v>
      </c>
      <c r="L129" s="28">
        <f>49988289.81+6199105.23</f>
        <v>56187395.040000007</v>
      </c>
      <c r="M129" s="28">
        <f t="shared" si="11"/>
        <v>-54187395.040000007</v>
      </c>
      <c r="N129" s="35">
        <f t="shared" si="16"/>
        <v>28.093697520000003</v>
      </c>
    </row>
    <row r="130" spans="1:14" ht="25.5" x14ac:dyDescent="0.25">
      <c r="A130" s="29">
        <v>1221029</v>
      </c>
      <c r="B130" s="63" t="s">
        <v>169</v>
      </c>
      <c r="C130" s="31"/>
      <c r="D130" s="36" t="s">
        <v>199</v>
      </c>
      <c r="E130" s="33">
        <v>2000000</v>
      </c>
      <c r="F130" s="28">
        <v>0</v>
      </c>
      <c r="G130" s="28">
        <v>0</v>
      </c>
      <c r="H130" s="28">
        <v>0</v>
      </c>
      <c r="I130" s="28">
        <v>0</v>
      </c>
      <c r="J130" s="28">
        <f t="shared" si="10"/>
        <v>2000000</v>
      </c>
      <c r="K130" s="28">
        <f>L130-'[1]Agosto 2017'!L130</f>
        <v>1027754.6400000006</v>
      </c>
      <c r="L130" s="28">
        <f>4340627.12+476865.52</f>
        <v>4817492.6400000006</v>
      </c>
      <c r="M130" s="28">
        <f t="shared" si="11"/>
        <v>-2817492.6400000006</v>
      </c>
      <c r="N130" s="35">
        <f t="shared" si="16"/>
        <v>2.4087463200000001</v>
      </c>
    </row>
    <row r="131" spans="1:14" ht="25.5" x14ac:dyDescent="0.25">
      <c r="A131" s="29">
        <v>1221030</v>
      </c>
      <c r="B131" s="63" t="s">
        <v>169</v>
      </c>
      <c r="C131" s="31"/>
      <c r="D131" s="36" t="s">
        <v>200</v>
      </c>
      <c r="E131" s="33">
        <v>5000000</v>
      </c>
      <c r="F131" s="28">
        <v>0</v>
      </c>
      <c r="G131" s="28">
        <v>0</v>
      </c>
      <c r="H131" s="28">
        <v>0</v>
      </c>
      <c r="I131" s="28">
        <v>0</v>
      </c>
      <c r="J131" s="28">
        <f t="shared" si="10"/>
        <v>5000000</v>
      </c>
      <c r="K131" s="28">
        <f>L131-'[1]Agosto 2017'!L131</f>
        <v>4206271.68</v>
      </c>
      <c r="L131" s="28">
        <f>14368202.36+1989899.32</f>
        <v>16358101.68</v>
      </c>
      <c r="M131" s="28">
        <f t="shared" si="11"/>
        <v>-11358101.68</v>
      </c>
      <c r="N131" s="35">
        <f t="shared" si="16"/>
        <v>3.2716203359999998</v>
      </c>
    </row>
    <row r="132" spans="1:14" ht="25.5" x14ac:dyDescent="0.25">
      <c r="A132" s="29">
        <v>1221036</v>
      </c>
      <c r="B132" s="63" t="s">
        <v>167</v>
      </c>
      <c r="C132" s="31"/>
      <c r="D132" s="36" t="s">
        <v>201</v>
      </c>
      <c r="E132" s="33">
        <v>40000000</v>
      </c>
      <c r="F132" s="28">
        <v>0</v>
      </c>
      <c r="G132" s="28">
        <v>0</v>
      </c>
      <c r="H132" s="28">
        <v>0</v>
      </c>
      <c r="I132" s="28">
        <v>0</v>
      </c>
      <c r="J132" s="28">
        <f t="shared" si="10"/>
        <v>40000000</v>
      </c>
      <c r="K132" s="28">
        <f>L132-'[1]Agosto 2017'!L132</f>
        <v>94551070.439999998</v>
      </c>
      <c r="L132" s="28">
        <f>155844385.92+50636264.52</f>
        <v>206480650.44</v>
      </c>
      <c r="M132" s="28">
        <f t="shared" si="11"/>
        <v>-166480650.44</v>
      </c>
      <c r="N132" s="35">
        <f t="shared" si="16"/>
        <v>5.1620162609999998</v>
      </c>
    </row>
    <row r="133" spans="1:14" ht="25.5" x14ac:dyDescent="0.25">
      <c r="A133" s="22">
        <v>1222</v>
      </c>
      <c r="B133" s="23"/>
      <c r="C133" s="23"/>
      <c r="D133" s="84" t="s">
        <v>202</v>
      </c>
      <c r="E133" s="33"/>
      <c r="F133" s="26"/>
      <c r="G133" s="26"/>
      <c r="H133" s="26"/>
      <c r="I133" s="26"/>
      <c r="J133" s="26"/>
      <c r="K133" s="28"/>
      <c r="L133" s="28"/>
      <c r="M133" s="28"/>
      <c r="N133" s="35"/>
    </row>
    <row r="134" spans="1:14" x14ac:dyDescent="0.25">
      <c r="A134" s="29">
        <v>1222001</v>
      </c>
      <c r="B134" s="30" t="s">
        <v>203</v>
      </c>
      <c r="C134" s="31"/>
      <c r="D134" s="36" t="s">
        <v>204</v>
      </c>
      <c r="E134" s="33">
        <v>2090078080</v>
      </c>
      <c r="F134" s="28">
        <v>0</v>
      </c>
      <c r="G134" s="28">
        <v>0</v>
      </c>
      <c r="H134" s="28">
        <v>0</v>
      </c>
      <c r="I134" s="28">
        <v>0</v>
      </c>
      <c r="J134" s="28">
        <f t="shared" si="10"/>
        <v>2090078080</v>
      </c>
      <c r="K134" s="28">
        <f>L134-'[3]junio 2017'!L133</f>
        <v>0</v>
      </c>
      <c r="L134" s="28">
        <v>2090078080</v>
      </c>
      <c r="M134" s="28">
        <f t="shared" si="11"/>
        <v>0</v>
      </c>
      <c r="N134" s="35">
        <f t="shared" ref="N134:N138" si="17">+L134/J134</f>
        <v>1</v>
      </c>
    </row>
    <row r="135" spans="1:14" ht="25.5" x14ac:dyDescent="0.25">
      <c r="A135" s="29">
        <v>1222003</v>
      </c>
      <c r="B135" s="30" t="s">
        <v>203</v>
      </c>
      <c r="C135" s="31"/>
      <c r="D135" s="36" t="s">
        <v>205</v>
      </c>
      <c r="E135" s="33">
        <v>30821984324</v>
      </c>
      <c r="F135" s="28">
        <v>0</v>
      </c>
      <c r="G135" s="28">
        <v>0</v>
      </c>
      <c r="H135" s="28">
        <v>0</v>
      </c>
      <c r="I135" s="28">
        <v>0</v>
      </c>
      <c r="J135" s="28">
        <f t="shared" si="10"/>
        <v>30821984324</v>
      </c>
      <c r="K135" s="28">
        <f>L135-'[2]MARZO 2017'!L134</f>
        <v>0</v>
      </c>
      <c r="L135" s="28">
        <v>30821984324</v>
      </c>
      <c r="M135" s="28">
        <f t="shared" si="11"/>
        <v>0</v>
      </c>
      <c r="N135" s="35">
        <f t="shared" si="17"/>
        <v>1</v>
      </c>
    </row>
    <row r="136" spans="1:14" ht="15" x14ac:dyDescent="0.25">
      <c r="A136" s="22">
        <v>1223</v>
      </c>
      <c r="B136" s="63" t="s">
        <v>206</v>
      </c>
      <c r="C136" s="23"/>
      <c r="D136" s="36" t="s">
        <v>207</v>
      </c>
      <c r="E136" s="33">
        <v>2000000000</v>
      </c>
      <c r="F136" s="28">
        <v>0</v>
      </c>
      <c r="G136" s="28">
        <v>0</v>
      </c>
      <c r="H136" s="28">
        <v>0</v>
      </c>
      <c r="I136" s="28">
        <v>0</v>
      </c>
      <c r="J136" s="28">
        <f t="shared" si="10"/>
        <v>2000000000</v>
      </c>
      <c r="K136" s="28">
        <v>0</v>
      </c>
      <c r="L136" s="28">
        <v>1428079811</v>
      </c>
      <c r="M136" s="28">
        <f t="shared" si="11"/>
        <v>571920189</v>
      </c>
      <c r="N136" s="35">
        <f t="shared" si="17"/>
        <v>0.71403990549999996</v>
      </c>
    </row>
    <row r="137" spans="1:14" ht="15" x14ac:dyDescent="0.25">
      <c r="A137" s="22">
        <v>1224</v>
      </c>
      <c r="B137" s="63" t="s">
        <v>206</v>
      </c>
      <c r="C137" s="23"/>
      <c r="D137" s="36" t="s">
        <v>208</v>
      </c>
      <c r="E137" s="33">
        <v>1000000</v>
      </c>
      <c r="F137" s="28">
        <v>0</v>
      </c>
      <c r="G137" s="28">
        <v>0</v>
      </c>
      <c r="H137" s="28">
        <v>0</v>
      </c>
      <c r="I137" s="28">
        <v>0</v>
      </c>
      <c r="J137" s="28">
        <f t="shared" si="10"/>
        <v>1000000</v>
      </c>
      <c r="K137" s="28">
        <f>L137-'[1]Agosto 2017'!L137</f>
        <v>3343999.7899999619</v>
      </c>
      <c r="L137" s="28">
        <v>1006810851.79</v>
      </c>
      <c r="M137" s="28">
        <f t="shared" si="11"/>
        <v>-1005810851.79</v>
      </c>
      <c r="N137" s="35">
        <f t="shared" si="17"/>
        <v>1006.81085179</v>
      </c>
    </row>
    <row r="138" spans="1:14" ht="15" x14ac:dyDescent="0.25">
      <c r="A138" s="22">
        <v>1225</v>
      </c>
      <c r="B138" s="63" t="s">
        <v>209</v>
      </c>
      <c r="C138" s="23"/>
      <c r="D138" s="36" t="s">
        <v>210</v>
      </c>
      <c r="E138" s="33">
        <v>90000000</v>
      </c>
      <c r="F138" s="28">
        <v>0</v>
      </c>
      <c r="G138" s="28">
        <v>0</v>
      </c>
      <c r="H138" s="28">
        <v>0</v>
      </c>
      <c r="I138" s="28">
        <v>0</v>
      </c>
      <c r="J138" s="28">
        <f>+E138+F138-G138+H138-I138</f>
        <v>90000000</v>
      </c>
      <c r="K138" s="28">
        <v>0</v>
      </c>
      <c r="L138" s="28">
        <f t="shared" si="13"/>
        <v>0</v>
      </c>
      <c r="M138" s="28">
        <f t="shared" si="11"/>
        <v>90000000</v>
      </c>
      <c r="N138" s="35">
        <f t="shared" si="17"/>
        <v>0</v>
      </c>
    </row>
    <row r="139" spans="1:14" ht="15" x14ac:dyDescent="0.25">
      <c r="A139" s="23">
        <v>1226</v>
      </c>
      <c r="B139" s="63"/>
      <c r="C139" s="23"/>
      <c r="D139" s="38" t="s">
        <v>211</v>
      </c>
      <c r="E139" s="1"/>
      <c r="F139" s="52"/>
      <c r="G139" s="52"/>
      <c r="H139" s="52"/>
      <c r="I139" s="52"/>
      <c r="J139" s="52"/>
      <c r="K139" s="28"/>
      <c r="L139" s="28"/>
      <c r="M139" s="28"/>
      <c r="N139" s="35"/>
    </row>
    <row r="140" spans="1:14" ht="15" x14ac:dyDescent="0.25">
      <c r="A140" s="54">
        <v>122601</v>
      </c>
      <c r="B140" s="63"/>
      <c r="C140" s="85"/>
      <c r="D140" s="36" t="s">
        <v>212</v>
      </c>
      <c r="E140" s="33">
        <v>0</v>
      </c>
      <c r="F140" s="86">
        <v>2104383851.7</v>
      </c>
      <c r="G140" s="28">
        <v>0</v>
      </c>
      <c r="H140" s="28">
        <v>0</v>
      </c>
      <c r="I140" s="28">
        <v>0</v>
      </c>
      <c r="J140" s="28">
        <f>+E140+F140-G140+H140-I140</f>
        <v>2104383851.7</v>
      </c>
      <c r="K140" s="28">
        <f>L140-'[1]Agosto 2017'!L140</f>
        <v>501360480</v>
      </c>
      <c r="L140" s="28">
        <v>598149277</v>
      </c>
      <c r="M140" s="28">
        <f t="shared" ref="M140:M142" si="18">+J140-L140</f>
        <v>1506234574.7</v>
      </c>
      <c r="N140" s="35">
        <f t="shared" ref="N140:N142" si="19">+L140/J140</f>
        <v>0.28423962506497691</v>
      </c>
    </row>
    <row r="141" spans="1:14" ht="15" x14ac:dyDescent="0.25">
      <c r="A141" s="54">
        <v>122602</v>
      </c>
      <c r="B141" s="63"/>
      <c r="C141" s="85"/>
      <c r="D141" s="36" t="s">
        <v>213</v>
      </c>
      <c r="E141" s="33">
        <v>0</v>
      </c>
      <c r="F141" s="86">
        <v>165230030.53</v>
      </c>
      <c r="G141" s="52">
        <v>0</v>
      </c>
      <c r="H141" s="52">
        <v>0</v>
      </c>
      <c r="I141" s="52">
        <v>0</v>
      </c>
      <c r="J141" s="52">
        <f>+E141+F141-G141+H141-I141</f>
        <v>165230030.53</v>
      </c>
      <c r="K141" s="28">
        <f>L141-'[3]mayo 2017'!L140</f>
        <v>0</v>
      </c>
      <c r="L141" s="28">
        <v>165230030.53</v>
      </c>
      <c r="M141" s="28">
        <f t="shared" si="18"/>
        <v>0</v>
      </c>
      <c r="N141" s="35">
        <f t="shared" si="19"/>
        <v>1</v>
      </c>
    </row>
    <row r="142" spans="1:14" ht="15" x14ac:dyDescent="0.25">
      <c r="A142" s="54">
        <v>122604</v>
      </c>
      <c r="B142" s="63"/>
      <c r="C142" s="85"/>
      <c r="D142" s="36" t="s">
        <v>214</v>
      </c>
      <c r="E142" s="33">
        <v>0</v>
      </c>
      <c r="F142" s="86">
        <v>233407178</v>
      </c>
      <c r="G142" s="52">
        <v>0</v>
      </c>
      <c r="H142" s="52">
        <v>0</v>
      </c>
      <c r="I142" s="52">
        <v>0</v>
      </c>
      <c r="J142" s="52">
        <f>+E142+F142-G142+H142-I142</f>
        <v>233407178</v>
      </c>
      <c r="K142" s="28">
        <f>L142-'[3]julio 2017'!L141</f>
        <v>0</v>
      </c>
      <c r="L142" s="28">
        <v>116703589</v>
      </c>
      <c r="M142" s="28">
        <f t="shared" si="18"/>
        <v>116703589</v>
      </c>
      <c r="N142" s="35">
        <f t="shared" si="19"/>
        <v>0.5</v>
      </c>
    </row>
    <row r="143" spans="1:14" x14ac:dyDescent="0.25">
      <c r="A143" s="76">
        <v>1229</v>
      </c>
      <c r="B143" s="76"/>
      <c r="C143" s="76"/>
      <c r="D143" s="77" t="s">
        <v>215</v>
      </c>
      <c r="E143" s="33"/>
      <c r="F143" s="87"/>
      <c r="G143" s="53"/>
      <c r="H143" s="53"/>
      <c r="I143" s="53"/>
      <c r="J143" s="53"/>
      <c r="K143" s="28"/>
      <c r="L143" s="28"/>
      <c r="M143" s="28"/>
      <c r="N143" s="35"/>
    </row>
    <row r="144" spans="1:14" ht="25.5" x14ac:dyDescent="0.25">
      <c r="A144" s="76">
        <v>122901</v>
      </c>
      <c r="B144" s="76"/>
      <c r="C144" s="76"/>
      <c r="D144" s="77" t="s">
        <v>216</v>
      </c>
      <c r="E144" s="33"/>
      <c r="F144" s="87"/>
      <c r="G144" s="53"/>
      <c r="H144" s="53"/>
      <c r="I144" s="53"/>
      <c r="J144" s="53"/>
      <c r="K144" s="28"/>
      <c r="L144" s="28"/>
      <c r="M144" s="28"/>
      <c r="N144" s="35"/>
    </row>
    <row r="145" spans="1:14" x14ac:dyDescent="0.25">
      <c r="A145" s="78">
        <v>12290101</v>
      </c>
      <c r="B145" s="76"/>
      <c r="C145" s="76"/>
      <c r="D145" s="79" t="s">
        <v>217</v>
      </c>
      <c r="E145" s="33">
        <v>0</v>
      </c>
      <c r="F145" s="87">
        <v>2237859461.1399999</v>
      </c>
      <c r="G145" s="53">
        <v>0</v>
      </c>
      <c r="H145" s="53">
        <v>0</v>
      </c>
      <c r="I145" s="53">
        <v>0</v>
      </c>
      <c r="J145" s="53">
        <v>2237859461.1399999</v>
      </c>
      <c r="K145" s="28">
        <v>0</v>
      </c>
      <c r="L145" s="28">
        <v>2237859461.1399999</v>
      </c>
      <c r="M145" s="28">
        <v>0</v>
      </c>
      <c r="N145" s="35">
        <v>1</v>
      </c>
    </row>
    <row r="146" spans="1:14" x14ac:dyDescent="0.25">
      <c r="A146" s="78">
        <v>1229010101</v>
      </c>
      <c r="B146" s="76"/>
      <c r="C146" s="76"/>
      <c r="D146" s="79" t="s">
        <v>218</v>
      </c>
      <c r="E146" s="33">
        <v>0</v>
      </c>
      <c r="F146" s="87">
        <v>337470992</v>
      </c>
      <c r="G146" s="53">
        <v>0</v>
      </c>
      <c r="H146" s="53">
        <v>0</v>
      </c>
      <c r="I146" s="53">
        <v>0</v>
      </c>
      <c r="J146" s="53">
        <v>337470992</v>
      </c>
      <c r="K146" s="28">
        <v>0</v>
      </c>
      <c r="L146" s="28">
        <v>337470992</v>
      </c>
      <c r="M146" s="28">
        <v>0</v>
      </c>
      <c r="N146" s="35">
        <v>1</v>
      </c>
    </row>
    <row r="147" spans="1:14" x14ac:dyDescent="0.25">
      <c r="A147" s="78">
        <v>12290102</v>
      </c>
      <c r="B147" s="76"/>
      <c r="C147" s="76"/>
      <c r="D147" s="79" t="s">
        <v>219</v>
      </c>
      <c r="E147" s="33">
        <v>0</v>
      </c>
      <c r="F147" s="87">
        <v>1273792022.55</v>
      </c>
      <c r="G147" s="53">
        <v>0</v>
      </c>
      <c r="H147" s="53">
        <v>0</v>
      </c>
      <c r="I147" s="53">
        <v>0</v>
      </c>
      <c r="J147" s="53">
        <v>1273792022.55</v>
      </c>
      <c r="K147" s="28">
        <v>0</v>
      </c>
      <c r="L147" s="28">
        <v>1273792022.55</v>
      </c>
      <c r="M147" s="28">
        <v>0</v>
      </c>
      <c r="N147" s="35">
        <v>1</v>
      </c>
    </row>
    <row r="148" spans="1:14" x14ac:dyDescent="0.25">
      <c r="A148" s="78">
        <v>12290103</v>
      </c>
      <c r="B148" s="76"/>
      <c r="C148" s="76"/>
      <c r="D148" s="79" t="s">
        <v>220</v>
      </c>
      <c r="E148" s="33">
        <v>0</v>
      </c>
      <c r="F148" s="87">
        <v>289477354.31</v>
      </c>
      <c r="G148" s="53">
        <v>0</v>
      </c>
      <c r="H148" s="53">
        <v>0</v>
      </c>
      <c r="I148" s="53">
        <v>0</v>
      </c>
      <c r="J148" s="53">
        <v>289477354.31</v>
      </c>
      <c r="K148" s="28">
        <v>0</v>
      </c>
      <c r="L148" s="28">
        <v>289477354.31</v>
      </c>
      <c r="M148" s="28">
        <v>0</v>
      </c>
      <c r="N148" s="35">
        <v>1</v>
      </c>
    </row>
    <row r="149" spans="1:14" s="89" customFormat="1" x14ac:dyDescent="0.25">
      <c r="A149" s="78">
        <v>12290104</v>
      </c>
      <c r="B149" s="49" t="s">
        <v>221</v>
      </c>
      <c r="C149" s="78"/>
      <c r="D149" s="79" t="s">
        <v>222</v>
      </c>
      <c r="E149" s="33">
        <v>3782413000</v>
      </c>
      <c r="F149" s="88">
        <v>9031406213.3700008</v>
      </c>
      <c r="G149" s="28">
        <v>0</v>
      </c>
      <c r="H149" s="28">
        <v>0</v>
      </c>
      <c r="I149" s="28">
        <v>0</v>
      </c>
      <c r="J149" s="28">
        <f t="shared" ref="J149:J189" si="20">+E149+F149-G149+H149-I149</f>
        <v>12813819213.370001</v>
      </c>
      <c r="K149" s="28">
        <v>0</v>
      </c>
      <c r="L149" s="28">
        <v>12813819213.370001</v>
      </c>
      <c r="M149" s="28">
        <f t="shared" si="11"/>
        <v>0</v>
      </c>
      <c r="N149" s="35">
        <f t="shared" ref="N149:N172" si="21">+L149/J149</f>
        <v>1</v>
      </c>
    </row>
    <row r="150" spans="1:14" x14ac:dyDescent="0.25">
      <c r="A150" s="78">
        <v>12290105</v>
      </c>
      <c r="B150" s="49" t="s">
        <v>221</v>
      </c>
      <c r="C150" s="78"/>
      <c r="D150" s="79" t="s">
        <v>223</v>
      </c>
      <c r="E150" s="33">
        <v>3090792000</v>
      </c>
      <c r="F150" s="88">
        <v>192327762.47</v>
      </c>
      <c r="G150" s="28">
        <v>0</v>
      </c>
      <c r="H150" s="28">
        <v>0</v>
      </c>
      <c r="I150" s="28">
        <v>0</v>
      </c>
      <c r="J150" s="26">
        <f t="shared" si="20"/>
        <v>3283119762.4699998</v>
      </c>
      <c r="K150" s="26">
        <v>0</v>
      </c>
      <c r="L150" s="28">
        <v>3283119762.4699998</v>
      </c>
      <c r="M150" s="28">
        <f t="shared" si="11"/>
        <v>0</v>
      </c>
      <c r="N150" s="35">
        <f t="shared" si="21"/>
        <v>1</v>
      </c>
    </row>
    <row r="151" spans="1:14" x14ac:dyDescent="0.25">
      <c r="A151" s="78">
        <v>12290106</v>
      </c>
      <c r="B151" s="49"/>
      <c r="C151" s="78"/>
      <c r="D151" s="79" t="s">
        <v>224</v>
      </c>
      <c r="E151" s="33">
        <v>0</v>
      </c>
      <c r="F151" s="88">
        <v>251462376</v>
      </c>
      <c r="G151" s="28">
        <v>0</v>
      </c>
      <c r="H151" s="28">
        <v>0</v>
      </c>
      <c r="I151" s="28"/>
      <c r="J151" s="26">
        <f t="shared" si="20"/>
        <v>251462376</v>
      </c>
      <c r="K151" s="26">
        <v>0</v>
      </c>
      <c r="L151" s="28">
        <v>251462376</v>
      </c>
      <c r="M151" s="28">
        <v>0</v>
      </c>
      <c r="N151" s="35">
        <v>1</v>
      </c>
    </row>
    <row r="152" spans="1:14" x14ac:dyDescent="0.25">
      <c r="A152" s="78">
        <v>12290107</v>
      </c>
      <c r="B152" s="49" t="s">
        <v>225</v>
      </c>
      <c r="C152" s="78"/>
      <c r="D152" s="79" t="s">
        <v>226</v>
      </c>
      <c r="E152" s="33">
        <v>2247471000</v>
      </c>
      <c r="F152" s="88">
        <v>0</v>
      </c>
      <c r="G152" s="28">
        <v>0</v>
      </c>
      <c r="H152" s="28">
        <v>0</v>
      </c>
      <c r="I152" s="28">
        <v>0</v>
      </c>
      <c r="J152" s="26">
        <f t="shared" si="20"/>
        <v>2247471000</v>
      </c>
      <c r="K152" s="26">
        <f>L152-'[2]MARZO 2017'!L144</f>
        <v>0</v>
      </c>
      <c r="L152" s="28">
        <v>2247471000</v>
      </c>
      <c r="M152" s="28">
        <f t="shared" si="11"/>
        <v>0</v>
      </c>
      <c r="N152" s="35">
        <f t="shared" si="21"/>
        <v>1</v>
      </c>
    </row>
    <row r="153" spans="1:14" x14ac:dyDescent="0.25">
      <c r="A153" s="78">
        <v>12290108</v>
      </c>
      <c r="B153" s="49" t="s">
        <v>221</v>
      </c>
      <c r="C153" s="78"/>
      <c r="D153" s="79" t="s">
        <v>227</v>
      </c>
      <c r="E153" s="33">
        <v>300000000</v>
      </c>
      <c r="F153" s="88">
        <v>170469884.13</v>
      </c>
      <c r="G153" s="28">
        <v>0</v>
      </c>
      <c r="H153" s="28">
        <v>0</v>
      </c>
      <c r="I153" s="28">
        <v>0</v>
      </c>
      <c r="J153" s="26">
        <f t="shared" si="20"/>
        <v>470469884.13</v>
      </c>
      <c r="K153" s="26">
        <v>0</v>
      </c>
      <c r="L153" s="28">
        <v>470469884.13</v>
      </c>
      <c r="M153" s="28">
        <f t="shared" si="11"/>
        <v>0</v>
      </c>
      <c r="N153" s="35">
        <f t="shared" si="21"/>
        <v>1</v>
      </c>
    </row>
    <row r="154" spans="1:14" x14ac:dyDescent="0.25">
      <c r="A154" s="78">
        <v>12290109</v>
      </c>
      <c r="B154" s="49" t="s">
        <v>221</v>
      </c>
      <c r="C154" s="78"/>
      <c r="D154" s="79" t="s">
        <v>228</v>
      </c>
      <c r="E154" s="33">
        <v>7066070951</v>
      </c>
      <c r="F154" s="88">
        <v>29543848926.82</v>
      </c>
      <c r="G154" s="28">
        <v>0</v>
      </c>
      <c r="H154" s="28">
        <v>0</v>
      </c>
      <c r="I154" s="28">
        <v>0</v>
      </c>
      <c r="J154" s="26">
        <f t="shared" si="20"/>
        <v>36609919877.82</v>
      </c>
      <c r="K154" s="26">
        <v>0</v>
      </c>
      <c r="L154" s="28">
        <f>7066070951+29543848926.82</f>
        <v>36609919877.82</v>
      </c>
      <c r="M154" s="28">
        <f t="shared" si="11"/>
        <v>0</v>
      </c>
      <c r="N154" s="35">
        <f t="shared" si="21"/>
        <v>1</v>
      </c>
    </row>
    <row r="155" spans="1:14" x14ac:dyDescent="0.25">
      <c r="A155" s="78">
        <v>12290110</v>
      </c>
      <c r="B155" s="49"/>
      <c r="C155" s="78"/>
      <c r="D155" s="79" t="s">
        <v>229</v>
      </c>
      <c r="E155" s="33">
        <v>0</v>
      </c>
      <c r="F155" s="88">
        <v>328853898.81999999</v>
      </c>
      <c r="G155" s="28">
        <v>0</v>
      </c>
      <c r="H155" s="28">
        <v>0</v>
      </c>
      <c r="I155" s="28">
        <v>0</v>
      </c>
      <c r="J155" s="26">
        <f t="shared" si="20"/>
        <v>328853898.81999999</v>
      </c>
      <c r="K155" s="26">
        <v>0</v>
      </c>
      <c r="L155" s="28">
        <v>328853898.81999999</v>
      </c>
      <c r="M155" s="28">
        <v>0</v>
      </c>
      <c r="N155" s="35">
        <v>1</v>
      </c>
    </row>
    <row r="156" spans="1:14" ht="13.5" thickBot="1" x14ac:dyDescent="0.3">
      <c r="A156" s="122">
        <v>12290110301</v>
      </c>
      <c r="B156" s="123"/>
      <c r="C156" s="122"/>
      <c r="D156" s="124" t="s">
        <v>230</v>
      </c>
      <c r="E156" s="112">
        <v>0</v>
      </c>
      <c r="F156" s="125">
        <v>61617715.840000004</v>
      </c>
      <c r="G156" s="113">
        <v>0</v>
      </c>
      <c r="H156" s="113">
        <v>0</v>
      </c>
      <c r="I156" s="113">
        <v>0</v>
      </c>
      <c r="J156" s="126">
        <f t="shared" si="20"/>
        <v>61617715.840000004</v>
      </c>
      <c r="K156" s="126">
        <v>0</v>
      </c>
      <c r="L156" s="113">
        <v>61617715.840000004</v>
      </c>
      <c r="M156" s="113"/>
      <c r="N156" s="114"/>
    </row>
    <row r="157" spans="1:14" x14ac:dyDescent="0.25">
      <c r="A157" s="91">
        <v>12290111</v>
      </c>
      <c r="B157" s="92" t="s">
        <v>221</v>
      </c>
      <c r="C157" s="91"/>
      <c r="D157" s="93" t="s">
        <v>231</v>
      </c>
      <c r="E157" s="2">
        <v>466045918</v>
      </c>
      <c r="F157" s="120">
        <v>0</v>
      </c>
      <c r="G157" s="105">
        <v>0</v>
      </c>
      <c r="H157" s="105">
        <v>0</v>
      </c>
      <c r="I157" s="105">
        <v>0</v>
      </c>
      <c r="J157" s="121">
        <f t="shared" si="20"/>
        <v>466045918</v>
      </c>
      <c r="K157" s="121">
        <f>L157-'[3]julio 2017'!L149</f>
        <v>0</v>
      </c>
      <c r="L157" s="105">
        <v>466045918</v>
      </c>
      <c r="M157" s="105">
        <f t="shared" si="11"/>
        <v>0</v>
      </c>
      <c r="N157" s="107">
        <f t="shared" si="21"/>
        <v>1</v>
      </c>
    </row>
    <row r="158" spans="1:14" x14ac:dyDescent="0.25">
      <c r="A158" s="90">
        <v>12290112</v>
      </c>
      <c r="B158" s="49" t="s">
        <v>221</v>
      </c>
      <c r="C158" s="90"/>
      <c r="D158" s="36" t="s">
        <v>232</v>
      </c>
      <c r="E158" s="33">
        <v>235567619</v>
      </c>
      <c r="F158" s="88">
        <v>57858730.82</v>
      </c>
      <c r="G158" s="28">
        <v>0</v>
      </c>
      <c r="H158" s="28">
        <v>0</v>
      </c>
      <c r="I158" s="28">
        <v>0</v>
      </c>
      <c r="J158" s="26">
        <f t="shared" si="20"/>
        <v>293426349.81999999</v>
      </c>
      <c r="K158" s="26">
        <v>0</v>
      </c>
      <c r="L158" s="28">
        <v>293426349.81999999</v>
      </c>
      <c r="M158" s="28">
        <f t="shared" si="11"/>
        <v>0</v>
      </c>
      <c r="N158" s="35">
        <f t="shared" si="21"/>
        <v>1</v>
      </c>
    </row>
    <row r="159" spans="1:14" ht="25.5" x14ac:dyDescent="0.25">
      <c r="A159" s="91">
        <v>12290113</v>
      </c>
      <c r="B159" s="92"/>
      <c r="C159" s="91"/>
      <c r="D159" s="93" t="s">
        <v>233</v>
      </c>
      <c r="E159" s="33">
        <v>0</v>
      </c>
      <c r="F159" s="86">
        <v>8076050970.8900003</v>
      </c>
      <c r="G159" s="52">
        <v>0</v>
      </c>
      <c r="H159" s="52">
        <v>0</v>
      </c>
      <c r="I159" s="52">
        <v>0</v>
      </c>
      <c r="J159" s="26">
        <f t="shared" si="20"/>
        <v>8076050970.8900003</v>
      </c>
      <c r="K159" s="26">
        <v>0</v>
      </c>
      <c r="L159" s="28">
        <v>8076050970.8900003</v>
      </c>
      <c r="M159" s="28">
        <f t="shared" si="11"/>
        <v>0</v>
      </c>
      <c r="N159" s="35">
        <f t="shared" si="21"/>
        <v>1</v>
      </c>
    </row>
    <row r="160" spans="1:14" x14ac:dyDescent="0.25">
      <c r="A160" s="91">
        <v>122901131</v>
      </c>
      <c r="B160" s="92"/>
      <c r="C160" s="91"/>
      <c r="D160" s="93" t="s">
        <v>234</v>
      </c>
      <c r="E160" s="33">
        <v>0</v>
      </c>
      <c r="F160" s="86">
        <v>2084478912.6700001</v>
      </c>
      <c r="G160" s="52">
        <v>0</v>
      </c>
      <c r="H160" s="52">
        <v>0</v>
      </c>
      <c r="I160" s="52">
        <v>0</v>
      </c>
      <c r="J160" s="26">
        <f t="shared" si="20"/>
        <v>2084478912.6700001</v>
      </c>
      <c r="K160" s="26">
        <v>0</v>
      </c>
      <c r="L160" s="28">
        <v>2084478912.6700001</v>
      </c>
      <c r="M160" s="28">
        <v>0</v>
      </c>
      <c r="N160" s="35">
        <v>1</v>
      </c>
    </row>
    <row r="161" spans="1:14" x14ac:dyDescent="0.25">
      <c r="A161" s="91">
        <v>12290114</v>
      </c>
      <c r="B161" s="92"/>
      <c r="C161" s="91"/>
      <c r="D161" s="93" t="s">
        <v>235</v>
      </c>
      <c r="E161" s="33">
        <v>0</v>
      </c>
      <c r="F161" s="86">
        <v>343427796</v>
      </c>
      <c r="G161" s="52">
        <v>0</v>
      </c>
      <c r="H161" s="52">
        <v>0</v>
      </c>
      <c r="I161" s="52">
        <v>0</v>
      </c>
      <c r="J161" s="26">
        <f t="shared" si="20"/>
        <v>343427796</v>
      </c>
      <c r="K161" s="26">
        <v>0</v>
      </c>
      <c r="L161" s="28">
        <v>343427796</v>
      </c>
      <c r="M161" s="28">
        <v>0</v>
      </c>
      <c r="N161" s="35">
        <f t="shared" si="21"/>
        <v>1</v>
      </c>
    </row>
    <row r="162" spans="1:14" x14ac:dyDescent="0.25">
      <c r="A162" s="91">
        <v>12290115</v>
      </c>
      <c r="B162" s="92"/>
      <c r="C162" s="91"/>
      <c r="D162" s="93" t="s">
        <v>236</v>
      </c>
      <c r="E162" s="33">
        <v>0</v>
      </c>
      <c r="F162" s="86">
        <v>13098704</v>
      </c>
      <c r="G162" s="52">
        <v>0</v>
      </c>
      <c r="H162" s="52">
        <v>0</v>
      </c>
      <c r="I162" s="52">
        <v>0</v>
      </c>
      <c r="J162" s="26">
        <f t="shared" si="20"/>
        <v>13098704</v>
      </c>
      <c r="K162" s="26">
        <v>0</v>
      </c>
      <c r="L162" s="28">
        <v>13098704</v>
      </c>
      <c r="M162" s="28">
        <f t="shared" si="11"/>
        <v>0</v>
      </c>
      <c r="N162" s="35">
        <f t="shared" si="21"/>
        <v>1</v>
      </c>
    </row>
    <row r="163" spans="1:14" x14ac:dyDescent="0.25">
      <c r="A163" s="91">
        <v>12290116</v>
      </c>
      <c r="B163" s="92"/>
      <c r="C163" s="91"/>
      <c r="D163" s="93" t="s">
        <v>237</v>
      </c>
      <c r="E163" s="33">
        <v>0</v>
      </c>
      <c r="F163" s="86">
        <v>8688979</v>
      </c>
      <c r="G163" s="52">
        <v>0</v>
      </c>
      <c r="H163" s="52">
        <v>0</v>
      </c>
      <c r="I163" s="52">
        <v>0</v>
      </c>
      <c r="J163" s="26">
        <f t="shared" si="20"/>
        <v>8688979</v>
      </c>
      <c r="K163" s="26">
        <v>0</v>
      </c>
      <c r="L163" s="28">
        <v>8688979</v>
      </c>
      <c r="M163" s="28">
        <f t="shared" si="11"/>
        <v>0</v>
      </c>
      <c r="N163" s="35">
        <f t="shared" si="21"/>
        <v>1</v>
      </c>
    </row>
    <row r="164" spans="1:14" x14ac:dyDescent="0.25">
      <c r="A164" s="91">
        <v>12290117</v>
      </c>
      <c r="B164" s="92"/>
      <c r="C164" s="91"/>
      <c r="D164" s="93" t="s">
        <v>238</v>
      </c>
      <c r="E164" s="33">
        <v>0</v>
      </c>
      <c r="F164" s="86">
        <v>11898923.550000001</v>
      </c>
      <c r="G164" s="52">
        <v>0</v>
      </c>
      <c r="H164" s="52">
        <v>0</v>
      </c>
      <c r="I164" s="52">
        <v>0</v>
      </c>
      <c r="J164" s="26">
        <f t="shared" si="20"/>
        <v>11898923.550000001</v>
      </c>
      <c r="K164" s="26">
        <v>0</v>
      </c>
      <c r="L164" s="28">
        <v>11898923.550000001</v>
      </c>
      <c r="M164" s="28">
        <f t="shared" si="11"/>
        <v>0</v>
      </c>
      <c r="N164" s="35">
        <f t="shared" si="21"/>
        <v>1</v>
      </c>
    </row>
    <row r="165" spans="1:14" x14ac:dyDescent="0.25">
      <c r="A165" s="91">
        <v>12290119</v>
      </c>
      <c r="B165" s="92"/>
      <c r="C165" s="91"/>
      <c r="D165" s="93" t="s">
        <v>239</v>
      </c>
      <c r="E165" s="33">
        <v>0</v>
      </c>
      <c r="F165" s="86">
        <v>1438730247.3900001</v>
      </c>
      <c r="G165" s="52">
        <v>0</v>
      </c>
      <c r="H165" s="52">
        <v>0</v>
      </c>
      <c r="I165" s="52">
        <v>0</v>
      </c>
      <c r="J165" s="26">
        <f t="shared" si="20"/>
        <v>1438730247.3900001</v>
      </c>
      <c r="K165" s="86">
        <v>0</v>
      </c>
      <c r="L165" s="86">
        <v>1438730247.3900001</v>
      </c>
      <c r="M165" s="28">
        <f t="shared" si="11"/>
        <v>0</v>
      </c>
      <c r="N165" s="35">
        <f t="shared" si="21"/>
        <v>1</v>
      </c>
    </row>
    <row r="166" spans="1:14" ht="17.25" customHeight="1" x14ac:dyDescent="0.25">
      <c r="A166" s="91">
        <v>12290120</v>
      </c>
      <c r="B166" s="92"/>
      <c r="C166" s="91"/>
      <c r="D166" s="93" t="s">
        <v>240</v>
      </c>
      <c r="E166" s="33">
        <v>0</v>
      </c>
      <c r="F166" s="86">
        <v>83018092.569999993</v>
      </c>
      <c r="G166" s="52">
        <v>0</v>
      </c>
      <c r="H166" s="52">
        <v>0</v>
      </c>
      <c r="I166" s="52">
        <v>0</v>
      </c>
      <c r="J166" s="26">
        <f t="shared" si="20"/>
        <v>83018092.569999993</v>
      </c>
      <c r="K166" s="26">
        <v>0</v>
      </c>
      <c r="L166" s="28">
        <f>83018092.57</f>
        <v>83018092.569999993</v>
      </c>
      <c r="M166" s="28">
        <f t="shared" si="11"/>
        <v>0</v>
      </c>
      <c r="N166" s="35">
        <v>1</v>
      </c>
    </row>
    <row r="167" spans="1:14" ht="17.25" customHeight="1" x14ac:dyDescent="0.25">
      <c r="A167" s="91">
        <v>12290121</v>
      </c>
      <c r="B167" s="92"/>
      <c r="C167" s="91"/>
      <c r="D167" s="93" t="s">
        <v>241</v>
      </c>
      <c r="E167" s="33">
        <v>0</v>
      </c>
      <c r="F167" s="86">
        <v>163295281.88</v>
      </c>
      <c r="G167" s="52">
        <v>0</v>
      </c>
      <c r="H167" s="52">
        <v>0</v>
      </c>
      <c r="I167" s="52">
        <v>0</v>
      </c>
      <c r="J167" s="26">
        <f t="shared" si="20"/>
        <v>163295281.88</v>
      </c>
      <c r="K167" s="26">
        <v>0</v>
      </c>
      <c r="L167" s="28">
        <v>163295281.88</v>
      </c>
      <c r="M167" s="28">
        <v>0</v>
      </c>
      <c r="N167" s="35">
        <v>1</v>
      </c>
    </row>
    <row r="168" spans="1:14" ht="27.75" customHeight="1" x14ac:dyDescent="0.25">
      <c r="A168" s="91">
        <v>12290122</v>
      </c>
      <c r="B168" s="92"/>
      <c r="C168" s="91"/>
      <c r="D168" s="93" t="s">
        <v>242</v>
      </c>
      <c r="E168" s="33">
        <v>0</v>
      </c>
      <c r="F168" s="86">
        <v>83128450</v>
      </c>
      <c r="G168" s="52">
        <v>0</v>
      </c>
      <c r="H168" s="52">
        <v>0</v>
      </c>
      <c r="I168" s="52">
        <v>0</v>
      </c>
      <c r="J168" s="26">
        <f t="shared" si="20"/>
        <v>83128450</v>
      </c>
      <c r="K168" s="26">
        <v>0</v>
      </c>
      <c r="L168" s="28">
        <v>83128450</v>
      </c>
      <c r="M168" s="28">
        <v>0</v>
      </c>
      <c r="N168" s="35">
        <v>1</v>
      </c>
    </row>
    <row r="169" spans="1:14" x14ac:dyDescent="0.25">
      <c r="A169" s="91">
        <v>12290203</v>
      </c>
      <c r="B169" s="92"/>
      <c r="C169" s="91"/>
      <c r="D169" s="93" t="s">
        <v>243</v>
      </c>
      <c r="E169" s="33">
        <v>0</v>
      </c>
      <c r="F169" s="86">
        <v>2176984415.1199999</v>
      </c>
      <c r="G169" s="52">
        <v>0</v>
      </c>
      <c r="H169" s="52">
        <v>0</v>
      </c>
      <c r="I169" s="52">
        <v>0</v>
      </c>
      <c r="J169" s="26">
        <f t="shared" si="20"/>
        <v>2176984415.1199999</v>
      </c>
      <c r="K169" s="26">
        <v>0</v>
      </c>
      <c r="L169" s="28">
        <v>2176984415.1199999</v>
      </c>
      <c r="M169" s="28">
        <f t="shared" si="11"/>
        <v>0</v>
      </c>
      <c r="N169" s="35">
        <f t="shared" si="21"/>
        <v>1</v>
      </c>
    </row>
    <row r="170" spans="1:14" x14ac:dyDescent="0.25">
      <c r="A170" s="91">
        <v>12290204</v>
      </c>
      <c r="B170" s="92"/>
      <c r="C170" s="91"/>
      <c r="D170" s="93" t="s">
        <v>244</v>
      </c>
      <c r="E170" s="33">
        <v>0</v>
      </c>
      <c r="F170" s="86">
        <v>2026192623.5</v>
      </c>
      <c r="G170" s="52">
        <v>0</v>
      </c>
      <c r="H170" s="52">
        <v>0</v>
      </c>
      <c r="I170" s="52">
        <v>0</v>
      </c>
      <c r="J170" s="26">
        <f t="shared" si="20"/>
        <v>2026192623.5</v>
      </c>
      <c r="K170" s="26">
        <v>0</v>
      </c>
      <c r="L170" s="28">
        <v>2026192623.5</v>
      </c>
      <c r="M170" s="28">
        <f t="shared" si="11"/>
        <v>0</v>
      </c>
      <c r="N170" s="35">
        <f t="shared" si="21"/>
        <v>1</v>
      </c>
    </row>
    <row r="171" spans="1:14" x14ac:dyDescent="0.25">
      <c r="A171" s="91">
        <v>12290205</v>
      </c>
      <c r="B171" s="92"/>
      <c r="C171" s="91"/>
      <c r="D171" s="93" t="s">
        <v>245</v>
      </c>
      <c r="E171" s="33">
        <v>0</v>
      </c>
      <c r="F171" s="86">
        <v>1965322543.9300001</v>
      </c>
      <c r="G171" s="52">
        <v>0</v>
      </c>
      <c r="H171" s="52">
        <v>0</v>
      </c>
      <c r="I171" s="52">
        <v>0</v>
      </c>
      <c r="J171" s="26">
        <f t="shared" si="20"/>
        <v>1965322543.9300001</v>
      </c>
      <c r="K171" s="26">
        <v>0</v>
      </c>
      <c r="L171" s="28">
        <v>1965322543.9300001</v>
      </c>
      <c r="M171" s="28">
        <f t="shared" si="11"/>
        <v>0</v>
      </c>
      <c r="N171" s="35">
        <f t="shared" si="21"/>
        <v>1</v>
      </c>
    </row>
    <row r="172" spans="1:14" x14ac:dyDescent="0.25">
      <c r="A172" s="91">
        <v>12290206</v>
      </c>
      <c r="B172" s="92"/>
      <c r="C172" s="91"/>
      <c r="D172" s="93" t="s">
        <v>246</v>
      </c>
      <c r="E172" s="33">
        <v>0</v>
      </c>
      <c r="F172" s="86">
        <v>554039552.00999999</v>
      </c>
      <c r="G172" s="52">
        <v>0</v>
      </c>
      <c r="H172" s="52">
        <v>0</v>
      </c>
      <c r="I172" s="52">
        <v>0</v>
      </c>
      <c r="J172" s="26">
        <f t="shared" si="20"/>
        <v>554039552.00999999</v>
      </c>
      <c r="K172" s="26">
        <v>0</v>
      </c>
      <c r="L172" s="28">
        <v>554039552.00999999</v>
      </c>
      <c r="M172" s="28">
        <f t="shared" si="11"/>
        <v>0</v>
      </c>
      <c r="N172" s="35">
        <f t="shared" si="21"/>
        <v>1</v>
      </c>
    </row>
    <row r="173" spans="1:14" x14ac:dyDescent="0.25">
      <c r="A173" s="91">
        <v>122906</v>
      </c>
      <c r="B173" s="92"/>
      <c r="C173" s="91"/>
      <c r="D173" s="94" t="s">
        <v>247</v>
      </c>
      <c r="E173" s="33"/>
      <c r="F173" s="86"/>
      <c r="G173" s="52"/>
      <c r="H173" s="52"/>
      <c r="I173" s="52"/>
      <c r="J173" s="26"/>
      <c r="K173" s="26"/>
      <c r="L173" s="28"/>
      <c r="M173" s="28"/>
      <c r="N173" s="35"/>
    </row>
    <row r="174" spans="1:14" x14ac:dyDescent="0.25">
      <c r="A174" s="91">
        <v>1229061</v>
      </c>
      <c r="B174" s="92"/>
      <c r="C174" s="91"/>
      <c r="D174" s="94" t="s">
        <v>248</v>
      </c>
      <c r="E174" s="33"/>
      <c r="F174" s="86"/>
      <c r="G174" s="52"/>
      <c r="H174" s="52"/>
      <c r="I174" s="52"/>
      <c r="J174" s="26"/>
      <c r="K174" s="26"/>
      <c r="L174" s="28"/>
      <c r="M174" s="28"/>
      <c r="N174" s="35"/>
    </row>
    <row r="175" spans="1:14" x14ac:dyDescent="0.25">
      <c r="A175" s="91">
        <v>122906102</v>
      </c>
      <c r="B175" s="92"/>
      <c r="C175" s="91"/>
      <c r="D175" s="93" t="s">
        <v>249</v>
      </c>
      <c r="E175" s="33">
        <v>0</v>
      </c>
      <c r="F175" s="86">
        <v>892934216</v>
      </c>
      <c r="G175" s="52">
        <v>0</v>
      </c>
      <c r="H175" s="52">
        <v>0</v>
      </c>
      <c r="I175" s="52">
        <v>0</v>
      </c>
      <c r="J175" s="26">
        <f t="shared" si="20"/>
        <v>892934216</v>
      </c>
      <c r="K175" s="26">
        <v>0</v>
      </c>
      <c r="L175" s="28">
        <v>892934216</v>
      </c>
      <c r="M175" s="28">
        <f t="shared" ref="M175" si="22">+J175-L175</f>
        <v>0</v>
      </c>
      <c r="N175" s="35">
        <f t="shared" ref="N175" si="23">+L175/J175</f>
        <v>1</v>
      </c>
    </row>
    <row r="176" spans="1:14" x14ac:dyDescent="0.25">
      <c r="A176" s="91">
        <v>122906104</v>
      </c>
      <c r="B176" s="92"/>
      <c r="C176" s="91"/>
      <c r="D176" s="93" t="s">
        <v>250</v>
      </c>
      <c r="E176" s="33">
        <v>0</v>
      </c>
      <c r="F176" s="86">
        <v>52959166</v>
      </c>
      <c r="G176" s="52">
        <v>0</v>
      </c>
      <c r="H176" s="52">
        <v>0</v>
      </c>
      <c r="I176" s="52">
        <v>0</v>
      </c>
      <c r="J176" s="26">
        <v>52959166</v>
      </c>
      <c r="K176" s="26">
        <v>0</v>
      </c>
      <c r="L176" s="28">
        <v>52959166</v>
      </c>
      <c r="M176" s="28">
        <v>0</v>
      </c>
      <c r="N176" s="35">
        <v>1</v>
      </c>
    </row>
    <row r="177" spans="1:16" x14ac:dyDescent="0.25">
      <c r="A177" s="91">
        <v>122906105</v>
      </c>
      <c r="B177" s="92"/>
      <c r="C177" s="91"/>
      <c r="D177" s="93" t="s">
        <v>251</v>
      </c>
      <c r="E177" s="33">
        <v>0</v>
      </c>
      <c r="F177" s="86">
        <v>24383200</v>
      </c>
      <c r="G177" s="52">
        <v>0</v>
      </c>
      <c r="H177" s="52">
        <v>0</v>
      </c>
      <c r="I177" s="52">
        <v>0</v>
      </c>
      <c r="J177" s="26">
        <v>24383200</v>
      </c>
      <c r="K177" s="26">
        <v>0</v>
      </c>
      <c r="L177" s="28">
        <v>24383200</v>
      </c>
      <c r="M177" s="28">
        <v>0</v>
      </c>
      <c r="N177" s="35">
        <v>1</v>
      </c>
    </row>
    <row r="178" spans="1:16" x14ac:dyDescent="0.25">
      <c r="A178" s="91">
        <v>122906107</v>
      </c>
      <c r="B178" s="92"/>
      <c r="C178" s="91"/>
      <c r="D178" s="93" t="s">
        <v>252</v>
      </c>
      <c r="E178" s="33">
        <v>0</v>
      </c>
      <c r="F178" s="86">
        <v>259826547.30000001</v>
      </c>
      <c r="G178" s="52">
        <v>0</v>
      </c>
      <c r="H178" s="52">
        <v>0</v>
      </c>
      <c r="I178" s="52">
        <v>0</v>
      </c>
      <c r="J178" s="26">
        <v>259826547.30000001</v>
      </c>
      <c r="K178" s="26">
        <v>0</v>
      </c>
      <c r="L178" s="28">
        <v>259826547.30000001</v>
      </c>
      <c r="M178" s="28">
        <v>0</v>
      </c>
      <c r="N178" s="35">
        <v>1</v>
      </c>
    </row>
    <row r="179" spans="1:16" x14ac:dyDescent="0.25">
      <c r="A179" s="91">
        <v>122906108</v>
      </c>
      <c r="B179" s="92"/>
      <c r="C179" s="91"/>
      <c r="D179" s="93" t="s">
        <v>253</v>
      </c>
      <c r="E179" s="33">
        <v>0</v>
      </c>
      <c r="F179" s="86">
        <v>5606048</v>
      </c>
      <c r="G179" s="52">
        <v>0</v>
      </c>
      <c r="H179" s="52">
        <v>0</v>
      </c>
      <c r="I179" s="52">
        <v>0</v>
      </c>
      <c r="J179" s="26">
        <v>5606048</v>
      </c>
      <c r="K179" s="26">
        <v>0</v>
      </c>
      <c r="L179" s="28">
        <v>5606048</v>
      </c>
      <c r="M179" s="28">
        <v>0</v>
      </c>
      <c r="N179" s="35">
        <v>1</v>
      </c>
    </row>
    <row r="180" spans="1:16" x14ac:dyDescent="0.25">
      <c r="A180" s="91">
        <v>1229062</v>
      </c>
      <c r="B180" s="92"/>
      <c r="C180" s="91"/>
      <c r="D180" s="94" t="s">
        <v>254</v>
      </c>
      <c r="E180" s="33"/>
      <c r="F180" s="86"/>
      <c r="G180" s="52"/>
      <c r="H180" s="52"/>
      <c r="I180" s="52"/>
      <c r="J180" s="26"/>
      <c r="K180" s="26"/>
      <c r="L180" s="28"/>
      <c r="M180" s="28"/>
      <c r="N180" s="35"/>
    </row>
    <row r="181" spans="1:16" x14ac:dyDescent="0.25">
      <c r="A181" s="91">
        <v>122906201</v>
      </c>
      <c r="B181" s="92"/>
      <c r="C181" s="91"/>
      <c r="D181" s="93" t="s">
        <v>255</v>
      </c>
      <c r="E181" s="33"/>
      <c r="F181" s="86">
        <v>148672891</v>
      </c>
      <c r="G181" s="52">
        <v>0</v>
      </c>
      <c r="H181" s="52">
        <v>0</v>
      </c>
      <c r="I181" s="52">
        <v>0</v>
      </c>
      <c r="J181" s="26">
        <f t="shared" si="20"/>
        <v>148672891</v>
      </c>
      <c r="K181" s="26">
        <v>0</v>
      </c>
      <c r="L181" s="28">
        <v>148672891</v>
      </c>
      <c r="M181" s="28">
        <f t="shared" ref="M181:M182" si="24">+J181-L181</f>
        <v>0</v>
      </c>
      <c r="N181" s="35">
        <f t="shared" ref="N181" si="25">+L181/J181</f>
        <v>1</v>
      </c>
    </row>
    <row r="182" spans="1:16" ht="25.5" x14ac:dyDescent="0.25">
      <c r="A182" s="91">
        <v>122906202</v>
      </c>
      <c r="B182" s="92"/>
      <c r="C182" s="91"/>
      <c r="D182" s="93" t="s">
        <v>256</v>
      </c>
      <c r="E182" s="33"/>
      <c r="F182" s="86">
        <v>157699657</v>
      </c>
      <c r="G182" s="52">
        <v>0</v>
      </c>
      <c r="H182" s="52">
        <v>0</v>
      </c>
      <c r="I182" s="52">
        <v>0</v>
      </c>
      <c r="J182" s="26">
        <f t="shared" si="20"/>
        <v>157699657</v>
      </c>
      <c r="K182" s="26">
        <v>0</v>
      </c>
      <c r="L182" s="28">
        <v>157699657</v>
      </c>
      <c r="M182" s="28">
        <f t="shared" si="24"/>
        <v>0</v>
      </c>
      <c r="N182" s="35">
        <f>+L182/J182</f>
        <v>1</v>
      </c>
    </row>
    <row r="183" spans="1:16" ht="25.5" x14ac:dyDescent="0.25">
      <c r="A183" s="95">
        <v>1230</v>
      </c>
      <c r="B183" s="92"/>
      <c r="C183" s="91"/>
      <c r="D183" s="94" t="s">
        <v>257</v>
      </c>
      <c r="E183" s="33"/>
      <c r="F183" s="86"/>
      <c r="G183" s="52"/>
      <c r="H183" s="52"/>
      <c r="I183" s="52"/>
      <c r="J183" s="26"/>
      <c r="K183" s="26"/>
      <c r="L183" s="28"/>
      <c r="M183" s="28"/>
      <c r="N183" s="35"/>
    </row>
    <row r="184" spans="1:16" ht="25.5" x14ac:dyDescent="0.25">
      <c r="A184" s="91">
        <v>1230112</v>
      </c>
      <c r="B184" s="92"/>
      <c r="C184" s="91"/>
      <c r="D184" s="93" t="s">
        <v>258</v>
      </c>
      <c r="E184" s="33">
        <v>0</v>
      </c>
      <c r="F184" s="86">
        <v>425083333</v>
      </c>
      <c r="G184" s="52">
        <v>0</v>
      </c>
      <c r="H184" s="52">
        <v>0</v>
      </c>
      <c r="I184" s="52">
        <v>0</v>
      </c>
      <c r="J184" s="26">
        <f t="shared" si="20"/>
        <v>425083333</v>
      </c>
      <c r="K184" s="26">
        <f>L184-'[3]junio 2017'!L163</f>
        <v>0</v>
      </c>
      <c r="L184" s="28">
        <v>521777370</v>
      </c>
      <c r="M184" s="28">
        <f t="shared" ref="M184" si="26">+J184-L184</f>
        <v>-96694037</v>
      </c>
      <c r="N184" s="35">
        <f>+L184/J184</f>
        <v>1.2274707792413022</v>
      </c>
    </row>
    <row r="185" spans="1:16" x14ac:dyDescent="0.25">
      <c r="A185" s="96">
        <v>125</v>
      </c>
      <c r="B185" s="96"/>
      <c r="C185" s="96"/>
      <c r="D185" s="94" t="s">
        <v>259</v>
      </c>
      <c r="E185" s="33"/>
      <c r="F185" s="87"/>
      <c r="G185" s="53"/>
      <c r="H185" s="53"/>
      <c r="I185" s="53"/>
      <c r="J185" s="26"/>
      <c r="K185" s="28"/>
      <c r="L185" s="28"/>
      <c r="M185" s="28"/>
      <c r="N185" s="35"/>
    </row>
    <row r="186" spans="1:16" ht="25.5" x14ac:dyDescent="0.25">
      <c r="A186" s="85">
        <v>1252</v>
      </c>
      <c r="B186" s="85"/>
      <c r="C186" s="85"/>
      <c r="D186" s="38" t="s">
        <v>260</v>
      </c>
      <c r="E186" s="1"/>
      <c r="F186" s="53"/>
      <c r="G186" s="53"/>
      <c r="H186" s="53"/>
      <c r="I186" s="53"/>
      <c r="J186" s="26"/>
      <c r="K186" s="28"/>
      <c r="L186" s="28"/>
      <c r="M186" s="28"/>
      <c r="N186" s="35"/>
    </row>
    <row r="187" spans="1:16" x14ac:dyDescent="0.25">
      <c r="A187" s="54">
        <v>125201</v>
      </c>
      <c r="B187" s="49" t="s">
        <v>261</v>
      </c>
      <c r="C187" s="54"/>
      <c r="D187" s="36" t="s">
        <v>262</v>
      </c>
      <c r="E187" s="1">
        <v>8220417375</v>
      </c>
      <c r="F187" s="28">
        <v>0</v>
      </c>
      <c r="G187" s="28">
        <v>0</v>
      </c>
      <c r="H187" s="28">
        <v>0</v>
      </c>
      <c r="I187" s="28">
        <v>0</v>
      </c>
      <c r="J187" s="26">
        <f t="shared" si="20"/>
        <v>8220417375</v>
      </c>
      <c r="K187" s="28">
        <v>0</v>
      </c>
      <c r="L187" s="28">
        <f t="shared" si="13"/>
        <v>0</v>
      </c>
      <c r="M187" s="28">
        <f t="shared" si="11"/>
        <v>8220417375</v>
      </c>
      <c r="N187" s="35">
        <f>+L187/J187</f>
        <v>0</v>
      </c>
    </row>
    <row r="188" spans="1:16" ht="25.5" x14ac:dyDescent="0.25">
      <c r="A188" s="85">
        <v>1253</v>
      </c>
      <c r="B188" s="85"/>
      <c r="C188" s="85"/>
      <c r="D188" s="38" t="s">
        <v>263</v>
      </c>
      <c r="E188" s="1"/>
      <c r="F188" s="53"/>
      <c r="G188" s="53"/>
      <c r="H188" s="53"/>
      <c r="I188" s="53"/>
      <c r="J188" s="26"/>
      <c r="K188" s="28"/>
      <c r="L188" s="28"/>
      <c r="M188" s="28"/>
      <c r="N188" s="35"/>
    </row>
    <row r="189" spans="1:16" ht="26.25" thickBot="1" x14ac:dyDescent="0.3">
      <c r="A189" s="54">
        <v>125301</v>
      </c>
      <c r="B189" s="97" t="s">
        <v>264</v>
      </c>
      <c r="C189" s="54"/>
      <c r="D189" s="80" t="s">
        <v>265</v>
      </c>
      <c r="E189" s="28">
        <v>0</v>
      </c>
      <c r="F189" s="28">
        <v>3346466000</v>
      </c>
      <c r="G189" s="28">
        <v>0</v>
      </c>
      <c r="H189" s="28">
        <v>0</v>
      </c>
      <c r="I189" s="28">
        <v>0</v>
      </c>
      <c r="J189" s="26">
        <f t="shared" si="20"/>
        <v>3346466000</v>
      </c>
      <c r="K189" s="26">
        <f>L189-'[1]Agosto 2017'!L189</f>
        <v>1363418329</v>
      </c>
      <c r="L189" s="28">
        <v>2839639580</v>
      </c>
      <c r="M189" s="28">
        <f t="shared" si="11"/>
        <v>506826420</v>
      </c>
      <c r="N189" s="35">
        <f>+L189/J189</f>
        <v>0.84854876158909132</v>
      </c>
    </row>
    <row r="190" spans="1:16" ht="14.25" thickTop="1" thickBot="1" x14ac:dyDescent="0.3">
      <c r="A190" s="59"/>
      <c r="B190" s="59"/>
      <c r="C190" s="59"/>
      <c r="D190" s="59" t="s">
        <v>266</v>
      </c>
      <c r="E190" s="59">
        <f>SUM(E105:E189)</f>
        <v>64432854267</v>
      </c>
      <c r="F190" s="59">
        <f t="shared" ref="F190:I190" si="27">SUM(F105:F189)</f>
        <v>70621452949.309998</v>
      </c>
      <c r="G190" s="59">
        <f t="shared" si="27"/>
        <v>0</v>
      </c>
      <c r="H190" s="59">
        <f t="shared" si="27"/>
        <v>0</v>
      </c>
      <c r="I190" s="59">
        <f t="shared" si="27"/>
        <v>0</v>
      </c>
      <c r="J190" s="59">
        <f>SUM(J105:J189)</f>
        <v>135054307216.31</v>
      </c>
      <c r="K190" s="59">
        <f>SUM(K105:K189)</f>
        <v>2781444673.9199996</v>
      </c>
      <c r="L190" s="59">
        <f>SUM(L105:L189)</f>
        <v>127322912015.53</v>
      </c>
      <c r="M190" s="59">
        <f>SUM(M105:M189)</f>
        <v>7731395200.7800007</v>
      </c>
      <c r="N190" s="58">
        <f>+L190/J190</f>
        <v>0.94275343482087548</v>
      </c>
      <c r="P190" s="8"/>
    </row>
    <row r="191" spans="1:16" ht="14.25" thickTop="1" thickBot="1" x14ac:dyDescent="0.3">
      <c r="A191" s="98"/>
      <c r="B191" s="98"/>
      <c r="C191" s="98"/>
      <c r="D191" s="82" t="s">
        <v>267</v>
      </c>
      <c r="E191" s="59">
        <f>+E190+E102</f>
        <v>830668162909</v>
      </c>
      <c r="F191" s="59">
        <f t="shared" ref="F191:M191" si="28">+F190+F102</f>
        <v>70845414409.309998</v>
      </c>
      <c r="G191" s="59">
        <f t="shared" si="28"/>
        <v>0</v>
      </c>
      <c r="H191" s="59">
        <f t="shared" si="28"/>
        <v>0</v>
      </c>
      <c r="I191" s="59">
        <f t="shared" si="28"/>
        <v>0</v>
      </c>
      <c r="J191" s="59">
        <f t="shared" si="28"/>
        <v>901513577318.31006</v>
      </c>
      <c r="K191" s="59">
        <f t="shared" si="28"/>
        <v>48709267135.509995</v>
      </c>
      <c r="L191" s="59">
        <f t="shared" si="28"/>
        <v>672714123906.25</v>
      </c>
      <c r="M191" s="59">
        <f t="shared" si="28"/>
        <v>228799453412.06</v>
      </c>
      <c r="N191" s="58">
        <f>+L191/J191</f>
        <v>0.74620520514770394</v>
      </c>
    </row>
    <row r="192" spans="1:16" ht="13.5" thickTop="1" x14ac:dyDescent="0.25">
      <c r="J192" s="9">
        <v>905158488572.76013</v>
      </c>
    </row>
    <row r="193" spans="1:14" x14ac:dyDescent="0.25">
      <c r="J193" s="9">
        <f>+J192-J191</f>
        <v>3644911254.4500732</v>
      </c>
    </row>
    <row r="194" spans="1:14" x14ac:dyDescent="0.25">
      <c r="J194" s="9"/>
    </row>
    <row r="197" spans="1:14" ht="13.5" thickBot="1" x14ac:dyDescent="0.3">
      <c r="D197" s="99"/>
    </row>
    <row r="198" spans="1:14" ht="15.75" x14ac:dyDescent="0.25">
      <c r="D198" s="100" t="s">
        <v>268</v>
      </c>
      <c r="H198" s="4"/>
      <c r="I198" s="4"/>
      <c r="J198" s="4"/>
      <c r="K198" s="4"/>
      <c r="L198" s="4"/>
    </row>
    <row r="199" spans="1:14" s="8" customFormat="1" x14ac:dyDescent="0.25">
      <c r="A199" s="6"/>
      <c r="B199" s="6"/>
      <c r="C199" s="6"/>
      <c r="D199" s="101" t="s">
        <v>269</v>
      </c>
      <c r="F199" s="3"/>
      <c r="G199" s="3"/>
      <c r="H199" s="3"/>
      <c r="I199" s="4"/>
      <c r="J199" s="4"/>
      <c r="K199" s="3"/>
      <c r="L199" s="3"/>
      <c r="M199" s="3"/>
      <c r="N199" s="5"/>
    </row>
    <row r="200" spans="1:14" x14ac:dyDescent="0.25">
      <c r="I200" s="4"/>
      <c r="J200" s="4"/>
    </row>
    <row r="201" spans="1:14" x14ac:dyDescent="0.25">
      <c r="I201" s="4"/>
      <c r="J201" s="4"/>
    </row>
    <row r="202" spans="1:14" x14ac:dyDescent="0.25">
      <c r="I202" s="4"/>
      <c r="J202" s="4"/>
    </row>
    <row r="203" spans="1:14" x14ac:dyDescent="0.25">
      <c r="I203" s="4"/>
      <c r="J203" s="4"/>
    </row>
    <row r="204" spans="1:14" x14ac:dyDescent="0.25">
      <c r="I204" s="4"/>
      <c r="J204" s="4"/>
    </row>
    <row r="209" spans="4:14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</row>
    <row r="210" spans="4:14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</row>
    <row r="212" spans="4:14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</row>
    <row r="213" spans="4:14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</row>
    <row r="214" spans="4:14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</row>
    <row r="215" spans="4:14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</row>
  </sheetData>
  <mergeCells count="12">
    <mergeCell ref="M5:M6"/>
    <mergeCell ref="N5:N6"/>
    <mergeCell ref="A1:N1"/>
    <mergeCell ref="A2:N2"/>
    <mergeCell ref="A3:N3"/>
    <mergeCell ref="A5:A6"/>
    <mergeCell ref="D5:D6"/>
    <mergeCell ref="E5:E6"/>
    <mergeCell ref="F5:F6"/>
    <mergeCell ref="G5:G6"/>
    <mergeCell ref="J5:J6"/>
    <mergeCell ref="K5:L5"/>
  </mergeCells>
  <pageMargins left="0.70866141732283472" right="0.70866141732283472" top="0.74803149606299213" bottom="0.74803149606299213" header="0.31496062992125984" footer="0.31496062992125984"/>
  <pageSetup paperSize="258" scale="60" orientation="landscape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Edwin Leonardo Moreno Florez</cp:lastModifiedBy>
  <cp:lastPrinted>2017-10-13T15:35:11Z</cp:lastPrinted>
  <dcterms:created xsi:type="dcterms:W3CDTF">2017-10-12T15:58:23Z</dcterms:created>
  <dcterms:modified xsi:type="dcterms:W3CDTF">2017-10-20T15:05:17Z</dcterms:modified>
</cp:coreProperties>
</file>