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705"/>
  <workbookPr showInkAnnotation="0" autoCompressPictures="0"/>
  <bookViews>
    <workbookView xWindow="0" yWindow="0" windowWidth="38400" windowHeight="22500" activeTab="3"/>
  </bookViews>
  <sheets>
    <sheet name="2016" sheetId="7" r:id="rId1"/>
    <sheet name="2017" sheetId="8" r:id="rId2"/>
    <sheet name="2018" sheetId="9" r:id="rId3"/>
    <sheet name="2019" sheetId="10" r:id="rId4"/>
    <sheet name="2016 - 2019" sheetId="11" r:id="rId5"/>
    <sheet name="RESUMEN" sheetId="12" r:id="rId6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8" i="11" l="1"/>
  <c r="V12" i="11"/>
  <c r="W12" i="11"/>
  <c r="V14" i="11"/>
  <c r="W14" i="11"/>
  <c r="V16" i="11"/>
  <c r="W16" i="11"/>
  <c r="V18" i="11"/>
  <c r="W18" i="11"/>
  <c r="V19" i="11"/>
  <c r="W19" i="11"/>
  <c r="V20" i="11"/>
  <c r="W20" i="11"/>
  <c r="V21" i="11"/>
  <c r="W21" i="11"/>
  <c r="V22" i="11"/>
  <c r="W22" i="11"/>
  <c r="V23" i="11"/>
  <c r="W23" i="11"/>
  <c r="V24" i="11"/>
  <c r="W24" i="11"/>
  <c r="V25" i="11"/>
  <c r="W25" i="11"/>
  <c r="V26" i="11"/>
  <c r="W26" i="11"/>
  <c r="V27" i="11"/>
  <c r="W27" i="11"/>
  <c r="V28" i="11"/>
  <c r="W28" i="11"/>
  <c r="V29" i="11"/>
  <c r="W29" i="11"/>
  <c r="V30" i="11"/>
  <c r="W30" i="11"/>
  <c r="V31" i="11"/>
  <c r="W31" i="11"/>
  <c r="V32" i="11"/>
  <c r="W32" i="11"/>
  <c r="V33" i="11"/>
  <c r="W33" i="11"/>
  <c r="V34" i="11"/>
  <c r="W34" i="11"/>
  <c r="V35" i="11"/>
  <c r="W35" i="11"/>
  <c r="V36" i="11"/>
  <c r="W36" i="11"/>
  <c r="V37" i="11"/>
  <c r="W37" i="11"/>
  <c r="V38" i="11"/>
  <c r="W38" i="11"/>
  <c r="V39" i="11"/>
  <c r="W39" i="11"/>
  <c r="V40" i="11"/>
  <c r="W40" i="11"/>
  <c r="V41" i="11"/>
  <c r="W41" i="11"/>
  <c r="V42" i="11"/>
  <c r="W42" i="11"/>
  <c r="V43" i="11"/>
  <c r="W43" i="11"/>
  <c r="V44" i="11"/>
  <c r="W44" i="11"/>
  <c r="V45" i="11"/>
  <c r="W45" i="11"/>
  <c r="V46" i="11"/>
  <c r="W46" i="11"/>
  <c r="V47" i="11"/>
  <c r="W47" i="11"/>
  <c r="V48" i="11"/>
  <c r="W48" i="11"/>
  <c r="V49" i="11"/>
  <c r="W49" i="11"/>
  <c r="V50" i="11"/>
  <c r="W50" i="11"/>
  <c r="V51" i="11"/>
  <c r="W51" i="11"/>
  <c r="V52" i="11"/>
  <c r="W52" i="11"/>
  <c r="V53" i="11"/>
  <c r="W53" i="11"/>
  <c r="V54" i="11"/>
  <c r="W54" i="11"/>
  <c r="V55" i="11"/>
  <c r="W55" i="11"/>
  <c r="V56" i="11"/>
  <c r="W56" i="11"/>
  <c r="V57" i="11"/>
  <c r="W57" i="11"/>
  <c r="V58" i="11"/>
  <c r="W58" i="11"/>
  <c r="V59" i="11"/>
  <c r="W59" i="11"/>
  <c r="V60" i="11"/>
  <c r="W60" i="11"/>
  <c r="V61" i="11"/>
  <c r="W61" i="11"/>
  <c r="V62" i="11"/>
  <c r="W62" i="11"/>
  <c r="V63" i="11"/>
  <c r="W63" i="11"/>
  <c r="V64" i="11"/>
  <c r="W64" i="11"/>
  <c r="V65" i="11"/>
  <c r="W65" i="11"/>
  <c r="V66" i="11"/>
  <c r="W66" i="11"/>
  <c r="V67" i="11"/>
  <c r="W67" i="11"/>
  <c r="V68" i="11"/>
  <c r="W68" i="11"/>
  <c r="U68" i="11"/>
  <c r="U67" i="11"/>
  <c r="U66" i="11"/>
  <c r="U65" i="11"/>
  <c r="U64" i="11"/>
  <c r="U63" i="11"/>
  <c r="U62" i="11"/>
  <c r="U61" i="11"/>
  <c r="U60" i="11"/>
  <c r="U59" i="11"/>
  <c r="U58" i="11"/>
  <c r="U57" i="11"/>
  <c r="U56" i="11"/>
  <c r="U55" i="11"/>
  <c r="U54" i="11"/>
  <c r="U53" i="11"/>
  <c r="U52" i="11"/>
  <c r="U51" i="11"/>
  <c r="U50" i="11"/>
  <c r="U49" i="11"/>
  <c r="U48" i="11"/>
  <c r="U47" i="11"/>
  <c r="U46" i="11"/>
  <c r="U45" i="11"/>
  <c r="U44" i="11"/>
  <c r="U43" i="11"/>
  <c r="U42" i="11"/>
  <c r="U41" i="11"/>
  <c r="U40" i="11"/>
  <c r="U39" i="11"/>
  <c r="U38" i="11"/>
  <c r="U37" i="11"/>
  <c r="U36" i="11"/>
  <c r="U35" i="11"/>
  <c r="U34" i="11"/>
  <c r="U33" i="11"/>
  <c r="U32" i="11"/>
  <c r="U31" i="11"/>
  <c r="U30" i="11"/>
  <c r="U29" i="11"/>
  <c r="U28" i="11"/>
  <c r="U27" i="11"/>
  <c r="U26" i="11"/>
  <c r="U25" i="11"/>
  <c r="U24" i="11"/>
  <c r="U23" i="11"/>
  <c r="U22" i="11"/>
  <c r="U21" i="11"/>
  <c r="U20" i="11"/>
  <c r="U19" i="11"/>
  <c r="U18" i="11"/>
  <c r="U16" i="11"/>
  <c r="U14" i="11"/>
  <c r="U12" i="11"/>
  <c r="C25" i="12"/>
  <c r="C24" i="12"/>
  <c r="I21" i="12"/>
  <c r="I20" i="12"/>
  <c r="I19" i="12"/>
  <c r="I18" i="12"/>
  <c r="I17" i="12"/>
  <c r="I16" i="12"/>
  <c r="I15" i="12"/>
  <c r="I14" i="12"/>
  <c r="I13" i="12"/>
  <c r="I12" i="12"/>
  <c r="I11" i="12"/>
  <c r="I10" i="12"/>
  <c r="I9" i="12"/>
  <c r="I8" i="12"/>
  <c r="L10" i="12"/>
  <c r="L9" i="12"/>
  <c r="L8" i="12"/>
  <c r="M10" i="12"/>
  <c r="M9" i="12"/>
  <c r="M8" i="12"/>
  <c r="L13" i="12"/>
  <c r="L12" i="12"/>
  <c r="L15" i="12"/>
  <c r="L14" i="12"/>
  <c r="L11" i="12"/>
  <c r="M13" i="12"/>
  <c r="M12" i="12"/>
  <c r="M15" i="12"/>
  <c r="M14" i="12"/>
  <c r="M11" i="12"/>
  <c r="L18" i="12"/>
  <c r="L19" i="12"/>
  <c r="L20" i="12"/>
  <c r="L21" i="12"/>
  <c r="L17" i="12"/>
  <c r="L16" i="12"/>
  <c r="M18" i="12"/>
  <c r="M19" i="12"/>
  <c r="M20" i="12"/>
  <c r="M21" i="12"/>
  <c r="M17" i="12"/>
  <c r="M16" i="12"/>
  <c r="K21" i="12"/>
  <c r="K20" i="12"/>
  <c r="K19" i="12"/>
  <c r="K18" i="12"/>
  <c r="K15" i="12"/>
  <c r="K13" i="12"/>
  <c r="K10" i="12"/>
  <c r="M22" i="12"/>
  <c r="L22" i="12"/>
  <c r="K9" i="12"/>
  <c r="K8" i="12"/>
  <c r="K12" i="12"/>
  <c r="K14" i="12"/>
  <c r="K11" i="12"/>
  <c r="K17" i="12"/>
  <c r="K16" i="12"/>
  <c r="K22" i="12"/>
  <c r="H12" i="11"/>
  <c r="L12" i="8"/>
  <c r="N12" i="8"/>
  <c r="P12" i="11"/>
  <c r="F8" i="12"/>
  <c r="I12" i="11"/>
  <c r="L12" i="9"/>
  <c r="N12" i="9"/>
  <c r="Q12" i="11"/>
  <c r="G8" i="12"/>
  <c r="J12" i="11"/>
  <c r="L12" i="10"/>
  <c r="N12" i="10"/>
  <c r="R12" i="11"/>
  <c r="H8" i="12"/>
  <c r="F9" i="12"/>
  <c r="G9" i="12"/>
  <c r="H9" i="12"/>
  <c r="F10" i="12"/>
  <c r="G10" i="12"/>
  <c r="H10" i="12"/>
  <c r="H14" i="11"/>
  <c r="H16" i="11"/>
  <c r="L14" i="8"/>
  <c r="N14" i="8"/>
  <c r="P14" i="11"/>
  <c r="L16" i="8"/>
  <c r="N16" i="8"/>
  <c r="P16" i="11"/>
  <c r="F11" i="12"/>
  <c r="I14" i="11"/>
  <c r="I16" i="11"/>
  <c r="L14" i="9"/>
  <c r="N14" i="9"/>
  <c r="Q14" i="11"/>
  <c r="L16" i="9"/>
  <c r="N16" i="9"/>
  <c r="Q16" i="11"/>
  <c r="G11" i="12"/>
  <c r="J14" i="11"/>
  <c r="J16" i="11"/>
  <c r="L14" i="10"/>
  <c r="N14" i="10"/>
  <c r="R14" i="11"/>
  <c r="L16" i="10"/>
  <c r="N16" i="10"/>
  <c r="R16" i="11"/>
  <c r="H11" i="12"/>
  <c r="F12" i="12"/>
  <c r="G12" i="12"/>
  <c r="H12" i="12"/>
  <c r="F13" i="12"/>
  <c r="G13" i="12"/>
  <c r="H13" i="12"/>
  <c r="F14" i="12"/>
  <c r="G14" i="12"/>
  <c r="H14" i="12"/>
  <c r="F15" i="12"/>
  <c r="G15" i="12"/>
  <c r="H15" i="12"/>
  <c r="H18" i="11"/>
  <c r="H19" i="11"/>
  <c r="H20" i="11"/>
  <c r="H21" i="11"/>
  <c r="H22" i="11"/>
  <c r="H23" i="11"/>
  <c r="H24" i="11"/>
  <c r="H25" i="11"/>
  <c r="H26" i="11"/>
  <c r="H27" i="11"/>
  <c r="H28" i="11"/>
  <c r="H29" i="11"/>
  <c r="H30" i="11"/>
  <c r="H31" i="11"/>
  <c r="H32" i="11"/>
  <c r="H33" i="11"/>
  <c r="H34" i="11"/>
  <c r="H35" i="11"/>
  <c r="H36" i="11"/>
  <c r="H37" i="11"/>
  <c r="H38" i="11"/>
  <c r="H39" i="11"/>
  <c r="H40" i="11"/>
  <c r="H41" i="11"/>
  <c r="H42" i="11"/>
  <c r="H43" i="11"/>
  <c r="H44" i="11"/>
  <c r="H45" i="11"/>
  <c r="H46" i="11"/>
  <c r="H47" i="11"/>
  <c r="H48" i="11"/>
  <c r="H49" i="11"/>
  <c r="H50" i="11"/>
  <c r="H51" i="11"/>
  <c r="H52" i="11"/>
  <c r="H53" i="11"/>
  <c r="H54" i="11"/>
  <c r="H55" i="11"/>
  <c r="H56" i="11"/>
  <c r="H57" i="11"/>
  <c r="H58" i="11"/>
  <c r="H59" i="11"/>
  <c r="H60" i="11"/>
  <c r="H61" i="11"/>
  <c r="H62" i="11"/>
  <c r="H63" i="11"/>
  <c r="H64" i="11"/>
  <c r="H65" i="11"/>
  <c r="H66" i="11"/>
  <c r="H67" i="11"/>
  <c r="H68" i="11"/>
  <c r="L18" i="8"/>
  <c r="N18" i="8"/>
  <c r="P18" i="11"/>
  <c r="L19" i="8"/>
  <c r="N19" i="8"/>
  <c r="P19" i="11"/>
  <c r="L20" i="8"/>
  <c r="N20" i="8"/>
  <c r="P20" i="11"/>
  <c r="L21" i="8"/>
  <c r="N21" i="8"/>
  <c r="P21" i="11"/>
  <c r="L22" i="8"/>
  <c r="N22" i="8"/>
  <c r="P22" i="11"/>
  <c r="L23" i="8"/>
  <c r="N23" i="8"/>
  <c r="P23" i="11"/>
  <c r="L24" i="8"/>
  <c r="N24" i="8"/>
  <c r="P24" i="11"/>
  <c r="L25" i="8"/>
  <c r="N25" i="8"/>
  <c r="P25" i="11"/>
  <c r="L26" i="8"/>
  <c r="N26" i="8"/>
  <c r="P26" i="11"/>
  <c r="L27" i="8"/>
  <c r="N27" i="8"/>
  <c r="P27" i="11"/>
  <c r="L28" i="8"/>
  <c r="N28" i="8"/>
  <c r="P28" i="11"/>
  <c r="L29" i="8"/>
  <c r="N29" i="8"/>
  <c r="P29" i="11"/>
  <c r="L30" i="8"/>
  <c r="N30" i="8"/>
  <c r="P30" i="11"/>
  <c r="L31" i="8"/>
  <c r="N31" i="8"/>
  <c r="P31" i="11"/>
  <c r="L32" i="8"/>
  <c r="N32" i="8"/>
  <c r="P32" i="11"/>
  <c r="L33" i="8"/>
  <c r="N33" i="8"/>
  <c r="P33" i="11"/>
  <c r="N34" i="8"/>
  <c r="P34" i="11"/>
  <c r="L35" i="8"/>
  <c r="N35" i="8"/>
  <c r="P35" i="11"/>
  <c r="L36" i="8"/>
  <c r="N36" i="8"/>
  <c r="P36" i="11"/>
  <c r="L37" i="8"/>
  <c r="N37" i="8"/>
  <c r="P37" i="11"/>
  <c r="L38" i="8"/>
  <c r="N38" i="8"/>
  <c r="P38" i="11"/>
  <c r="L39" i="8"/>
  <c r="N39" i="8"/>
  <c r="P39" i="11"/>
  <c r="L40" i="8"/>
  <c r="N40" i="8"/>
  <c r="P40" i="11"/>
  <c r="L41" i="8"/>
  <c r="N41" i="8"/>
  <c r="P41" i="11"/>
  <c r="L42" i="8"/>
  <c r="N42" i="8"/>
  <c r="P42" i="11"/>
  <c r="L43" i="8"/>
  <c r="N43" i="8"/>
  <c r="P43" i="11"/>
  <c r="L44" i="8"/>
  <c r="N44" i="8"/>
  <c r="P44" i="11"/>
  <c r="N45" i="8"/>
  <c r="P45" i="11"/>
  <c r="L46" i="8"/>
  <c r="N46" i="8"/>
  <c r="P46" i="11"/>
  <c r="L47" i="8"/>
  <c r="N47" i="8"/>
  <c r="P47" i="11"/>
  <c r="L48" i="8"/>
  <c r="N48" i="8"/>
  <c r="P48" i="11"/>
  <c r="L49" i="8"/>
  <c r="N49" i="8"/>
  <c r="P49" i="11"/>
  <c r="L50" i="8"/>
  <c r="N50" i="8"/>
  <c r="P50" i="11"/>
  <c r="L51" i="8"/>
  <c r="N51" i="8"/>
  <c r="P51" i="11"/>
  <c r="L52" i="8"/>
  <c r="N52" i="8"/>
  <c r="P52" i="11"/>
  <c r="L53" i="8"/>
  <c r="N53" i="8"/>
  <c r="P53" i="11"/>
  <c r="L54" i="8"/>
  <c r="N54" i="8"/>
  <c r="P54" i="11"/>
  <c r="L55" i="8"/>
  <c r="N55" i="8"/>
  <c r="P55" i="11"/>
  <c r="L56" i="8"/>
  <c r="N56" i="8"/>
  <c r="P56" i="11"/>
  <c r="L57" i="8"/>
  <c r="N57" i="8"/>
  <c r="P57" i="11"/>
  <c r="L58" i="8"/>
  <c r="N58" i="8"/>
  <c r="P58" i="11"/>
  <c r="L59" i="8"/>
  <c r="N59" i="8"/>
  <c r="P59" i="11"/>
  <c r="L60" i="8"/>
  <c r="N60" i="8"/>
  <c r="P60" i="11"/>
  <c r="L61" i="8"/>
  <c r="N61" i="8"/>
  <c r="P61" i="11"/>
  <c r="L62" i="8"/>
  <c r="N62" i="8"/>
  <c r="P62" i="11"/>
  <c r="L63" i="8"/>
  <c r="N63" i="8"/>
  <c r="P63" i="11"/>
  <c r="L64" i="8"/>
  <c r="N64" i="8"/>
  <c r="P64" i="11"/>
  <c r="L65" i="8"/>
  <c r="N65" i="8"/>
  <c r="P65" i="11"/>
  <c r="L66" i="8"/>
  <c r="N66" i="8"/>
  <c r="P66" i="11"/>
  <c r="L67" i="8"/>
  <c r="N67" i="8"/>
  <c r="P67" i="11"/>
  <c r="L68" i="8"/>
  <c r="N68" i="8"/>
  <c r="P68" i="11"/>
  <c r="F16" i="12"/>
  <c r="I18" i="11"/>
  <c r="I19" i="11"/>
  <c r="I20" i="11"/>
  <c r="I21" i="11"/>
  <c r="I22" i="11"/>
  <c r="I23" i="11"/>
  <c r="I24" i="11"/>
  <c r="I25" i="11"/>
  <c r="I26" i="11"/>
  <c r="I27" i="11"/>
  <c r="I28" i="11"/>
  <c r="I29" i="11"/>
  <c r="I30" i="11"/>
  <c r="I31" i="11"/>
  <c r="I32" i="11"/>
  <c r="I33" i="11"/>
  <c r="I34" i="11"/>
  <c r="I35" i="11"/>
  <c r="I36" i="11"/>
  <c r="I37" i="11"/>
  <c r="I38" i="11"/>
  <c r="I39" i="11"/>
  <c r="I40" i="11"/>
  <c r="I41" i="11"/>
  <c r="I42" i="11"/>
  <c r="I43" i="11"/>
  <c r="I44" i="11"/>
  <c r="I45" i="11"/>
  <c r="I46" i="11"/>
  <c r="I47" i="11"/>
  <c r="I48" i="11"/>
  <c r="I49" i="11"/>
  <c r="I50" i="11"/>
  <c r="I51" i="11"/>
  <c r="I52" i="11"/>
  <c r="I53" i="11"/>
  <c r="I54" i="11"/>
  <c r="I55" i="11"/>
  <c r="I56" i="11"/>
  <c r="I57" i="11"/>
  <c r="I58" i="11"/>
  <c r="I59" i="11"/>
  <c r="I60" i="11"/>
  <c r="I61" i="11"/>
  <c r="I62" i="11"/>
  <c r="I63" i="11"/>
  <c r="I64" i="11"/>
  <c r="I65" i="11"/>
  <c r="I66" i="11"/>
  <c r="I67" i="11"/>
  <c r="I68" i="11"/>
  <c r="L18" i="9"/>
  <c r="N18" i="9"/>
  <c r="Q18" i="11"/>
  <c r="L19" i="9"/>
  <c r="N19" i="9"/>
  <c r="Q19" i="11"/>
  <c r="L20" i="9"/>
  <c r="N20" i="9"/>
  <c r="Q20" i="11"/>
  <c r="L21" i="9"/>
  <c r="N21" i="9"/>
  <c r="Q21" i="11"/>
  <c r="L22" i="9"/>
  <c r="N22" i="9"/>
  <c r="Q22" i="11"/>
  <c r="L23" i="9"/>
  <c r="N23" i="9"/>
  <c r="Q23" i="11"/>
  <c r="L24" i="9"/>
  <c r="N24" i="9"/>
  <c r="Q24" i="11"/>
  <c r="L25" i="9"/>
  <c r="N25" i="9"/>
  <c r="Q25" i="11"/>
  <c r="L26" i="9"/>
  <c r="N26" i="9"/>
  <c r="Q26" i="11"/>
  <c r="L27" i="9"/>
  <c r="N27" i="9"/>
  <c r="Q27" i="11"/>
  <c r="L28" i="9"/>
  <c r="N28" i="9"/>
  <c r="Q28" i="11"/>
  <c r="L29" i="9"/>
  <c r="N29" i="9"/>
  <c r="Q29" i="11"/>
  <c r="L30" i="9"/>
  <c r="N30" i="9"/>
  <c r="Q30" i="11"/>
  <c r="L31" i="9"/>
  <c r="N31" i="9"/>
  <c r="Q31" i="11"/>
  <c r="L32" i="9"/>
  <c r="N32" i="9"/>
  <c r="Q32" i="11"/>
  <c r="L33" i="9"/>
  <c r="N33" i="9"/>
  <c r="Q33" i="11"/>
  <c r="N34" i="9"/>
  <c r="Q34" i="11"/>
  <c r="L35" i="9"/>
  <c r="N35" i="9"/>
  <c r="Q35" i="11"/>
  <c r="L36" i="9"/>
  <c r="N36" i="9"/>
  <c r="Q36" i="11"/>
  <c r="L37" i="9"/>
  <c r="N37" i="9"/>
  <c r="Q37" i="11"/>
  <c r="L38" i="9"/>
  <c r="N38" i="9"/>
  <c r="Q38" i="11"/>
  <c r="L39" i="9"/>
  <c r="N39" i="9"/>
  <c r="Q39" i="11"/>
  <c r="L40" i="9"/>
  <c r="N40" i="9"/>
  <c r="Q40" i="11"/>
  <c r="L41" i="9"/>
  <c r="N41" i="9"/>
  <c r="Q41" i="11"/>
  <c r="L42" i="9"/>
  <c r="N42" i="9"/>
  <c r="Q42" i="11"/>
  <c r="L43" i="9"/>
  <c r="N43" i="9"/>
  <c r="Q43" i="11"/>
  <c r="L44" i="9"/>
  <c r="N44" i="9"/>
  <c r="Q44" i="11"/>
  <c r="L45" i="9"/>
  <c r="N45" i="9"/>
  <c r="Q45" i="11"/>
  <c r="L46" i="9"/>
  <c r="N46" i="9"/>
  <c r="Q46" i="11"/>
  <c r="L47" i="9"/>
  <c r="N47" i="9"/>
  <c r="Q47" i="11"/>
  <c r="L48" i="9"/>
  <c r="N48" i="9"/>
  <c r="Q48" i="11"/>
  <c r="L49" i="9"/>
  <c r="N49" i="9"/>
  <c r="Q49" i="11"/>
  <c r="L50" i="9"/>
  <c r="N50" i="9"/>
  <c r="Q50" i="11"/>
  <c r="L51" i="9"/>
  <c r="N51" i="9"/>
  <c r="Q51" i="11"/>
  <c r="L52" i="9"/>
  <c r="N52" i="9"/>
  <c r="Q52" i="11"/>
  <c r="L53" i="9"/>
  <c r="N53" i="9"/>
  <c r="Q53" i="11"/>
  <c r="L54" i="9"/>
  <c r="N54" i="9"/>
  <c r="Q54" i="11"/>
  <c r="L55" i="9"/>
  <c r="N55" i="9"/>
  <c r="Q55" i="11"/>
  <c r="L56" i="9"/>
  <c r="N56" i="9"/>
  <c r="Q56" i="11"/>
  <c r="L57" i="9"/>
  <c r="N57" i="9"/>
  <c r="Q57" i="11"/>
  <c r="L58" i="9"/>
  <c r="N58" i="9"/>
  <c r="Q58" i="11"/>
  <c r="L59" i="9"/>
  <c r="N59" i="9"/>
  <c r="Q59" i="11"/>
  <c r="L60" i="9"/>
  <c r="N60" i="9"/>
  <c r="Q60" i="11"/>
  <c r="L61" i="9"/>
  <c r="N61" i="9"/>
  <c r="Q61" i="11"/>
  <c r="L62" i="9"/>
  <c r="N62" i="9"/>
  <c r="Q62" i="11"/>
  <c r="L63" i="9"/>
  <c r="N63" i="9"/>
  <c r="Q63" i="11"/>
  <c r="N64" i="9"/>
  <c r="Q64" i="11"/>
  <c r="L65" i="9"/>
  <c r="N65" i="9"/>
  <c r="Q65" i="11"/>
  <c r="L66" i="9"/>
  <c r="N66" i="9"/>
  <c r="Q66" i="11"/>
  <c r="L67" i="9"/>
  <c r="N67" i="9"/>
  <c r="Q67" i="11"/>
  <c r="L68" i="9"/>
  <c r="N68" i="9"/>
  <c r="Q68" i="11"/>
  <c r="G16" i="12"/>
  <c r="J18" i="11"/>
  <c r="J19" i="11"/>
  <c r="J20" i="11"/>
  <c r="J21" i="11"/>
  <c r="J22" i="11"/>
  <c r="J23" i="11"/>
  <c r="J24" i="11"/>
  <c r="J25" i="11"/>
  <c r="J26" i="11"/>
  <c r="J27" i="11"/>
  <c r="J28" i="11"/>
  <c r="J29" i="11"/>
  <c r="J30" i="11"/>
  <c r="J31" i="11"/>
  <c r="J32" i="11"/>
  <c r="J33" i="11"/>
  <c r="J34" i="11"/>
  <c r="J35" i="11"/>
  <c r="J36" i="11"/>
  <c r="J37" i="11"/>
  <c r="J38" i="11"/>
  <c r="J39" i="11"/>
  <c r="J40" i="11"/>
  <c r="J41" i="11"/>
  <c r="J42" i="11"/>
  <c r="J43" i="11"/>
  <c r="J44" i="11"/>
  <c r="J45" i="11"/>
  <c r="J46" i="11"/>
  <c r="J47" i="11"/>
  <c r="J48" i="11"/>
  <c r="J49" i="11"/>
  <c r="J50" i="11"/>
  <c r="J51" i="11"/>
  <c r="J52" i="11"/>
  <c r="J53" i="11"/>
  <c r="J54" i="11"/>
  <c r="J55" i="11"/>
  <c r="J56" i="11"/>
  <c r="J57" i="11"/>
  <c r="J58" i="11"/>
  <c r="J59" i="11"/>
  <c r="J60" i="11"/>
  <c r="J61" i="11"/>
  <c r="J62" i="11"/>
  <c r="J63" i="11"/>
  <c r="J64" i="11"/>
  <c r="J65" i="11"/>
  <c r="J66" i="11"/>
  <c r="J67" i="11"/>
  <c r="J68" i="11"/>
  <c r="L18" i="10"/>
  <c r="N18" i="10"/>
  <c r="R18" i="11"/>
  <c r="L19" i="10"/>
  <c r="N19" i="10"/>
  <c r="R19" i="11"/>
  <c r="L20" i="10"/>
  <c r="N20" i="10"/>
  <c r="R20" i="11"/>
  <c r="L21" i="10"/>
  <c r="N21" i="10"/>
  <c r="R21" i="11"/>
  <c r="L22" i="10"/>
  <c r="N22" i="10"/>
  <c r="R22" i="11"/>
  <c r="L23" i="10"/>
  <c r="N23" i="10"/>
  <c r="R23" i="11"/>
  <c r="L24" i="10"/>
  <c r="N24" i="10"/>
  <c r="R24" i="11"/>
  <c r="L25" i="10"/>
  <c r="N25" i="10"/>
  <c r="R25" i="11"/>
  <c r="L26" i="10"/>
  <c r="N26" i="10"/>
  <c r="R26" i="11"/>
  <c r="L27" i="10"/>
  <c r="N27" i="10"/>
  <c r="R27" i="11"/>
  <c r="L28" i="10"/>
  <c r="N28" i="10"/>
  <c r="R28" i="11"/>
  <c r="L29" i="10"/>
  <c r="N29" i="10"/>
  <c r="R29" i="11"/>
  <c r="L30" i="10"/>
  <c r="N30" i="10"/>
  <c r="R30" i="11"/>
  <c r="L31" i="10"/>
  <c r="N31" i="10"/>
  <c r="R31" i="11"/>
  <c r="L32" i="10"/>
  <c r="N32" i="10"/>
  <c r="R32" i="11"/>
  <c r="L33" i="10"/>
  <c r="N33" i="10"/>
  <c r="R33" i="11"/>
  <c r="N34" i="10"/>
  <c r="R34" i="11"/>
  <c r="L35" i="10"/>
  <c r="N35" i="10"/>
  <c r="R35" i="11"/>
  <c r="L36" i="10"/>
  <c r="N36" i="10"/>
  <c r="R36" i="11"/>
  <c r="L37" i="10"/>
  <c r="N37" i="10"/>
  <c r="R37" i="11"/>
  <c r="L38" i="10"/>
  <c r="N38" i="10"/>
  <c r="R38" i="11"/>
  <c r="L39" i="10"/>
  <c r="N39" i="10"/>
  <c r="R39" i="11"/>
  <c r="L40" i="10"/>
  <c r="N40" i="10"/>
  <c r="R40" i="11"/>
  <c r="L41" i="10"/>
  <c r="N41" i="10"/>
  <c r="R41" i="11"/>
  <c r="L42" i="10"/>
  <c r="N42" i="10"/>
  <c r="R42" i="11"/>
  <c r="L43" i="10"/>
  <c r="N43" i="10"/>
  <c r="R43" i="11"/>
  <c r="L44" i="10"/>
  <c r="N44" i="10"/>
  <c r="R44" i="11"/>
  <c r="N45" i="10"/>
  <c r="R45" i="11"/>
  <c r="L46" i="10"/>
  <c r="N46" i="10"/>
  <c r="R46" i="11"/>
  <c r="L47" i="10"/>
  <c r="N47" i="10"/>
  <c r="R47" i="11"/>
  <c r="L48" i="10"/>
  <c r="N48" i="10"/>
  <c r="R48" i="11"/>
  <c r="L49" i="10"/>
  <c r="N49" i="10"/>
  <c r="R49" i="11"/>
  <c r="L50" i="10"/>
  <c r="N50" i="10"/>
  <c r="R50" i="11"/>
  <c r="L51" i="10"/>
  <c r="N51" i="10"/>
  <c r="R51" i="11"/>
  <c r="L52" i="10"/>
  <c r="N52" i="10"/>
  <c r="R52" i="11"/>
  <c r="L53" i="10"/>
  <c r="N53" i="10"/>
  <c r="R53" i="11"/>
  <c r="L54" i="10"/>
  <c r="N54" i="10"/>
  <c r="R54" i="11"/>
  <c r="L55" i="10"/>
  <c r="N55" i="10"/>
  <c r="R55" i="11"/>
  <c r="L56" i="10"/>
  <c r="N56" i="10"/>
  <c r="R56" i="11"/>
  <c r="L57" i="10"/>
  <c r="N57" i="10"/>
  <c r="R57" i="11"/>
  <c r="L58" i="10"/>
  <c r="N58" i="10"/>
  <c r="R58" i="11"/>
  <c r="L59" i="10"/>
  <c r="N59" i="10"/>
  <c r="R59" i="11"/>
  <c r="L60" i="10"/>
  <c r="N60" i="10"/>
  <c r="R60" i="11"/>
  <c r="L61" i="10"/>
  <c r="N61" i="10"/>
  <c r="R61" i="11"/>
  <c r="L62" i="10"/>
  <c r="N62" i="10"/>
  <c r="R62" i="11"/>
  <c r="L63" i="10"/>
  <c r="N63" i="10"/>
  <c r="R63" i="11"/>
  <c r="N64" i="10"/>
  <c r="R64" i="11"/>
  <c r="L65" i="10"/>
  <c r="N65" i="10"/>
  <c r="R65" i="11"/>
  <c r="L66" i="10"/>
  <c r="N66" i="10"/>
  <c r="R66" i="11"/>
  <c r="L67" i="10"/>
  <c r="N67" i="10"/>
  <c r="R67" i="11"/>
  <c r="L68" i="10"/>
  <c r="N68" i="10"/>
  <c r="R68" i="11"/>
  <c r="H16" i="12"/>
  <c r="F17" i="12"/>
  <c r="G17" i="12"/>
  <c r="H17" i="12"/>
  <c r="F18" i="12"/>
  <c r="G18" i="12"/>
  <c r="H18" i="12"/>
  <c r="F19" i="12"/>
  <c r="G19" i="12"/>
  <c r="H19" i="12"/>
  <c r="F20" i="12"/>
  <c r="G20" i="12"/>
  <c r="H20" i="12"/>
  <c r="F21" i="12"/>
  <c r="G21" i="12"/>
  <c r="H21" i="12"/>
  <c r="G50" i="11"/>
  <c r="G51" i="11"/>
  <c r="G52" i="11"/>
  <c r="G53" i="11"/>
  <c r="G54" i="11"/>
  <c r="G55" i="11"/>
  <c r="G56" i="11"/>
  <c r="G57" i="11"/>
  <c r="G58" i="11"/>
  <c r="G59" i="11"/>
  <c r="G60" i="11"/>
  <c r="G61" i="11"/>
  <c r="G62" i="11"/>
  <c r="G63" i="11"/>
  <c r="G64" i="11"/>
  <c r="G65" i="11"/>
  <c r="G66" i="11"/>
  <c r="G67" i="11"/>
  <c r="G68" i="11"/>
  <c r="L50" i="7"/>
  <c r="N50" i="7"/>
  <c r="O50" i="11"/>
  <c r="N51" i="7"/>
  <c r="O51" i="11"/>
  <c r="L52" i="7"/>
  <c r="N52" i="7"/>
  <c r="O52" i="11"/>
  <c r="L53" i="7"/>
  <c r="N53" i="7"/>
  <c r="O53" i="11"/>
  <c r="L54" i="7"/>
  <c r="N54" i="7"/>
  <c r="O54" i="11"/>
  <c r="L55" i="7"/>
  <c r="N55" i="7"/>
  <c r="O55" i="11"/>
  <c r="N56" i="7"/>
  <c r="O56" i="11"/>
  <c r="L57" i="7"/>
  <c r="N57" i="7"/>
  <c r="O57" i="11"/>
  <c r="N58" i="7"/>
  <c r="O58" i="11"/>
  <c r="N59" i="7"/>
  <c r="O59" i="11"/>
  <c r="L60" i="7"/>
  <c r="N60" i="7"/>
  <c r="O60" i="11"/>
  <c r="L61" i="7"/>
  <c r="N61" i="7"/>
  <c r="O61" i="11"/>
  <c r="L62" i="7"/>
  <c r="N62" i="7"/>
  <c r="O62" i="11"/>
  <c r="N63" i="7"/>
  <c r="O63" i="11"/>
  <c r="N64" i="7"/>
  <c r="O64" i="11"/>
  <c r="L65" i="7"/>
  <c r="N65" i="7"/>
  <c r="O65" i="11"/>
  <c r="L66" i="7"/>
  <c r="N66" i="7"/>
  <c r="O66" i="11"/>
  <c r="L67" i="7"/>
  <c r="N67" i="7"/>
  <c r="O67" i="11"/>
  <c r="N68" i="7"/>
  <c r="O68" i="11"/>
  <c r="E21" i="12"/>
  <c r="G46" i="11"/>
  <c r="G47" i="11"/>
  <c r="G48" i="11"/>
  <c r="G49" i="11"/>
  <c r="L46" i="7"/>
  <c r="N46" i="7"/>
  <c r="O46" i="11"/>
  <c r="N47" i="7"/>
  <c r="O47" i="11"/>
  <c r="L48" i="7"/>
  <c r="N48" i="7"/>
  <c r="O48" i="11"/>
  <c r="N49" i="7"/>
  <c r="O49" i="11"/>
  <c r="E20" i="12"/>
  <c r="G31" i="11"/>
  <c r="G32" i="11"/>
  <c r="G33" i="11"/>
  <c r="G34" i="11"/>
  <c r="G35" i="11"/>
  <c r="G36" i="11"/>
  <c r="G37" i="11"/>
  <c r="G38" i="11"/>
  <c r="G39" i="11"/>
  <c r="G40" i="11"/>
  <c r="G41" i="11"/>
  <c r="G42" i="11"/>
  <c r="G43" i="11"/>
  <c r="G44" i="11"/>
  <c r="G45" i="11"/>
  <c r="L31" i="7"/>
  <c r="N31" i="7"/>
  <c r="O31" i="11"/>
  <c r="L32" i="7"/>
  <c r="N32" i="7"/>
  <c r="O32" i="11"/>
  <c r="L33" i="7"/>
  <c r="N33" i="7"/>
  <c r="O33" i="11"/>
  <c r="L34" i="7"/>
  <c r="N34" i="7"/>
  <c r="O34" i="11"/>
  <c r="L35" i="7"/>
  <c r="N35" i="7"/>
  <c r="O35" i="11"/>
  <c r="L36" i="7"/>
  <c r="N36" i="7"/>
  <c r="O36" i="11"/>
  <c r="N37" i="7"/>
  <c r="O37" i="11"/>
  <c r="L38" i="7"/>
  <c r="N38" i="7"/>
  <c r="O38" i="11"/>
  <c r="L39" i="7"/>
  <c r="N39" i="7"/>
  <c r="O39" i="11"/>
  <c r="L40" i="7"/>
  <c r="N40" i="7"/>
  <c r="O40" i="11"/>
  <c r="L41" i="7"/>
  <c r="N41" i="7"/>
  <c r="O41" i="11"/>
  <c r="L42" i="7"/>
  <c r="N42" i="7"/>
  <c r="O42" i="11"/>
  <c r="L43" i="7"/>
  <c r="N43" i="7"/>
  <c r="O43" i="11"/>
  <c r="L44" i="7"/>
  <c r="N44" i="7"/>
  <c r="O44" i="11"/>
  <c r="L45" i="7"/>
  <c r="N45" i="7"/>
  <c r="O45" i="11"/>
  <c r="E19" i="12"/>
  <c r="G18" i="11"/>
  <c r="G19" i="11"/>
  <c r="G20" i="11"/>
  <c r="G21" i="11"/>
  <c r="G22" i="11"/>
  <c r="G23" i="11"/>
  <c r="G24" i="11"/>
  <c r="G25" i="11"/>
  <c r="G26" i="11"/>
  <c r="G27" i="11"/>
  <c r="G28" i="11"/>
  <c r="G29" i="11"/>
  <c r="G30" i="11"/>
  <c r="L18" i="7"/>
  <c r="N18" i="7"/>
  <c r="O18" i="11"/>
  <c r="L19" i="7"/>
  <c r="N19" i="7"/>
  <c r="O19" i="11"/>
  <c r="N20" i="7"/>
  <c r="O20" i="11"/>
  <c r="L21" i="7"/>
  <c r="N21" i="7"/>
  <c r="O21" i="11"/>
  <c r="L22" i="7"/>
  <c r="N22" i="7"/>
  <c r="O22" i="11"/>
  <c r="L23" i="7"/>
  <c r="N23" i="7"/>
  <c r="O23" i="11"/>
  <c r="L24" i="7"/>
  <c r="N24" i="7"/>
  <c r="O24" i="11"/>
  <c r="N25" i="7"/>
  <c r="O25" i="11"/>
  <c r="N26" i="7"/>
  <c r="O26" i="11"/>
  <c r="L27" i="7"/>
  <c r="N27" i="7"/>
  <c r="O27" i="11"/>
  <c r="L28" i="7"/>
  <c r="N28" i="7"/>
  <c r="O28" i="11"/>
  <c r="N29" i="7"/>
  <c r="O29" i="11"/>
  <c r="L30" i="7"/>
  <c r="N30" i="7"/>
  <c r="O30" i="11"/>
  <c r="E18" i="12"/>
  <c r="E17" i="12"/>
  <c r="E16" i="12"/>
  <c r="G16" i="11"/>
  <c r="E15" i="12"/>
  <c r="E14" i="12"/>
  <c r="G14" i="11"/>
  <c r="E13" i="12"/>
  <c r="E12" i="12"/>
  <c r="E11" i="12"/>
  <c r="G12" i="11"/>
  <c r="L12" i="7"/>
  <c r="N12" i="7"/>
  <c r="O12" i="11"/>
  <c r="E10" i="12"/>
  <c r="E9" i="12"/>
  <c r="E8" i="12"/>
  <c r="S69" i="11"/>
  <c r="I22" i="12"/>
  <c r="P69" i="11"/>
  <c r="F22" i="12"/>
  <c r="Q69" i="11"/>
  <c r="G22" i="12"/>
  <c r="R69" i="11"/>
  <c r="H22" i="12"/>
  <c r="N14" i="7"/>
  <c r="O14" i="11"/>
  <c r="N16" i="7"/>
  <c r="O16" i="11"/>
  <c r="O69" i="11"/>
  <c r="E22" i="12"/>
  <c r="O22" i="12"/>
  <c r="N22" i="12"/>
  <c r="J22" i="12"/>
  <c r="O21" i="12"/>
  <c r="N21" i="12"/>
  <c r="J21" i="12"/>
  <c r="O20" i="12"/>
  <c r="N20" i="12"/>
  <c r="J20" i="12"/>
  <c r="O19" i="12"/>
  <c r="N19" i="12"/>
  <c r="J19" i="12"/>
  <c r="O18" i="12"/>
  <c r="N18" i="12"/>
  <c r="J18" i="12"/>
  <c r="O17" i="12"/>
  <c r="N17" i="12"/>
  <c r="J17" i="12"/>
  <c r="O16" i="12"/>
  <c r="N16" i="12"/>
  <c r="J16" i="12"/>
  <c r="O15" i="12"/>
  <c r="N15" i="12"/>
  <c r="J15" i="12"/>
  <c r="O14" i="12"/>
  <c r="N14" i="12"/>
  <c r="J14" i="12"/>
  <c r="O13" i="12"/>
  <c r="N13" i="12"/>
  <c r="J13" i="12"/>
  <c r="O12" i="12"/>
  <c r="N12" i="12"/>
  <c r="J12" i="12"/>
  <c r="O11" i="12"/>
  <c r="N11" i="12"/>
  <c r="J11" i="12"/>
  <c r="O10" i="12"/>
  <c r="N10" i="12"/>
  <c r="J10" i="12"/>
  <c r="O9" i="12"/>
  <c r="N9" i="12"/>
  <c r="J9" i="12"/>
  <c r="O8" i="12"/>
  <c r="N8" i="12"/>
  <c r="J8" i="12"/>
  <c r="N12" i="11"/>
  <c r="N14" i="11"/>
  <c r="N16" i="11"/>
  <c r="N18" i="11"/>
  <c r="N19" i="11"/>
  <c r="N20" i="11"/>
  <c r="N21" i="11"/>
  <c r="N22" i="11"/>
  <c r="N23" i="11"/>
  <c r="N24" i="11"/>
  <c r="N25" i="11"/>
  <c r="N26" i="11"/>
  <c r="N27" i="11"/>
  <c r="N28" i="11"/>
  <c r="N29" i="11"/>
  <c r="N30" i="11"/>
  <c r="N31" i="11"/>
  <c r="N32" i="11"/>
  <c r="N33" i="11"/>
  <c r="N34" i="11"/>
  <c r="N35" i="11"/>
  <c r="N36" i="11"/>
  <c r="N37" i="11"/>
  <c r="N38" i="11"/>
  <c r="N39" i="11"/>
  <c r="N40" i="11"/>
  <c r="N41" i="11"/>
  <c r="N42" i="11"/>
  <c r="N43" i="11"/>
  <c r="N44" i="11"/>
  <c r="N45" i="11"/>
  <c r="N46" i="11"/>
  <c r="N47" i="11"/>
  <c r="N48" i="11"/>
  <c r="N49" i="11"/>
  <c r="N50" i="11"/>
  <c r="N51" i="11"/>
  <c r="N52" i="11"/>
  <c r="N53" i="11"/>
  <c r="N54" i="11"/>
  <c r="N55" i="11"/>
  <c r="N56" i="11"/>
  <c r="N57" i="11"/>
  <c r="N58" i="11"/>
  <c r="N59" i="11"/>
  <c r="N60" i="11"/>
  <c r="N61" i="11"/>
  <c r="N62" i="11"/>
  <c r="N63" i="11"/>
  <c r="N64" i="11"/>
  <c r="N65" i="11"/>
  <c r="N66" i="11"/>
  <c r="N67" i="11"/>
  <c r="N68" i="11"/>
  <c r="M12" i="11"/>
  <c r="M14" i="11"/>
  <c r="M16" i="11"/>
  <c r="M18" i="11"/>
  <c r="M19" i="11"/>
  <c r="M20" i="11"/>
  <c r="M21" i="11"/>
  <c r="M22" i="11"/>
  <c r="M23" i="11"/>
  <c r="M24" i="11"/>
  <c r="M25" i="11"/>
  <c r="M26" i="11"/>
  <c r="M27" i="11"/>
  <c r="M28" i="11"/>
  <c r="M29" i="11"/>
  <c r="M30" i="11"/>
  <c r="M31" i="11"/>
  <c r="M32" i="11"/>
  <c r="M33" i="11"/>
  <c r="M34" i="11"/>
  <c r="M35" i="11"/>
  <c r="M36" i="11"/>
  <c r="M37" i="11"/>
  <c r="M38" i="11"/>
  <c r="M39" i="11"/>
  <c r="M40" i="11"/>
  <c r="M41" i="11"/>
  <c r="M42" i="11"/>
  <c r="M43" i="11"/>
  <c r="M44" i="11"/>
  <c r="M45" i="11"/>
  <c r="M46" i="11"/>
  <c r="M47" i="11"/>
  <c r="M48" i="11"/>
  <c r="M49" i="11"/>
  <c r="M50" i="11"/>
  <c r="M51" i="11"/>
  <c r="M52" i="11"/>
  <c r="M53" i="11"/>
  <c r="M54" i="11"/>
  <c r="M55" i="11"/>
  <c r="M56" i="11"/>
  <c r="M57" i="11"/>
  <c r="M58" i="11"/>
  <c r="M59" i="11"/>
  <c r="M60" i="11"/>
  <c r="M61" i="11"/>
  <c r="M62" i="11"/>
  <c r="M63" i="11"/>
  <c r="M64" i="11"/>
  <c r="M65" i="11"/>
  <c r="M66" i="11"/>
  <c r="M67" i="11"/>
  <c r="M68" i="11"/>
  <c r="L12" i="11"/>
  <c r="L14" i="11"/>
  <c r="L16" i="11"/>
  <c r="L18" i="11"/>
  <c r="L19" i="11"/>
  <c r="L20" i="11"/>
  <c r="L21" i="11"/>
  <c r="L22" i="11"/>
  <c r="L23" i="11"/>
  <c r="L24" i="11"/>
  <c r="L25" i="11"/>
  <c r="L26" i="11"/>
  <c r="L27" i="11"/>
  <c r="L28" i="11"/>
  <c r="L29" i="11"/>
  <c r="L30" i="11"/>
  <c r="L31" i="11"/>
  <c r="L32" i="11"/>
  <c r="L33" i="11"/>
  <c r="L34" i="11"/>
  <c r="L35" i="11"/>
  <c r="L36" i="11"/>
  <c r="L37" i="11"/>
  <c r="L38" i="11"/>
  <c r="L39" i="11"/>
  <c r="L40" i="11"/>
  <c r="L41" i="11"/>
  <c r="L42" i="11"/>
  <c r="L43" i="11"/>
  <c r="L44" i="11"/>
  <c r="L45" i="11"/>
  <c r="L46" i="11"/>
  <c r="L47" i="11"/>
  <c r="L48" i="11"/>
  <c r="L49" i="11"/>
  <c r="L50" i="11"/>
  <c r="L51" i="11"/>
  <c r="L52" i="11"/>
  <c r="L53" i="11"/>
  <c r="L54" i="11"/>
  <c r="L55" i="11"/>
  <c r="L56" i="11"/>
  <c r="L57" i="11"/>
  <c r="L58" i="11"/>
  <c r="L59" i="11"/>
  <c r="L60" i="11"/>
  <c r="L61" i="11"/>
  <c r="L62" i="11"/>
  <c r="L63" i="11"/>
  <c r="L64" i="11"/>
  <c r="L65" i="11"/>
  <c r="L66" i="11"/>
  <c r="L67" i="11"/>
  <c r="L68" i="11"/>
  <c r="K12" i="11"/>
  <c r="K14" i="11"/>
  <c r="K16" i="11"/>
  <c r="K18" i="11"/>
  <c r="K19" i="11"/>
  <c r="K20" i="11"/>
  <c r="K21" i="11"/>
  <c r="K22" i="11"/>
  <c r="K23" i="11"/>
  <c r="K24" i="11"/>
  <c r="K25" i="11"/>
  <c r="K26" i="11"/>
  <c r="K27" i="11"/>
  <c r="K28" i="11"/>
  <c r="K29" i="11"/>
  <c r="K30" i="11"/>
  <c r="K31" i="11"/>
  <c r="K32" i="11"/>
  <c r="K33" i="11"/>
  <c r="K34" i="11"/>
  <c r="K35" i="11"/>
  <c r="K36" i="11"/>
  <c r="K37" i="11"/>
  <c r="K38" i="11"/>
  <c r="K39" i="11"/>
  <c r="K40" i="11"/>
  <c r="K41" i="11"/>
  <c r="K42" i="11"/>
  <c r="K43" i="11"/>
  <c r="K44" i="11"/>
  <c r="K45" i="11"/>
  <c r="K46" i="11"/>
  <c r="K47" i="11"/>
  <c r="K48" i="11"/>
  <c r="K49" i="11"/>
  <c r="K50" i="11"/>
  <c r="K51" i="11"/>
  <c r="K52" i="11"/>
  <c r="K53" i="11"/>
  <c r="K54" i="11"/>
  <c r="K55" i="11"/>
  <c r="K56" i="11"/>
  <c r="K57" i="11"/>
  <c r="K58" i="11"/>
  <c r="K59" i="11"/>
  <c r="K60" i="11"/>
  <c r="K61" i="11"/>
  <c r="K62" i="11"/>
  <c r="K63" i="11"/>
  <c r="K64" i="11"/>
  <c r="K65" i="11"/>
  <c r="K66" i="11"/>
  <c r="K67" i="11"/>
  <c r="K68" i="11"/>
  <c r="W69" i="11"/>
  <c r="V69" i="11"/>
  <c r="Y69" i="11"/>
  <c r="U69" i="11"/>
  <c r="X69" i="11"/>
  <c r="Y68" i="11"/>
  <c r="X68" i="11"/>
  <c r="Y67" i="11"/>
  <c r="X67" i="11"/>
  <c r="Y66" i="11"/>
  <c r="X66" i="11"/>
  <c r="Y65" i="11"/>
  <c r="X65" i="11"/>
  <c r="Y64" i="11"/>
  <c r="X64" i="11"/>
  <c r="Y63" i="11"/>
  <c r="X63" i="11"/>
  <c r="Y62" i="11"/>
  <c r="X62" i="11"/>
  <c r="Y61" i="11"/>
  <c r="X61" i="11"/>
  <c r="Y60" i="11"/>
  <c r="X60" i="11"/>
  <c r="Y59" i="11"/>
  <c r="X59" i="11"/>
  <c r="Y58" i="11"/>
  <c r="X58" i="11"/>
  <c r="Y57" i="11"/>
  <c r="X57" i="11"/>
  <c r="Y56" i="11"/>
  <c r="X56" i="11"/>
  <c r="Y55" i="11"/>
  <c r="X55" i="11"/>
  <c r="Y54" i="11"/>
  <c r="X54" i="11"/>
  <c r="Y53" i="11"/>
  <c r="X53" i="11"/>
  <c r="Y52" i="11"/>
  <c r="X52" i="11"/>
  <c r="Y51" i="11"/>
  <c r="X51" i="11"/>
  <c r="Y50" i="11"/>
  <c r="X50" i="11"/>
  <c r="Y49" i="11"/>
  <c r="X49" i="11"/>
  <c r="Y48" i="11"/>
  <c r="X48" i="11"/>
  <c r="Y47" i="11"/>
  <c r="X47" i="11"/>
  <c r="Y46" i="11"/>
  <c r="X46" i="11"/>
  <c r="Y45" i="11"/>
  <c r="X45" i="11"/>
  <c r="Y44" i="11"/>
  <c r="X44" i="11"/>
  <c r="Y43" i="11"/>
  <c r="X43" i="11"/>
  <c r="Y42" i="11"/>
  <c r="X42" i="11"/>
  <c r="Y41" i="11"/>
  <c r="X41" i="11"/>
  <c r="Y40" i="11"/>
  <c r="X40" i="11"/>
  <c r="Y39" i="11"/>
  <c r="X39" i="11"/>
  <c r="Y38" i="11"/>
  <c r="X38" i="11"/>
  <c r="Y37" i="11"/>
  <c r="X37" i="11"/>
  <c r="Y36" i="11"/>
  <c r="X36" i="11"/>
  <c r="Y35" i="11"/>
  <c r="X35" i="11"/>
  <c r="Y34" i="11"/>
  <c r="X34" i="11"/>
  <c r="Y33" i="11"/>
  <c r="X33" i="11"/>
  <c r="Y32" i="11"/>
  <c r="X32" i="11"/>
  <c r="Y31" i="11"/>
  <c r="X31" i="11"/>
  <c r="Y30" i="11"/>
  <c r="X30" i="11"/>
  <c r="Y29" i="11"/>
  <c r="X29" i="11"/>
  <c r="Y28" i="11"/>
  <c r="X28" i="11"/>
  <c r="Y27" i="11"/>
  <c r="X27" i="11"/>
  <c r="Y26" i="11"/>
  <c r="X26" i="11"/>
  <c r="Y25" i="11"/>
  <c r="X25" i="11"/>
  <c r="Y24" i="11"/>
  <c r="X24" i="11"/>
  <c r="Y23" i="11"/>
  <c r="X23" i="11"/>
  <c r="Y22" i="11"/>
  <c r="X22" i="11"/>
  <c r="Y21" i="11"/>
  <c r="X21" i="11"/>
  <c r="Y20" i="11"/>
  <c r="X20" i="11"/>
  <c r="Y19" i="11"/>
  <c r="X19" i="11"/>
  <c r="Y18" i="11"/>
  <c r="X18" i="11"/>
  <c r="Y16" i="11"/>
  <c r="X16" i="11"/>
  <c r="Y14" i="11"/>
  <c r="X14" i="11"/>
  <c r="Y12" i="11"/>
  <c r="X12" i="11"/>
  <c r="Q23" i="7"/>
  <c r="P23" i="7"/>
  <c r="N69" i="10"/>
  <c r="M12" i="10"/>
  <c r="M14" i="10"/>
  <c r="M16" i="10"/>
  <c r="M18" i="10"/>
  <c r="M19" i="10"/>
  <c r="M20" i="10"/>
  <c r="M21" i="10"/>
  <c r="M22" i="10"/>
  <c r="M23" i="10"/>
  <c r="M24" i="10"/>
  <c r="M25" i="10"/>
  <c r="M26" i="10"/>
  <c r="M27" i="10"/>
  <c r="M28" i="10"/>
  <c r="M29" i="10"/>
  <c r="M30" i="10"/>
  <c r="M31" i="10"/>
  <c r="M32" i="10"/>
  <c r="M33" i="10"/>
  <c r="M34" i="10"/>
  <c r="M35" i="10"/>
  <c r="M36" i="10"/>
  <c r="M37" i="10"/>
  <c r="M38" i="10"/>
  <c r="M39" i="10"/>
  <c r="M40" i="10"/>
  <c r="M41" i="10"/>
  <c r="M42" i="10"/>
  <c r="M43" i="10"/>
  <c r="M44" i="10"/>
  <c r="M45" i="10"/>
  <c r="M46" i="10"/>
  <c r="M47" i="10"/>
  <c r="M48" i="10"/>
  <c r="M49" i="10"/>
  <c r="M50" i="10"/>
  <c r="M51" i="10"/>
  <c r="M52" i="10"/>
  <c r="M53" i="10"/>
  <c r="M54" i="10"/>
  <c r="M55" i="10"/>
  <c r="M56" i="10"/>
  <c r="M57" i="10"/>
  <c r="M58" i="10"/>
  <c r="M59" i="10"/>
  <c r="M60" i="10"/>
  <c r="M61" i="10"/>
  <c r="M62" i="10"/>
  <c r="M63" i="10"/>
  <c r="M64" i="10"/>
  <c r="M65" i="10"/>
  <c r="M66" i="10"/>
  <c r="M67" i="10"/>
  <c r="M68" i="10"/>
  <c r="M69" i="10"/>
  <c r="N69" i="9"/>
  <c r="M12" i="9"/>
  <c r="M14" i="9"/>
  <c r="M16" i="9"/>
  <c r="M18" i="9"/>
  <c r="M19" i="9"/>
  <c r="M20" i="9"/>
  <c r="M21" i="9"/>
  <c r="M22" i="9"/>
  <c r="M23" i="9"/>
  <c r="M24" i="9"/>
  <c r="M25" i="9"/>
  <c r="M26" i="9"/>
  <c r="M27" i="9"/>
  <c r="M28" i="9"/>
  <c r="M29" i="9"/>
  <c r="M30" i="9"/>
  <c r="M31" i="9"/>
  <c r="M32" i="9"/>
  <c r="M33" i="9"/>
  <c r="M34" i="9"/>
  <c r="M35" i="9"/>
  <c r="M36" i="9"/>
  <c r="M37" i="9"/>
  <c r="M38" i="9"/>
  <c r="M39" i="9"/>
  <c r="M40" i="9"/>
  <c r="M41" i="9"/>
  <c r="M42" i="9"/>
  <c r="M43" i="9"/>
  <c r="M44" i="9"/>
  <c r="M45" i="9"/>
  <c r="M46" i="9"/>
  <c r="M47" i="9"/>
  <c r="M48" i="9"/>
  <c r="M49" i="9"/>
  <c r="M50" i="9"/>
  <c r="M51" i="9"/>
  <c r="M52" i="9"/>
  <c r="M53" i="9"/>
  <c r="M54" i="9"/>
  <c r="M55" i="9"/>
  <c r="M56" i="9"/>
  <c r="M57" i="9"/>
  <c r="M58" i="9"/>
  <c r="M59" i="9"/>
  <c r="M60" i="9"/>
  <c r="M61" i="9"/>
  <c r="M62" i="9"/>
  <c r="M63" i="9"/>
  <c r="M64" i="9"/>
  <c r="M65" i="9"/>
  <c r="M66" i="9"/>
  <c r="M67" i="9"/>
  <c r="M68" i="9"/>
  <c r="M69" i="9"/>
  <c r="N69" i="8"/>
  <c r="M12" i="8"/>
  <c r="M14" i="8"/>
  <c r="M16" i="8"/>
  <c r="M18" i="8"/>
  <c r="M19" i="8"/>
  <c r="M20" i="8"/>
  <c r="M21" i="8"/>
  <c r="M22" i="8"/>
  <c r="M23" i="8"/>
  <c r="M24" i="8"/>
  <c r="M25" i="8"/>
  <c r="M26" i="8"/>
  <c r="M27" i="8"/>
  <c r="M28" i="8"/>
  <c r="M29" i="8"/>
  <c r="M30" i="8"/>
  <c r="M31" i="8"/>
  <c r="M32" i="8"/>
  <c r="M33" i="8"/>
  <c r="M34" i="8"/>
  <c r="M35" i="8"/>
  <c r="M36" i="8"/>
  <c r="M37" i="8"/>
  <c r="M38" i="8"/>
  <c r="M39" i="8"/>
  <c r="M40" i="8"/>
  <c r="M41" i="8"/>
  <c r="M42" i="8"/>
  <c r="M43" i="8"/>
  <c r="M44" i="8"/>
  <c r="M45" i="8"/>
  <c r="M46" i="8"/>
  <c r="M47" i="8"/>
  <c r="M48" i="8"/>
  <c r="M49" i="8"/>
  <c r="M50" i="8"/>
  <c r="M51" i="8"/>
  <c r="M52" i="8"/>
  <c r="M53" i="8"/>
  <c r="M54" i="8"/>
  <c r="M55" i="8"/>
  <c r="M56" i="8"/>
  <c r="M57" i="8"/>
  <c r="M58" i="8"/>
  <c r="M59" i="8"/>
  <c r="M60" i="8"/>
  <c r="M61" i="8"/>
  <c r="M62" i="8"/>
  <c r="M63" i="8"/>
  <c r="M64" i="8"/>
  <c r="M65" i="8"/>
  <c r="M66" i="8"/>
  <c r="M67" i="8"/>
  <c r="M68" i="8"/>
  <c r="M69" i="8"/>
  <c r="L14" i="7"/>
  <c r="L20" i="7"/>
  <c r="L29" i="7"/>
  <c r="L37" i="7"/>
  <c r="L47" i="7"/>
  <c r="L51" i="7"/>
  <c r="L59" i="7"/>
  <c r="L63" i="7"/>
  <c r="N69" i="7"/>
  <c r="M12" i="7"/>
  <c r="M14" i="7"/>
  <c r="M16" i="7"/>
  <c r="M18" i="7"/>
  <c r="M19" i="7"/>
  <c r="M20" i="7"/>
  <c r="M21" i="7"/>
  <c r="M22" i="7"/>
  <c r="M23" i="7"/>
  <c r="M24" i="7"/>
  <c r="M25" i="7"/>
  <c r="M26" i="7"/>
  <c r="M27" i="7"/>
  <c r="M28" i="7"/>
  <c r="M29" i="7"/>
  <c r="M30" i="7"/>
  <c r="M31" i="7"/>
  <c r="M32" i="7"/>
  <c r="M33" i="7"/>
  <c r="M34" i="7"/>
  <c r="M35" i="7"/>
  <c r="M36" i="7"/>
  <c r="M37" i="7"/>
  <c r="M38" i="7"/>
  <c r="M39" i="7"/>
  <c r="M40" i="7"/>
  <c r="M41" i="7"/>
  <c r="M42" i="7"/>
  <c r="M43" i="7"/>
  <c r="M44" i="7"/>
  <c r="M45" i="7"/>
  <c r="M46" i="7"/>
  <c r="M47" i="7"/>
  <c r="M48" i="7"/>
  <c r="M49" i="7"/>
  <c r="M50" i="7"/>
  <c r="M51" i="7"/>
  <c r="M52" i="7"/>
  <c r="M53" i="7"/>
  <c r="M54" i="7"/>
  <c r="M55" i="7"/>
  <c r="M56" i="7"/>
  <c r="M57" i="7"/>
  <c r="M58" i="7"/>
  <c r="M59" i="7"/>
  <c r="M60" i="7"/>
  <c r="M61" i="7"/>
  <c r="M62" i="7"/>
  <c r="M63" i="7"/>
  <c r="M64" i="7"/>
  <c r="M65" i="7"/>
  <c r="M66" i="7"/>
  <c r="M67" i="7"/>
  <c r="M68" i="7"/>
  <c r="M69" i="7"/>
  <c r="R69" i="10"/>
  <c r="Q69" i="10"/>
  <c r="T69" i="10"/>
  <c r="P69" i="10"/>
  <c r="S69" i="10"/>
  <c r="R69" i="9"/>
  <c r="Q69" i="9"/>
  <c r="T69" i="9"/>
  <c r="P69" i="9"/>
  <c r="S69" i="9"/>
  <c r="R69" i="8"/>
  <c r="Q69" i="8"/>
  <c r="T69" i="8"/>
  <c r="P69" i="8"/>
  <c r="S69" i="8"/>
  <c r="R69" i="7"/>
  <c r="Q69" i="7"/>
  <c r="P69" i="7"/>
  <c r="I27" i="10"/>
  <c r="I27" i="9"/>
  <c r="I27" i="8"/>
  <c r="I67" i="10"/>
  <c r="I66" i="10"/>
  <c r="I65" i="10"/>
  <c r="I62" i="10"/>
  <c r="I57" i="10"/>
  <c r="I55" i="10"/>
  <c r="I54" i="10"/>
  <c r="I53" i="10"/>
  <c r="I52" i="10"/>
  <c r="I50" i="10"/>
  <c r="I49" i="10"/>
  <c r="I48" i="10"/>
  <c r="I46" i="10"/>
  <c r="I44" i="10"/>
  <c r="I43" i="10"/>
  <c r="I42" i="10"/>
  <c r="I41" i="10"/>
  <c r="I40" i="10"/>
  <c r="I39" i="10"/>
  <c r="I38" i="10"/>
  <c r="I35" i="10"/>
  <c r="I32" i="10"/>
  <c r="I30" i="10"/>
  <c r="I24" i="10"/>
  <c r="I23" i="10"/>
  <c r="I22" i="10"/>
  <c r="I19" i="10"/>
  <c r="I18" i="10"/>
  <c r="I16" i="10"/>
  <c r="I14" i="10"/>
  <c r="I20" i="8"/>
  <c r="I20" i="9"/>
  <c r="I20" i="10"/>
  <c r="I21" i="8"/>
  <c r="I21" i="9"/>
  <c r="I21" i="10"/>
  <c r="I25" i="8"/>
  <c r="I25" i="9"/>
  <c r="I25" i="10"/>
  <c r="I26" i="8"/>
  <c r="I26" i="9"/>
  <c r="I26" i="10"/>
  <c r="I28" i="8"/>
  <c r="I28" i="9"/>
  <c r="I28" i="10"/>
  <c r="I29" i="8"/>
  <c r="I29" i="9"/>
  <c r="I29" i="10"/>
  <c r="I31" i="8"/>
  <c r="I31" i="9"/>
  <c r="I31" i="10"/>
  <c r="I33" i="8"/>
  <c r="I33" i="9"/>
  <c r="I33" i="10"/>
  <c r="I34" i="8"/>
  <c r="I34" i="9"/>
  <c r="I34" i="10"/>
  <c r="I36" i="8"/>
  <c r="I36" i="9"/>
  <c r="I36" i="10"/>
  <c r="I37" i="8"/>
  <c r="I37" i="9"/>
  <c r="I37" i="10"/>
  <c r="I45" i="8"/>
  <c r="I45" i="9"/>
  <c r="I45" i="10"/>
  <c r="I47" i="8"/>
  <c r="I47" i="9"/>
  <c r="I47" i="10"/>
  <c r="I51" i="8"/>
  <c r="I51" i="9"/>
  <c r="I51" i="10"/>
  <c r="I56" i="8"/>
  <c r="I56" i="9"/>
  <c r="I56" i="10"/>
  <c r="I58" i="8"/>
  <c r="I58" i="9"/>
  <c r="I58" i="10"/>
  <c r="I59" i="8"/>
  <c r="I59" i="9"/>
  <c r="I59" i="10"/>
  <c r="I60" i="8"/>
  <c r="I60" i="9"/>
  <c r="I60" i="10"/>
  <c r="I61" i="8"/>
  <c r="I61" i="9"/>
  <c r="I61" i="10"/>
  <c r="I63" i="8"/>
  <c r="I63" i="9"/>
  <c r="I63" i="10"/>
  <c r="I64" i="8"/>
  <c r="I64" i="9"/>
  <c r="I64" i="10"/>
  <c r="I68" i="8"/>
  <c r="I68" i="9"/>
  <c r="I68" i="10"/>
  <c r="I67" i="9"/>
  <c r="I66" i="9"/>
  <c r="I65" i="9"/>
  <c r="I62" i="9"/>
  <c r="I57" i="9"/>
  <c r="I55" i="9"/>
  <c r="I54" i="9"/>
  <c r="I53" i="9"/>
  <c r="I52" i="9"/>
  <c r="I50" i="9"/>
  <c r="I49" i="9"/>
  <c r="I48" i="9"/>
  <c r="I46" i="9"/>
  <c r="I44" i="9"/>
  <c r="I43" i="9"/>
  <c r="I42" i="9"/>
  <c r="I41" i="9"/>
  <c r="I40" i="9"/>
  <c r="I39" i="9"/>
  <c r="I38" i="9"/>
  <c r="I35" i="9"/>
  <c r="I32" i="9"/>
  <c r="I30" i="9"/>
  <c r="I24" i="9"/>
  <c r="I23" i="9"/>
  <c r="I22" i="9"/>
  <c r="I19" i="9"/>
  <c r="I18" i="9"/>
  <c r="I16" i="9"/>
  <c r="I14" i="9"/>
  <c r="I67" i="8"/>
  <c r="I66" i="8"/>
  <c r="I65" i="8"/>
  <c r="I62" i="8"/>
  <c r="I57" i="8"/>
  <c r="I55" i="8"/>
  <c r="I54" i="8"/>
  <c r="I53" i="8"/>
  <c r="I52" i="8"/>
  <c r="I50" i="8"/>
  <c r="I49" i="8"/>
  <c r="I48" i="8"/>
  <c r="I46" i="8"/>
  <c r="I44" i="8"/>
  <c r="I43" i="8"/>
  <c r="I42" i="8"/>
  <c r="I41" i="8"/>
  <c r="I40" i="8"/>
  <c r="I39" i="8"/>
  <c r="I38" i="8"/>
  <c r="I35" i="8"/>
  <c r="I32" i="8"/>
  <c r="I30" i="8"/>
  <c r="I24" i="8"/>
  <c r="I23" i="8"/>
  <c r="I22" i="8"/>
  <c r="I19" i="8"/>
  <c r="I18" i="8"/>
  <c r="I16" i="8"/>
  <c r="I14" i="8"/>
  <c r="I12" i="8"/>
  <c r="I12" i="9"/>
  <c r="I12" i="10"/>
  <c r="L64" i="10"/>
  <c r="T68" i="10"/>
  <c r="S68" i="10"/>
  <c r="T67" i="10"/>
  <c r="S67" i="10"/>
  <c r="T66" i="10"/>
  <c r="S66" i="10"/>
  <c r="T65" i="10"/>
  <c r="S65" i="10"/>
  <c r="T64" i="10"/>
  <c r="S64" i="10"/>
  <c r="T63" i="10"/>
  <c r="S63" i="10"/>
  <c r="T62" i="10"/>
  <c r="S62" i="10"/>
  <c r="T61" i="10"/>
  <c r="S61" i="10"/>
  <c r="T60" i="10"/>
  <c r="S60" i="10"/>
  <c r="T59" i="10"/>
  <c r="S59" i="10"/>
  <c r="T58" i="10"/>
  <c r="S58" i="10"/>
  <c r="T57" i="10"/>
  <c r="S57" i="10"/>
  <c r="T56" i="10"/>
  <c r="S56" i="10"/>
  <c r="T55" i="10"/>
  <c r="S55" i="10"/>
  <c r="T54" i="10"/>
  <c r="S54" i="10"/>
  <c r="T53" i="10"/>
  <c r="S53" i="10"/>
  <c r="T52" i="10"/>
  <c r="S52" i="10"/>
  <c r="T51" i="10"/>
  <c r="S51" i="10"/>
  <c r="T50" i="10"/>
  <c r="S50" i="10"/>
  <c r="T49" i="10"/>
  <c r="S49" i="10"/>
  <c r="T48" i="10"/>
  <c r="S48" i="10"/>
  <c r="T47" i="10"/>
  <c r="S47" i="10"/>
  <c r="T46" i="10"/>
  <c r="S46" i="10"/>
  <c r="T45" i="10"/>
  <c r="S45" i="10"/>
  <c r="L45" i="10"/>
  <c r="T44" i="10"/>
  <c r="S44" i="10"/>
  <c r="T43" i="10"/>
  <c r="S43" i="10"/>
  <c r="T42" i="10"/>
  <c r="S42" i="10"/>
  <c r="T41" i="10"/>
  <c r="S41" i="10"/>
  <c r="T40" i="10"/>
  <c r="S40" i="10"/>
  <c r="T39" i="10"/>
  <c r="S39" i="10"/>
  <c r="T38" i="10"/>
  <c r="S38" i="10"/>
  <c r="T37" i="10"/>
  <c r="S37" i="10"/>
  <c r="T36" i="10"/>
  <c r="S36" i="10"/>
  <c r="T35" i="10"/>
  <c r="S35" i="10"/>
  <c r="T34" i="10"/>
  <c r="S34" i="10"/>
  <c r="L34" i="10"/>
  <c r="T33" i="10"/>
  <c r="S33" i="10"/>
  <c r="T32" i="10"/>
  <c r="S32" i="10"/>
  <c r="T31" i="10"/>
  <c r="S31" i="10"/>
  <c r="T30" i="10"/>
  <c r="S30" i="10"/>
  <c r="T29" i="10"/>
  <c r="S29" i="10"/>
  <c r="T28" i="10"/>
  <c r="S28" i="10"/>
  <c r="T27" i="10"/>
  <c r="S27" i="10"/>
  <c r="T26" i="10"/>
  <c r="S26" i="10"/>
  <c r="T25" i="10"/>
  <c r="S25" i="10"/>
  <c r="T24" i="10"/>
  <c r="S24" i="10"/>
  <c r="T23" i="10"/>
  <c r="S23" i="10"/>
  <c r="T22" i="10"/>
  <c r="S22" i="10"/>
  <c r="T21" i="10"/>
  <c r="S21" i="10"/>
  <c r="T20" i="10"/>
  <c r="S20" i="10"/>
  <c r="T19" i="10"/>
  <c r="S19" i="10"/>
  <c r="T18" i="10"/>
  <c r="S18" i="10"/>
  <c r="T16" i="10"/>
  <c r="S16" i="10"/>
  <c r="T14" i="10"/>
  <c r="S14" i="10"/>
  <c r="T12" i="10"/>
  <c r="S12" i="10"/>
  <c r="L64" i="9"/>
  <c r="T68" i="9"/>
  <c r="S68" i="9"/>
  <c r="T67" i="9"/>
  <c r="S67" i="9"/>
  <c r="T66" i="9"/>
  <c r="S66" i="9"/>
  <c r="T65" i="9"/>
  <c r="S65" i="9"/>
  <c r="T64" i="9"/>
  <c r="S64" i="9"/>
  <c r="T63" i="9"/>
  <c r="S63" i="9"/>
  <c r="T62" i="9"/>
  <c r="S62" i="9"/>
  <c r="T61" i="9"/>
  <c r="S61" i="9"/>
  <c r="T60" i="9"/>
  <c r="S60" i="9"/>
  <c r="T59" i="9"/>
  <c r="S59" i="9"/>
  <c r="T58" i="9"/>
  <c r="S58" i="9"/>
  <c r="T57" i="9"/>
  <c r="S57" i="9"/>
  <c r="T56" i="9"/>
  <c r="S56" i="9"/>
  <c r="T55" i="9"/>
  <c r="S55" i="9"/>
  <c r="T54" i="9"/>
  <c r="S54" i="9"/>
  <c r="T53" i="9"/>
  <c r="S53" i="9"/>
  <c r="T52" i="9"/>
  <c r="S52" i="9"/>
  <c r="T51" i="9"/>
  <c r="S51" i="9"/>
  <c r="T50" i="9"/>
  <c r="S50" i="9"/>
  <c r="T49" i="9"/>
  <c r="S49" i="9"/>
  <c r="T48" i="9"/>
  <c r="S48" i="9"/>
  <c r="T47" i="9"/>
  <c r="S47" i="9"/>
  <c r="T46" i="9"/>
  <c r="S46" i="9"/>
  <c r="T45" i="9"/>
  <c r="S45" i="9"/>
  <c r="T44" i="9"/>
  <c r="S44" i="9"/>
  <c r="T43" i="9"/>
  <c r="S43" i="9"/>
  <c r="T42" i="9"/>
  <c r="S42" i="9"/>
  <c r="T41" i="9"/>
  <c r="S41" i="9"/>
  <c r="T40" i="9"/>
  <c r="S40" i="9"/>
  <c r="T39" i="9"/>
  <c r="S39" i="9"/>
  <c r="T38" i="9"/>
  <c r="S38" i="9"/>
  <c r="T37" i="9"/>
  <c r="S37" i="9"/>
  <c r="T36" i="9"/>
  <c r="S36" i="9"/>
  <c r="T35" i="9"/>
  <c r="S35" i="9"/>
  <c r="T34" i="9"/>
  <c r="S34" i="9"/>
  <c r="L34" i="9"/>
  <c r="T33" i="9"/>
  <c r="S33" i="9"/>
  <c r="T32" i="9"/>
  <c r="S32" i="9"/>
  <c r="T31" i="9"/>
  <c r="S31" i="9"/>
  <c r="T30" i="9"/>
  <c r="S30" i="9"/>
  <c r="T29" i="9"/>
  <c r="S29" i="9"/>
  <c r="T28" i="9"/>
  <c r="S28" i="9"/>
  <c r="T27" i="9"/>
  <c r="S27" i="9"/>
  <c r="T26" i="9"/>
  <c r="S26" i="9"/>
  <c r="T25" i="9"/>
  <c r="S25" i="9"/>
  <c r="T24" i="9"/>
  <c r="S24" i="9"/>
  <c r="T23" i="9"/>
  <c r="S23" i="9"/>
  <c r="T22" i="9"/>
  <c r="S22" i="9"/>
  <c r="T21" i="9"/>
  <c r="S21" i="9"/>
  <c r="T20" i="9"/>
  <c r="S20" i="9"/>
  <c r="T19" i="9"/>
  <c r="S19" i="9"/>
  <c r="T18" i="9"/>
  <c r="S18" i="9"/>
  <c r="T16" i="9"/>
  <c r="S16" i="9"/>
  <c r="T14" i="9"/>
  <c r="S14" i="9"/>
  <c r="T12" i="9"/>
  <c r="S12" i="9"/>
  <c r="T68" i="8"/>
  <c r="S68" i="8"/>
  <c r="T67" i="8"/>
  <c r="S67" i="8"/>
  <c r="T66" i="8"/>
  <c r="S66" i="8"/>
  <c r="T65" i="8"/>
  <c r="S65" i="8"/>
  <c r="T64" i="8"/>
  <c r="S64" i="8"/>
  <c r="T63" i="8"/>
  <c r="S63" i="8"/>
  <c r="T62" i="8"/>
  <c r="S62" i="8"/>
  <c r="T61" i="8"/>
  <c r="S61" i="8"/>
  <c r="T60" i="8"/>
  <c r="S60" i="8"/>
  <c r="T59" i="8"/>
  <c r="S59" i="8"/>
  <c r="T58" i="8"/>
  <c r="S58" i="8"/>
  <c r="T57" i="8"/>
  <c r="S57" i="8"/>
  <c r="T56" i="8"/>
  <c r="S56" i="8"/>
  <c r="T55" i="8"/>
  <c r="S55" i="8"/>
  <c r="T54" i="8"/>
  <c r="S54" i="8"/>
  <c r="T53" i="8"/>
  <c r="S53" i="8"/>
  <c r="T52" i="8"/>
  <c r="S52" i="8"/>
  <c r="T51" i="8"/>
  <c r="S51" i="8"/>
  <c r="T50" i="8"/>
  <c r="S50" i="8"/>
  <c r="T49" i="8"/>
  <c r="S49" i="8"/>
  <c r="T48" i="8"/>
  <c r="S48" i="8"/>
  <c r="T47" i="8"/>
  <c r="S47" i="8"/>
  <c r="T46" i="8"/>
  <c r="S46" i="8"/>
  <c r="T45" i="8"/>
  <c r="S45" i="8"/>
  <c r="L45" i="8"/>
  <c r="T44" i="8"/>
  <c r="S44" i="8"/>
  <c r="T43" i="8"/>
  <c r="S43" i="8"/>
  <c r="T42" i="8"/>
  <c r="S42" i="8"/>
  <c r="T41" i="8"/>
  <c r="S41" i="8"/>
  <c r="T40" i="8"/>
  <c r="S40" i="8"/>
  <c r="T39" i="8"/>
  <c r="S39" i="8"/>
  <c r="T38" i="8"/>
  <c r="S38" i="8"/>
  <c r="T37" i="8"/>
  <c r="S37" i="8"/>
  <c r="T36" i="8"/>
  <c r="S36" i="8"/>
  <c r="T35" i="8"/>
  <c r="S35" i="8"/>
  <c r="T34" i="8"/>
  <c r="S34" i="8"/>
  <c r="L34" i="8"/>
  <c r="T33" i="8"/>
  <c r="S33" i="8"/>
  <c r="T32" i="8"/>
  <c r="S32" i="8"/>
  <c r="T31" i="8"/>
  <c r="S31" i="8"/>
  <c r="T30" i="8"/>
  <c r="S30" i="8"/>
  <c r="T29" i="8"/>
  <c r="S29" i="8"/>
  <c r="T28" i="8"/>
  <c r="S28" i="8"/>
  <c r="T27" i="8"/>
  <c r="S27" i="8"/>
  <c r="T26" i="8"/>
  <c r="S26" i="8"/>
  <c r="T25" i="8"/>
  <c r="S25" i="8"/>
  <c r="T24" i="8"/>
  <c r="S24" i="8"/>
  <c r="T23" i="8"/>
  <c r="S23" i="8"/>
  <c r="T22" i="8"/>
  <c r="S22" i="8"/>
  <c r="T21" i="8"/>
  <c r="S21" i="8"/>
  <c r="T20" i="8"/>
  <c r="S20" i="8"/>
  <c r="T19" i="8"/>
  <c r="S19" i="8"/>
  <c r="T18" i="8"/>
  <c r="S18" i="8"/>
  <c r="T16" i="8"/>
  <c r="S16" i="8"/>
  <c r="T14" i="8"/>
  <c r="S14" i="8"/>
  <c r="T12" i="8"/>
  <c r="S12" i="8"/>
  <c r="S14" i="7"/>
  <c r="T14" i="7"/>
  <c r="S16" i="7"/>
  <c r="T16" i="7"/>
  <c r="S18" i="7"/>
  <c r="T18" i="7"/>
  <c r="S19" i="7"/>
  <c r="T19" i="7"/>
  <c r="S20" i="7"/>
  <c r="T20" i="7"/>
  <c r="S21" i="7"/>
  <c r="T21" i="7"/>
  <c r="S22" i="7"/>
  <c r="T22" i="7"/>
  <c r="S23" i="7"/>
  <c r="T23" i="7"/>
  <c r="S24" i="7"/>
  <c r="T24" i="7"/>
  <c r="S25" i="7"/>
  <c r="T25" i="7"/>
  <c r="S26" i="7"/>
  <c r="T26" i="7"/>
  <c r="S27" i="7"/>
  <c r="T27" i="7"/>
  <c r="S28" i="7"/>
  <c r="T28" i="7"/>
  <c r="S29" i="7"/>
  <c r="T29" i="7"/>
  <c r="S30" i="7"/>
  <c r="T30" i="7"/>
  <c r="S31" i="7"/>
  <c r="T31" i="7"/>
  <c r="S32" i="7"/>
  <c r="T32" i="7"/>
  <c r="S33" i="7"/>
  <c r="T33" i="7"/>
  <c r="S34" i="7"/>
  <c r="T34" i="7"/>
  <c r="S35" i="7"/>
  <c r="T35" i="7"/>
  <c r="S36" i="7"/>
  <c r="T36" i="7"/>
  <c r="S37" i="7"/>
  <c r="T37" i="7"/>
  <c r="S38" i="7"/>
  <c r="T38" i="7"/>
  <c r="S39" i="7"/>
  <c r="T39" i="7"/>
  <c r="S40" i="7"/>
  <c r="T40" i="7"/>
  <c r="S41" i="7"/>
  <c r="T41" i="7"/>
  <c r="S42" i="7"/>
  <c r="T42" i="7"/>
  <c r="S43" i="7"/>
  <c r="T43" i="7"/>
  <c r="S44" i="7"/>
  <c r="T44" i="7"/>
  <c r="S45" i="7"/>
  <c r="T45" i="7"/>
  <c r="S46" i="7"/>
  <c r="T46" i="7"/>
  <c r="S47" i="7"/>
  <c r="T47" i="7"/>
  <c r="S48" i="7"/>
  <c r="T48" i="7"/>
  <c r="S49" i="7"/>
  <c r="T49" i="7"/>
  <c r="S50" i="7"/>
  <c r="T50" i="7"/>
  <c r="S51" i="7"/>
  <c r="T51" i="7"/>
  <c r="S52" i="7"/>
  <c r="T52" i="7"/>
  <c r="S53" i="7"/>
  <c r="T53" i="7"/>
  <c r="S54" i="7"/>
  <c r="T54" i="7"/>
  <c r="S55" i="7"/>
  <c r="T55" i="7"/>
  <c r="S56" i="7"/>
  <c r="T56" i="7"/>
  <c r="S57" i="7"/>
  <c r="T57" i="7"/>
  <c r="S58" i="7"/>
  <c r="T58" i="7"/>
  <c r="S59" i="7"/>
  <c r="T59" i="7"/>
  <c r="S60" i="7"/>
  <c r="T60" i="7"/>
  <c r="S61" i="7"/>
  <c r="T61" i="7"/>
  <c r="S62" i="7"/>
  <c r="T62" i="7"/>
  <c r="S63" i="7"/>
  <c r="T63" i="7"/>
  <c r="S64" i="7"/>
  <c r="T64" i="7"/>
  <c r="S65" i="7"/>
  <c r="T65" i="7"/>
  <c r="S66" i="7"/>
  <c r="T66" i="7"/>
  <c r="S67" i="7"/>
  <c r="T67" i="7"/>
  <c r="S68" i="7"/>
  <c r="T68" i="7"/>
  <c r="L16" i="7"/>
  <c r="L25" i="7"/>
  <c r="L26" i="7"/>
  <c r="L49" i="7"/>
  <c r="L56" i="7"/>
  <c r="L58" i="7"/>
  <c r="L64" i="7"/>
  <c r="L68" i="7"/>
  <c r="T12" i="7"/>
  <c r="S12" i="7"/>
  <c r="T69" i="7"/>
  <c r="S69" i="7"/>
</calcChain>
</file>

<file path=xl/sharedStrings.xml><?xml version="1.0" encoding="utf-8"?>
<sst xmlns="http://schemas.openxmlformats.org/spreadsheetml/2006/main" count="590" uniqueCount="137">
  <si>
    <t>PROGRAMA</t>
  </si>
  <si>
    <t>META</t>
  </si>
  <si>
    <t>AÑO</t>
  </si>
  <si>
    <t>PLAN DE ACCIÓN</t>
  </si>
  <si>
    <t>TIEMPO PROGRAMADO
(en el año)</t>
  </si>
  <si>
    <t>INDICADORES</t>
  </si>
  <si>
    <t>AVANCE</t>
  </si>
  <si>
    <t>INDICADOR</t>
  </si>
  <si>
    <t>LOGRO</t>
  </si>
  <si>
    <t>Porcentaje de avance en tiempo</t>
  </si>
  <si>
    <t>Porcentaje de avance en cumplimiento</t>
  </si>
  <si>
    <t>Fecha Inicial</t>
  </si>
  <si>
    <t>Fecha Terminación</t>
  </si>
  <si>
    <t>FECHA CORTE</t>
  </si>
  <si>
    <t>Porcentaje de Ejecución</t>
  </si>
  <si>
    <t>Nivel de Gestión</t>
  </si>
  <si>
    <t>ALCALDÍA DE BUCARAMANGA</t>
  </si>
  <si>
    <t>LÍNEA ESTRATÉGICA</t>
  </si>
  <si>
    <t>COMPONENTE</t>
  </si>
  <si>
    <t>PLAN DE DESARROLLO 2016 - 2019 "EL GOBIERNO DE LAS CIUDADANAS Y LOS CIUDADANOS"</t>
  </si>
  <si>
    <t>Recursos Programados</t>
  </si>
  <si>
    <t>Recursos Ejecutados</t>
  </si>
  <si>
    <t>Recursos Gestionados</t>
  </si>
  <si>
    <t>Rubro Pptal</t>
  </si>
  <si>
    <t>RECURSOS FINANCIEROS (Miles de pesos)</t>
  </si>
  <si>
    <t>META CUATRIENIO</t>
  </si>
  <si>
    <t>META REAL</t>
  </si>
  <si>
    <t>PLAN DE ACCIÓN - SECRETARÍA DE EDUCACIÓN</t>
  </si>
  <si>
    <t>Número de actividades o iniciativas realizadas para promover, visibilizar y empoderar el gobierno escolar en las instituciones educativas oficiales.</t>
  </si>
  <si>
    <t>Número de estrategias implementadas y mantenidas en las instituciones educativas para el uso de internet de manera segura y responsable.</t>
  </si>
  <si>
    <t>Número de cátedras de equidad de género dirigida a profesores y estudiantes implementadas y mantenidas en instituciones educativas públicas de primaria y bachillerato.</t>
  </si>
  <si>
    <t>Número de instituciones educativas mantenidas con accesos a servicios públicos básicos.</t>
  </si>
  <si>
    <t>Número de instituciones educativas mantenidas con dotación de material didáctico, equipos y/o mobiliario escolar.</t>
  </si>
  <si>
    <t>Número de talleres, laboratorios y/o aulas especializadas dotadas y/o repotenciadas para la educación básica y media.</t>
  </si>
  <si>
    <t>Número de equipos de cómputo entregados a docentes y/o alumnos de instituciones educativas oficiales.</t>
  </si>
  <si>
    <t>Número de instituciones educativas oficiales mantenidas y/o repotenciadas en su conectividad.</t>
  </si>
  <si>
    <t>Número de instituciones educativas mantenidas con planta de personal docente optimizada.</t>
  </si>
  <si>
    <t>Número de instituciones educativas mantenidas con planta de personal administrativa y de apoyo.</t>
  </si>
  <si>
    <t>Número de ambientes escolares para la atención a la primera infancia (transición) adecuados y/o dotados.</t>
  </si>
  <si>
    <t>Número de Centros de Desarrollo Infantil (Inicio feliz) construidos y/o dotados.</t>
  </si>
  <si>
    <t>Número de planes de infraestructura educativa implementados y mantenidos para la remodelación y/o construcción de instituciones educativas oficiales.</t>
  </si>
  <si>
    <t>Número de instituciones educativas viabilizadas y/o intervenidas cofinanciadas con el MEN con adecuaciones necesarias para la vinculación a la JORNADA ÚNICA.</t>
  </si>
  <si>
    <t>Número de instituciones educativas viabilizadas con dotaciones necesarias para la vinculación a la JORNADA ÚNICA.</t>
  </si>
  <si>
    <t>Porcentaje de ejecución y evaluación del plan de JORNADA ÚNICA de las instituciones educativas viabilizadas por el MEN garantizada.</t>
  </si>
  <si>
    <t>Número de cupos aumentados para la atención de la primera infancia (transición).</t>
  </si>
  <si>
    <t>Porcentaje de subsidios mantenidos para educación superior de los estudiantes que cumplen los requisitos para la continuidad.</t>
  </si>
  <si>
    <t>Número de nuevos subsidios otorgados y mantenidos para acceso a la educación superior del nivel técnico profesional, tecnológico y profesional.</t>
  </si>
  <si>
    <t>Número de cupos de transporte escolar ofrecidos a estudiantes del colegio Villas de San Ignacio.</t>
  </si>
  <si>
    <t>Porcentaje de cupos de transporte escolar mantenidos a estudiantes del sector rural que lo requieran.</t>
  </si>
  <si>
    <t>Número de estudiantes atendidos con modelos educativos flexibles.</t>
  </si>
  <si>
    <t>Número de instituciones educativas oficiales con caracterización realizada de la población en edad escolar para identificar discapacidades y talentos excepcionales.</t>
  </si>
  <si>
    <t>Porcentaje de población de estratos 1 y 2 con necesidades educativas especiales y/o discapacidad mantenida en las instituciones educativas oficiales.</t>
  </si>
  <si>
    <t>Número de estudiantes mantenidos con la prestación del servicio educativo por el sistema de contratación.</t>
  </si>
  <si>
    <t>Número de niñas y niños de estratos 1 y 2 mantenidos con complemento nutricional.</t>
  </si>
  <si>
    <t>Porcentaje de población en edad escolar pertenecientes a minorías étnicas mantenidas en instituciones educativas oficiales .</t>
  </si>
  <si>
    <t>Porcentaje de población en edad escolar víctima del conflicto interno mantenidas en instituciones educativas oficiales.</t>
  </si>
  <si>
    <t>Número de estrategias de erradicación del trabajo infantil implememtados y mantenidos en niñas y niños en edad escolar caracterizados.</t>
  </si>
  <si>
    <t>Porcentaje de niñas y niños vinculados a la JORNADA ÚNICA el servicio de alimentación.</t>
  </si>
  <si>
    <t>Número de estudios de cobertura educativa realizadas.</t>
  </si>
  <si>
    <t>Número de instituciones educativas oficiales con apoyo a los proyectos transversales (MEN-Municipio).</t>
  </si>
  <si>
    <t>Número de estímulos otorgados a los estudiantes de las instituciones oficiales.</t>
  </si>
  <si>
    <t>Porcentaje de estudiantes de los grados 10 y 11 que realizan las prácticas de la educación media técnica beneficiados con el pago del ARL en el cumplimiento del decreto 055 de 2015.</t>
  </si>
  <si>
    <t>Número de instituciones educativas oficiales de bajo logro con el programa de familias formadoras implementada y mantenida.</t>
  </si>
  <si>
    <t>Porcentaje de iniciativas promovidas en el pacto por la educación "Santander 2030" con participación.</t>
  </si>
  <si>
    <t>Número de docentes de primaria de instituciones educativas oficiales capacitados en el manejo de una segunda lengua.</t>
  </si>
  <si>
    <t>Número de estudiantes de instituciones educativas oficiales mantenidos en el manejo de una segunda lengua, focalizadas en el programa Colombia Bilingüe.</t>
  </si>
  <si>
    <t>Número de instituciones educativas oficiales mantenidas con el apoyo en el proceso de lectura y escritura.</t>
  </si>
  <si>
    <t>Porcentaje de estudiantes de instituciones educativas oficiales de bajo logro capacitados en evaluación por competencias.</t>
  </si>
  <si>
    <t>Porcentaje de estudiantes de grado 10º de las instituciones educativas oficiales con orientación vocacional - proyecto de vida.</t>
  </si>
  <si>
    <t>Número de instituciones educativas oficiales fomentadas con proyectos de investigación, desarrollo, transferencia tecnológica y gestión del conocimiento.</t>
  </si>
  <si>
    <t>Número de centros educativos (zona rural) mantenidos con el acompañamiento para el desarrollo de Modelos Escolares Para la Equidad - MEPE.</t>
  </si>
  <si>
    <t>Número de nuevas instituciones educativas oficiales certificadas en el sistema integrados de gestión de calidad.</t>
  </si>
  <si>
    <t>Número de becas otorgadas a nivel de maestría a docentes de instituciones educativas oficiales.</t>
  </si>
  <si>
    <t>Número de docentes y directivos docentes capacitados en áreas técnicas pedagógicas de desarrollo personal, competencias básicas y ciudadanas y otras áreas del conocimiento e investigación.</t>
  </si>
  <si>
    <t>Número de foros educativos realizados sobre experiencias pedagógicas significativas y culturales.</t>
  </si>
  <si>
    <t>Número de instituciones educativas oficiales con acompañamiento en planes de mejoramiento institucional.</t>
  </si>
  <si>
    <t>Número de proyectos artísticos en las instituciones educativas apoyadas.</t>
  </si>
  <si>
    <t>Número de Planes Educativos Municipales actualizados.</t>
  </si>
  <si>
    <t>Porcentaje de los programas de educación evaluados para el trabajo y desarrollo humano solicitados para registro mediante los recursos del fondo para el desarrollo humano.</t>
  </si>
  <si>
    <t>Porcentaje de macroprocesos adoptados en la Secretaría de Educación mantenidos y/o fortalecidos.</t>
  </si>
  <si>
    <t>Número de Programas de bienestar laboral dirigido al personal docente, directivo y administrativo de las instituciones y centros educativos oficiales mantenidos.</t>
  </si>
  <si>
    <t>Número de estímulos otorgados a los docenes y/o directivos docentes de las instituciones educativas oficiales.</t>
  </si>
  <si>
    <t>NUEVOS LIDERAZGOS</t>
  </si>
  <si>
    <t>GOBIERNO PARTICIPATIVO Y ABIERTO</t>
  </si>
  <si>
    <t>1 - GOBERNANZA DEMOCRÁTICA</t>
  </si>
  <si>
    <t>CRECIENDO Y CONSTRUYENDO (ADOLESCENCIA)</t>
  </si>
  <si>
    <t>COMUNICACIÓN PARA LA INCLUSIÓN DE LAS MUJERES AL DESARROLLO</t>
  </si>
  <si>
    <t>MUJERES Y EQUIDAD DE GÉNERO</t>
  </si>
  <si>
    <t>LOS CAMINOS DE LA VIDA</t>
  </si>
  <si>
    <t>2 - INCLUSIÓN SOCIAL</t>
  </si>
  <si>
    <t>DISPONIBILIDAD (ASEQUIBILIDAD): "ENTORNOS DE APRENDIZAJES BELLOS Y AGRADABLES"</t>
  </si>
  <si>
    <t>ACCESO (ACCESIBILIDAD): "EDUCACIÓN PARA UNA CIUDAD INTELIGENTE Y SOLIDARIA"</t>
  </si>
  <si>
    <t>PERMANENCIA EN EL SISTEMA EDUCATIVO (ADAPTABILIDAD)</t>
  </si>
  <si>
    <t>CALIDAD (ACEPTABILIDAD): "INNOVADORES Y PROFESIONALES"</t>
  </si>
  <si>
    <t>EDUCACIÓN: BUCARAMANGA EDUCADA, CULTA E INNOVADORA</t>
  </si>
  <si>
    <t>4 - CALIDAD DE VIDA</t>
  </si>
  <si>
    <t>2016 - 2019</t>
  </si>
  <si>
    <t>AVANCE EN CUMPLIMIENTO</t>
  </si>
  <si>
    <t>RECURSOS FINANCIEROS 2016 - 2017 (Miles de pesos)</t>
  </si>
  <si>
    <t>CUMPLIMIENTO POR AÑO</t>
  </si>
  <si>
    <t>RECURSOS DEL PLAN DE DESARROLLO (Cifras en Miles de Pesos)</t>
  </si>
  <si>
    <t>RECURSOS PROGRAMADOS</t>
  </si>
  <si>
    <t>RECURSOS EJECUTADOS</t>
  </si>
  <si>
    <t>RECURSOS GESTIONADOS</t>
  </si>
  <si>
    <t>PORCENTAJE EJECUCIÓN</t>
  </si>
  <si>
    <t>NIVEL DE GESTIÓN</t>
  </si>
  <si>
    <t>LÍNEA ESTRATÉGICA 1: GOBERNANZA DEMOCRÁTICA</t>
  </si>
  <si>
    <t>1.1</t>
  </si>
  <si>
    <t>1.1.1</t>
  </si>
  <si>
    <t>Nuevos Liderazgos</t>
  </si>
  <si>
    <t>LÍNEA ESTRATÉGICA 2: INCLUSIÓN SOCIAL</t>
  </si>
  <si>
    <t>2.2</t>
  </si>
  <si>
    <t>2.2.3</t>
  </si>
  <si>
    <t>Creciendo y Construyendo (Adolescencia)</t>
  </si>
  <si>
    <t>2.3</t>
  </si>
  <si>
    <t>2.3.3</t>
  </si>
  <si>
    <t>Comunicación para la Inclusión de las Mujeres al Desarrollo</t>
  </si>
  <si>
    <t>LÍNEA ESTRATÉGICA 4: CALIDAD DE VIDA</t>
  </si>
  <si>
    <t>4.1</t>
  </si>
  <si>
    <t>4.1.1</t>
  </si>
  <si>
    <t>Disponibilidad (Asequibilidad): "Entornos de Aprendizajes Bellos y Agradables"</t>
  </si>
  <si>
    <t>4.1.2</t>
  </si>
  <si>
    <t>Acceso (Accesibilidad): "Educación para una Ciudadanía Inteligente y solidaria"</t>
  </si>
  <si>
    <t>4.1.3</t>
  </si>
  <si>
    <t>Permanencia en el Sistema Educativo (Adaptabilidad)</t>
  </si>
  <si>
    <t>4.1.4</t>
  </si>
  <si>
    <t>Calidad (Aceptabilidad): "Innovadores y Profesionales"</t>
  </si>
  <si>
    <t>PLAN DE DESARROLLO 2016 - 2019</t>
  </si>
  <si>
    <t>RESUMEN CUMPLIMIENTO SECRETARÍA DE EDUCACIÓN 2016 - 2019</t>
  </si>
  <si>
    <t xml:space="preserve"> -</t>
  </si>
  <si>
    <t>2210129
2210130</t>
  </si>
  <si>
    <t>2210040  2210042 2210057 2210043 2210044 2210046 2210047  2210048</t>
  </si>
  <si>
    <t>2210015 2210052 2210054 2210954 2210954 2210001 2210003 2210008 2210002</t>
  </si>
  <si>
    <t>2210298
2210645
2210655</t>
  </si>
  <si>
    <t>2210146
2210152</t>
  </si>
  <si>
    <t>2210900
2210954</t>
  </si>
  <si>
    <t>META A JUNIO 2019: 83%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</si>
</sst>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;@"/>
    <numFmt numFmtId="165" formatCode="#,##0.0"/>
  </numFmts>
  <fonts count="23" x14ac:knownFonts="1">
    <font>
      <sz val="11"/>
      <color theme="1"/>
      <name val="Arial"/>
      <family val="2"/>
    </font>
    <font>
      <b/>
      <sz val="12"/>
      <color indexed="8"/>
      <name val="Arial"/>
      <family val="2"/>
    </font>
    <font>
      <b/>
      <sz val="12"/>
      <name val="Arial"/>
    </font>
    <font>
      <sz val="12"/>
      <name val="Arial"/>
    </font>
    <font>
      <b/>
      <sz val="14"/>
      <color indexed="8"/>
      <name val="Arial"/>
    </font>
    <font>
      <sz val="12"/>
      <color indexed="8"/>
      <name val="Arial"/>
    </font>
    <font>
      <sz val="12"/>
      <color theme="1"/>
      <name val="Arial"/>
    </font>
    <font>
      <sz val="12"/>
      <color rgb="FFFF0000"/>
      <name val="Arial"/>
    </font>
    <font>
      <b/>
      <sz val="14"/>
      <color theme="1"/>
      <name val="Arial"/>
    </font>
    <font>
      <u/>
      <sz val="11"/>
      <color theme="10"/>
      <name val="Arial"/>
      <family val="2"/>
    </font>
    <font>
      <u/>
      <sz val="11"/>
      <color theme="11"/>
      <name val="Arial"/>
      <family val="2"/>
    </font>
    <font>
      <b/>
      <sz val="12"/>
      <color theme="1"/>
      <name val="Arial"/>
    </font>
    <font>
      <b/>
      <sz val="14"/>
      <name val="Arial"/>
    </font>
    <font>
      <b/>
      <sz val="16"/>
      <color theme="1"/>
      <name val="Arial"/>
    </font>
    <font>
      <b/>
      <sz val="12"/>
      <color theme="0"/>
      <name val="Arial"/>
      <family val="2"/>
    </font>
    <font>
      <b/>
      <sz val="14"/>
      <color theme="0"/>
      <name val="Arial"/>
    </font>
    <font>
      <b/>
      <sz val="18"/>
      <color theme="0"/>
      <name val="Arial"/>
    </font>
    <font>
      <sz val="12"/>
      <color theme="0"/>
      <name val="Arial"/>
    </font>
    <font>
      <i/>
      <sz val="12"/>
      <color theme="1"/>
      <name val="Arial"/>
      <family val="2"/>
    </font>
    <font>
      <i/>
      <sz val="14"/>
      <color theme="1"/>
      <name val="Arial"/>
    </font>
    <font>
      <sz val="16"/>
      <color theme="1"/>
      <name val="Arial"/>
    </font>
    <font>
      <sz val="14"/>
      <color theme="1"/>
      <name val="Arial"/>
    </font>
    <font>
      <b/>
      <sz val="18"/>
      <color theme="1"/>
      <name val="Arial"/>
    </font>
  </fonts>
  <fills count="12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 tint="-0.74999237037263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4"/>
        <bgColor indexed="64"/>
      </patternFill>
    </fill>
  </fills>
  <borders count="7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45">
    <xf numFmtId="0" fontId="0" fillId="0" borderId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</cellStyleXfs>
  <cellXfs count="332">
    <xf numFmtId="0" fontId="0" fillId="0" borderId="0" xfId="0"/>
    <xf numFmtId="0" fontId="6" fillId="0" borderId="0" xfId="0" applyFont="1"/>
    <xf numFmtId="0" fontId="2" fillId="0" borderId="11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3" fillId="0" borderId="17" xfId="0" applyFont="1" applyFill="1" applyBorder="1" applyAlignment="1" applyProtection="1">
      <alignment horizontal="center" vertical="center" wrapText="1"/>
    </xf>
    <xf numFmtId="164" fontId="3" fillId="0" borderId="18" xfId="0" applyNumberFormat="1" applyFont="1" applyBorder="1" applyAlignment="1" applyProtection="1">
      <alignment horizontal="center" vertical="center" wrapText="1"/>
    </xf>
    <xf numFmtId="0" fontId="6" fillId="3" borderId="0" xfId="0" applyFont="1" applyFill="1" applyBorder="1" applyAlignment="1">
      <alignment horizontal="justify" vertical="center" wrapText="1"/>
    </xf>
    <xf numFmtId="0" fontId="5" fillId="0" borderId="5" xfId="0" applyFont="1" applyFill="1" applyBorder="1" applyAlignment="1">
      <alignment horizontal="justify" vertical="center" wrapText="1"/>
    </xf>
    <xf numFmtId="0" fontId="5" fillId="0" borderId="7" xfId="0" applyFont="1" applyFill="1" applyBorder="1" applyAlignment="1">
      <alignment horizontal="justify" vertical="center" wrapText="1"/>
    </xf>
    <xf numFmtId="0" fontId="6" fillId="3" borderId="36" xfId="0" applyFont="1" applyFill="1" applyBorder="1" applyAlignment="1">
      <alignment horizontal="center" vertical="center"/>
    </xf>
    <xf numFmtId="9" fontId="7" fillId="3" borderId="36" xfId="0" applyNumberFormat="1" applyFont="1" applyFill="1" applyBorder="1" applyAlignment="1">
      <alignment horizontal="center" vertical="center"/>
    </xf>
    <xf numFmtId="0" fontId="6" fillId="3" borderId="16" xfId="0" applyFont="1" applyFill="1" applyBorder="1" applyAlignment="1">
      <alignment horizontal="center" vertical="center" wrapText="1"/>
    </xf>
    <xf numFmtId="9" fontId="7" fillId="4" borderId="36" xfId="0" applyNumberFormat="1" applyFont="1" applyFill="1" applyBorder="1" applyAlignment="1">
      <alignment horizontal="center" vertical="center" wrapText="1"/>
    </xf>
    <xf numFmtId="9" fontId="6" fillId="4" borderId="36" xfId="0" applyNumberFormat="1" applyFont="1" applyFill="1" applyBorder="1" applyAlignment="1">
      <alignment horizontal="center" vertical="center" wrapText="1"/>
    </xf>
    <xf numFmtId="9" fontId="6" fillId="0" borderId="2" xfId="0" applyNumberFormat="1" applyFont="1" applyBorder="1" applyAlignment="1">
      <alignment horizontal="center" vertical="center"/>
    </xf>
    <xf numFmtId="9" fontId="6" fillId="0" borderId="8" xfId="0" applyNumberFormat="1" applyFont="1" applyBorder="1" applyAlignment="1">
      <alignment horizontal="center" vertical="center"/>
    </xf>
    <xf numFmtId="9" fontId="6" fillId="0" borderId="3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9" fontId="7" fillId="0" borderId="41" xfId="0" applyNumberFormat="1" applyFont="1" applyBorder="1" applyAlignment="1">
      <alignment horizontal="center" vertical="center"/>
    </xf>
    <xf numFmtId="9" fontId="6" fillId="0" borderId="4" xfId="0" applyNumberFormat="1" applyFont="1" applyBorder="1" applyAlignment="1">
      <alignment horizontal="center" vertical="center"/>
    </xf>
    <xf numFmtId="9" fontId="6" fillId="0" borderId="9" xfId="0" applyNumberFormat="1" applyFont="1" applyBorder="1" applyAlignment="1">
      <alignment horizontal="center" vertical="center"/>
    </xf>
    <xf numFmtId="0" fontId="6" fillId="0" borderId="43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center" vertical="center" wrapText="1"/>
    </xf>
    <xf numFmtId="9" fontId="6" fillId="4" borderId="0" xfId="0" applyNumberFormat="1" applyFont="1" applyFill="1" applyBorder="1" applyAlignment="1">
      <alignment horizontal="center" vertical="center" wrapText="1"/>
    </xf>
    <xf numFmtId="9" fontId="6" fillId="0" borderId="5" xfId="0" applyNumberFormat="1" applyFont="1" applyBorder="1" applyAlignment="1">
      <alignment horizontal="center" vertical="center"/>
    </xf>
    <xf numFmtId="0" fontId="6" fillId="4" borderId="45" xfId="0" applyFont="1" applyFill="1" applyBorder="1" applyAlignment="1">
      <alignment horizontal="center" vertical="center" wrapText="1"/>
    </xf>
    <xf numFmtId="0" fontId="6" fillId="4" borderId="16" xfId="0" applyFont="1" applyFill="1" applyBorder="1" applyAlignment="1">
      <alignment horizontal="center" vertical="center" wrapText="1"/>
    </xf>
    <xf numFmtId="0" fontId="6" fillId="0" borderId="44" xfId="0" applyFont="1" applyBorder="1" applyAlignment="1">
      <alignment horizontal="center" vertical="center" wrapText="1"/>
    </xf>
    <xf numFmtId="0" fontId="6" fillId="0" borderId="37" xfId="0" applyFont="1" applyBorder="1" applyAlignment="1">
      <alignment horizontal="center" vertical="center" wrapText="1"/>
    </xf>
    <xf numFmtId="9" fontId="6" fillId="0" borderId="46" xfId="0" applyNumberFormat="1" applyFont="1" applyBorder="1" applyAlignment="1">
      <alignment horizontal="center" vertical="center"/>
    </xf>
    <xf numFmtId="9" fontId="7" fillId="0" borderId="47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42" xfId="0" applyFont="1" applyBorder="1" applyAlignment="1">
      <alignment horizontal="center" vertical="center" wrapText="1"/>
    </xf>
    <xf numFmtId="0" fontId="6" fillId="0" borderId="49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/>
    </xf>
    <xf numFmtId="9" fontId="6" fillId="3" borderId="0" xfId="0" applyNumberFormat="1" applyFont="1" applyFill="1" applyBorder="1" applyAlignment="1">
      <alignment horizontal="center" vertical="center"/>
    </xf>
    <xf numFmtId="0" fontId="6" fillId="4" borderId="0" xfId="0" applyFont="1" applyFill="1" applyBorder="1" applyAlignment="1">
      <alignment horizontal="justify" vertical="center" wrapText="1"/>
    </xf>
    <xf numFmtId="164" fontId="6" fillId="4" borderId="0" xfId="0" applyNumberFormat="1" applyFont="1" applyFill="1" applyBorder="1" applyAlignment="1">
      <alignment horizontal="center" vertical="center"/>
    </xf>
    <xf numFmtId="0" fontId="6" fillId="4" borderId="0" xfId="0" applyFont="1" applyFill="1" applyBorder="1" applyAlignment="1">
      <alignment horizontal="center" vertical="center" wrapText="1"/>
    </xf>
    <xf numFmtId="9" fontId="6" fillId="4" borderId="23" xfId="0" applyNumberFormat="1" applyFont="1" applyFill="1" applyBorder="1" applyAlignment="1">
      <alignment horizontal="center" vertical="center" wrapText="1"/>
    </xf>
    <xf numFmtId="9" fontId="6" fillId="3" borderId="23" xfId="0" applyNumberFormat="1" applyFont="1" applyFill="1" applyBorder="1" applyAlignment="1">
      <alignment horizontal="center" vertical="center"/>
    </xf>
    <xf numFmtId="164" fontId="6" fillId="3" borderId="0" xfId="0" applyNumberFormat="1" applyFont="1" applyFill="1" applyBorder="1" applyAlignment="1">
      <alignment horizontal="center" vertical="center"/>
    </xf>
    <xf numFmtId="3" fontId="6" fillId="3" borderId="0" xfId="0" applyNumberFormat="1" applyFont="1" applyFill="1" applyBorder="1" applyAlignment="1">
      <alignment horizontal="center" vertical="center"/>
    </xf>
    <xf numFmtId="3" fontId="6" fillId="3" borderId="16" xfId="0" applyNumberFormat="1" applyFont="1" applyFill="1" applyBorder="1" applyAlignment="1">
      <alignment horizontal="center" vertical="center"/>
    </xf>
    <xf numFmtId="0" fontId="6" fillId="0" borderId="29" xfId="0" quotePrefix="1" applyFont="1" applyFill="1" applyBorder="1"/>
    <xf numFmtId="3" fontId="8" fillId="2" borderId="50" xfId="0" applyNumberFormat="1" applyFont="1" applyFill="1" applyBorder="1" applyAlignment="1">
      <alignment horizontal="center" vertical="center"/>
    </xf>
    <xf numFmtId="3" fontId="8" fillId="2" borderId="32" xfId="0" applyNumberFormat="1" applyFont="1" applyFill="1" applyBorder="1" applyAlignment="1">
      <alignment horizontal="center" vertical="center"/>
    </xf>
    <xf numFmtId="9" fontId="8" fillId="2" borderId="32" xfId="0" applyNumberFormat="1" applyFont="1" applyFill="1" applyBorder="1" applyAlignment="1">
      <alignment horizontal="center" vertical="center"/>
    </xf>
    <xf numFmtId="9" fontId="8" fillId="2" borderId="31" xfId="0" applyNumberFormat="1" applyFont="1" applyFill="1" applyBorder="1" applyAlignment="1">
      <alignment horizontal="center" vertical="center"/>
    </xf>
    <xf numFmtId="164" fontId="6" fillId="0" borderId="5" xfId="0" applyNumberFormat="1" applyFont="1" applyBorder="1" applyAlignment="1">
      <alignment horizontal="center" vertical="center"/>
    </xf>
    <xf numFmtId="0" fontId="3" fillId="0" borderId="5" xfId="0" applyFont="1" applyFill="1" applyBorder="1" applyAlignment="1">
      <alignment horizontal="justify" vertical="center" wrapText="1"/>
    </xf>
    <xf numFmtId="0" fontId="6" fillId="0" borderId="39" xfId="0" applyFont="1" applyBorder="1" applyAlignment="1">
      <alignment horizontal="justify" vertical="center" wrapText="1"/>
    </xf>
    <xf numFmtId="164" fontId="6" fillId="0" borderId="40" xfId="0" applyNumberFormat="1" applyFont="1" applyBorder="1" applyAlignment="1">
      <alignment horizontal="center" vertical="center"/>
    </xf>
    <xf numFmtId="0" fontId="3" fillId="0" borderId="40" xfId="0" applyFont="1" applyFill="1" applyBorder="1" applyAlignment="1">
      <alignment horizontal="justify" vertical="center" wrapText="1"/>
    </xf>
    <xf numFmtId="9" fontId="6" fillId="0" borderId="40" xfId="0" applyNumberFormat="1" applyFont="1" applyBorder="1" applyAlignment="1">
      <alignment horizontal="center" vertical="center"/>
    </xf>
    <xf numFmtId="9" fontId="6" fillId="0" borderId="38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164" fontId="6" fillId="0" borderId="7" xfId="0" applyNumberFormat="1" applyFont="1" applyBorder="1" applyAlignment="1">
      <alignment horizontal="center" vertical="center"/>
    </xf>
    <xf numFmtId="9" fontId="6" fillId="0" borderId="7" xfId="0" applyNumberFormat="1" applyFont="1" applyBorder="1" applyAlignment="1">
      <alignment horizontal="center" vertical="center"/>
    </xf>
    <xf numFmtId="9" fontId="6" fillId="0" borderId="10" xfId="0" applyNumberFormat="1" applyFont="1" applyBorder="1" applyAlignment="1">
      <alignment horizontal="center" vertical="center"/>
    </xf>
    <xf numFmtId="164" fontId="6" fillId="0" borderId="1" xfId="0" applyNumberFormat="1" applyFont="1" applyBorder="1" applyAlignment="1">
      <alignment horizontal="center" vertical="center"/>
    </xf>
    <xf numFmtId="9" fontId="7" fillId="0" borderId="51" xfId="0" applyNumberFormat="1" applyFont="1" applyBorder="1" applyAlignment="1">
      <alignment horizontal="center" vertical="center"/>
    </xf>
    <xf numFmtId="9" fontId="6" fillId="0" borderId="42" xfId="0" applyNumberFormat="1" applyFont="1" applyBorder="1" applyAlignment="1">
      <alignment horizontal="center" vertical="center"/>
    </xf>
    <xf numFmtId="9" fontId="6" fillId="0" borderId="43" xfId="0" applyNumberFormat="1" applyFont="1" applyBorder="1" applyAlignment="1">
      <alignment horizontal="center" vertical="center"/>
    </xf>
    <xf numFmtId="9" fontId="6" fillId="0" borderId="1" xfId="0" applyNumberFormat="1" applyFont="1" applyBorder="1" applyAlignment="1">
      <alignment horizontal="center" vertical="center"/>
    </xf>
    <xf numFmtId="9" fontId="6" fillId="0" borderId="30" xfId="0" applyNumberFormat="1" applyFont="1" applyBorder="1" applyAlignment="1">
      <alignment horizontal="center" vertical="center"/>
    </xf>
    <xf numFmtId="9" fontId="8" fillId="2" borderId="45" xfId="0" applyNumberFormat="1" applyFont="1" applyFill="1" applyBorder="1" applyAlignment="1">
      <alignment horizontal="center" vertical="center"/>
    </xf>
    <xf numFmtId="164" fontId="6" fillId="0" borderId="35" xfId="0" applyNumberFormat="1" applyFont="1" applyBorder="1" applyAlignment="1">
      <alignment horizontal="center" vertical="center"/>
    </xf>
    <xf numFmtId="9" fontId="7" fillId="0" borderId="54" xfId="0" applyNumberFormat="1" applyFont="1" applyBorder="1" applyAlignment="1">
      <alignment horizontal="center" vertical="center"/>
    </xf>
    <xf numFmtId="9" fontId="6" fillId="0" borderId="52" xfId="0" applyNumberFormat="1" applyFont="1" applyBorder="1" applyAlignment="1">
      <alignment horizontal="center" vertical="center"/>
    </xf>
    <xf numFmtId="9" fontId="6" fillId="0" borderId="22" xfId="0" applyNumberFormat="1" applyFont="1" applyBorder="1" applyAlignment="1">
      <alignment horizontal="center" vertical="center"/>
    </xf>
    <xf numFmtId="9" fontId="6" fillId="0" borderId="35" xfId="0" applyNumberFormat="1" applyFont="1" applyBorder="1" applyAlignment="1">
      <alignment horizontal="center" vertical="center"/>
    </xf>
    <xf numFmtId="9" fontId="6" fillId="0" borderId="53" xfId="0" applyNumberFormat="1" applyFont="1" applyBorder="1" applyAlignment="1">
      <alignment horizontal="center" vertical="center"/>
    </xf>
    <xf numFmtId="9" fontId="7" fillId="0" borderId="55" xfId="0" applyNumberFormat="1" applyFont="1" applyBorder="1" applyAlignment="1">
      <alignment horizontal="center" vertical="center"/>
    </xf>
    <xf numFmtId="9" fontId="6" fillId="0" borderId="56" xfId="0" applyNumberFormat="1" applyFont="1" applyBorder="1" applyAlignment="1">
      <alignment horizontal="center" vertical="center"/>
    </xf>
    <xf numFmtId="9" fontId="7" fillId="0" borderId="57" xfId="0" applyNumberFormat="1" applyFont="1" applyBorder="1" applyAlignment="1">
      <alignment horizontal="center" vertical="center"/>
    </xf>
    <xf numFmtId="9" fontId="6" fillId="0" borderId="6" xfId="0" applyNumberFormat="1" applyFont="1" applyBorder="1" applyAlignment="1">
      <alignment horizontal="center" vertical="center"/>
    </xf>
    <xf numFmtId="9" fontId="6" fillId="0" borderId="13" xfId="0" applyNumberFormat="1" applyFont="1" applyBorder="1" applyAlignment="1">
      <alignment horizontal="center" vertical="center"/>
    </xf>
    <xf numFmtId="0" fontId="3" fillId="0" borderId="3" xfId="0" applyFont="1" applyFill="1" applyBorder="1" applyAlignment="1">
      <alignment horizontal="justify" vertical="center" wrapText="1"/>
    </xf>
    <xf numFmtId="3" fontId="6" fillId="0" borderId="40" xfId="0" applyNumberFormat="1" applyFont="1" applyBorder="1" applyAlignment="1">
      <alignment horizontal="center" vertical="center"/>
    </xf>
    <xf numFmtId="3" fontId="6" fillId="0" borderId="38" xfId="0" applyNumberFormat="1" applyFont="1" applyBorder="1" applyAlignment="1">
      <alignment horizontal="center" vertical="center"/>
    </xf>
    <xf numFmtId="3" fontId="6" fillId="4" borderId="0" xfId="0" applyNumberFormat="1" applyFont="1" applyFill="1" applyBorder="1" applyAlignment="1">
      <alignment horizontal="center" vertical="center"/>
    </xf>
    <xf numFmtId="3" fontId="6" fillId="4" borderId="21" xfId="0" applyNumberFormat="1" applyFont="1" applyFill="1" applyBorder="1" applyAlignment="1">
      <alignment horizontal="center" vertical="center"/>
    </xf>
    <xf numFmtId="3" fontId="6" fillId="0" borderId="3" xfId="0" applyNumberFormat="1" applyFont="1" applyBorder="1" applyAlignment="1">
      <alignment horizontal="center" vertical="center"/>
    </xf>
    <xf numFmtId="3" fontId="6" fillId="0" borderId="8" xfId="0" applyNumberFormat="1" applyFont="1" applyBorder="1" applyAlignment="1">
      <alignment horizontal="center" vertical="center"/>
    </xf>
    <xf numFmtId="3" fontId="6" fillId="0" borderId="5" xfId="0" applyNumberFormat="1" applyFont="1" applyBorder="1" applyAlignment="1">
      <alignment horizontal="center" vertical="center"/>
    </xf>
    <xf numFmtId="3" fontId="6" fillId="0" borderId="9" xfId="0" applyNumberFormat="1" applyFont="1" applyBorder="1" applyAlignment="1">
      <alignment horizontal="center" vertical="center"/>
    </xf>
    <xf numFmtId="3" fontId="6" fillId="0" borderId="7" xfId="0" applyNumberFormat="1" applyFont="1" applyBorder="1" applyAlignment="1">
      <alignment horizontal="center" vertical="center"/>
    </xf>
    <xf numFmtId="3" fontId="6" fillId="0" borderId="10" xfId="0" applyNumberFormat="1" applyFont="1" applyBorder="1" applyAlignment="1">
      <alignment horizontal="center" vertical="center"/>
    </xf>
    <xf numFmtId="3" fontId="6" fillId="0" borderId="35" xfId="0" applyNumberFormat="1" applyFont="1" applyBorder="1" applyAlignment="1">
      <alignment horizontal="center" vertical="center"/>
    </xf>
    <xf numFmtId="3" fontId="6" fillId="0" borderId="53" xfId="0" applyNumberFormat="1" applyFont="1" applyBorder="1" applyAlignment="1">
      <alignment horizontal="center" vertical="center"/>
    </xf>
    <xf numFmtId="3" fontId="6" fillId="0" borderId="1" xfId="0" applyNumberFormat="1" applyFont="1" applyBorder="1" applyAlignment="1">
      <alignment horizontal="center" vertical="center"/>
    </xf>
    <xf numFmtId="3" fontId="6" fillId="0" borderId="30" xfId="0" applyNumberFormat="1" applyFont="1" applyBorder="1" applyAlignment="1">
      <alignment horizontal="center" vertical="center"/>
    </xf>
    <xf numFmtId="3" fontId="6" fillId="0" borderId="58" xfId="0" applyNumberFormat="1" applyFont="1" applyBorder="1" applyAlignment="1">
      <alignment horizontal="center" vertical="center"/>
    </xf>
    <xf numFmtId="3" fontId="6" fillId="4" borderId="59" xfId="0" applyNumberFormat="1" applyFont="1" applyFill="1" applyBorder="1" applyAlignment="1">
      <alignment horizontal="center" vertical="center"/>
    </xf>
    <xf numFmtId="3" fontId="6" fillId="3" borderId="59" xfId="0" applyNumberFormat="1" applyFont="1" applyFill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justify" vertical="center" wrapText="1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justify" vertical="center" wrapText="1"/>
    </xf>
    <xf numFmtId="164" fontId="6" fillId="0" borderId="7" xfId="0" applyNumberFormat="1" applyFont="1" applyFill="1" applyBorder="1" applyAlignment="1">
      <alignment horizontal="center" vertical="center"/>
    </xf>
    <xf numFmtId="164" fontId="6" fillId="0" borderId="35" xfId="0" applyNumberFormat="1" applyFont="1" applyFill="1" applyBorder="1" applyAlignment="1">
      <alignment horizontal="center" vertical="center"/>
    </xf>
    <xf numFmtId="0" fontId="5" fillId="0" borderId="35" xfId="0" applyFont="1" applyFill="1" applyBorder="1" applyAlignment="1">
      <alignment horizontal="justify" vertical="center" wrapText="1"/>
    </xf>
    <xf numFmtId="0" fontId="6" fillId="0" borderId="39" xfId="0" applyFont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2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2" xfId="0" applyFont="1" applyBorder="1" applyAlignment="1">
      <alignment horizontal="center" vertical="center" wrapText="1"/>
    </xf>
    <xf numFmtId="165" fontId="6" fillId="0" borderId="9" xfId="0" applyNumberFormat="1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32" xfId="0" applyFont="1" applyBorder="1" applyAlignment="1">
      <alignment horizontal="center" vertical="center" wrapText="1"/>
    </xf>
    <xf numFmtId="0" fontId="2" fillId="0" borderId="43" xfId="0" applyFont="1" applyFill="1" applyBorder="1" applyAlignment="1">
      <alignment horizontal="center" vertical="center"/>
    </xf>
    <xf numFmtId="0" fontId="2" fillId="0" borderId="61" xfId="0" applyFont="1" applyFill="1" applyBorder="1" applyAlignment="1">
      <alignment horizontal="center" vertical="center"/>
    </xf>
    <xf numFmtId="3" fontId="6" fillId="0" borderId="56" xfId="0" applyNumberFormat="1" applyFont="1" applyBorder="1" applyAlignment="1">
      <alignment horizontal="center" vertical="center"/>
    </xf>
    <xf numFmtId="3" fontId="6" fillId="0" borderId="46" xfId="0" applyNumberFormat="1" applyFont="1" applyBorder="1" applyAlignment="1">
      <alignment horizontal="center" vertical="center"/>
    </xf>
    <xf numFmtId="3" fontId="6" fillId="0" borderId="13" xfId="0" applyNumberFormat="1" applyFont="1" applyBorder="1" applyAlignment="1">
      <alignment horizontal="center" vertical="center"/>
    </xf>
    <xf numFmtId="3" fontId="6" fillId="0" borderId="22" xfId="0" applyNumberFormat="1" applyFont="1" applyBorder="1" applyAlignment="1">
      <alignment horizontal="center" vertical="center"/>
    </xf>
    <xf numFmtId="3" fontId="6" fillId="0" borderId="43" xfId="0" applyNumberFormat="1" applyFont="1" applyBorder="1" applyAlignment="1">
      <alignment horizontal="center" vertical="center"/>
    </xf>
    <xf numFmtId="9" fontId="6" fillId="5" borderId="52" xfId="0" applyNumberFormat="1" applyFont="1" applyFill="1" applyBorder="1" applyAlignment="1">
      <alignment horizontal="center" vertical="center"/>
    </xf>
    <xf numFmtId="9" fontId="6" fillId="5" borderId="63" xfId="0" applyNumberFormat="1" applyFont="1" applyFill="1" applyBorder="1" applyAlignment="1">
      <alignment horizontal="center" vertical="center"/>
    </xf>
    <xf numFmtId="9" fontId="6" fillId="5" borderId="4" xfId="0" applyNumberFormat="1" applyFont="1" applyFill="1" applyBorder="1" applyAlignment="1">
      <alignment horizontal="center" vertical="center"/>
    </xf>
    <xf numFmtId="9" fontId="6" fillId="5" borderId="62" xfId="0" applyNumberFormat="1" applyFont="1" applyFill="1" applyBorder="1" applyAlignment="1">
      <alignment horizontal="center" vertical="center"/>
    </xf>
    <xf numFmtId="9" fontId="6" fillId="5" borderId="42" xfId="0" applyNumberFormat="1" applyFont="1" applyFill="1" applyBorder="1" applyAlignment="1">
      <alignment horizontal="center" vertical="center"/>
    </xf>
    <xf numFmtId="9" fontId="6" fillId="5" borderId="15" xfId="0" applyNumberFormat="1" applyFont="1" applyFill="1" applyBorder="1" applyAlignment="1">
      <alignment horizontal="center" vertical="center"/>
    </xf>
    <xf numFmtId="9" fontId="6" fillId="5" borderId="2" xfId="0" applyNumberFormat="1" applyFont="1" applyFill="1" applyBorder="1" applyAlignment="1">
      <alignment horizontal="center" vertical="center"/>
    </xf>
    <xf numFmtId="9" fontId="6" fillId="5" borderId="14" xfId="0" applyNumberFormat="1" applyFont="1" applyFill="1" applyBorder="1" applyAlignment="1">
      <alignment horizontal="center" vertical="center"/>
    </xf>
    <xf numFmtId="9" fontId="6" fillId="5" borderId="6" xfId="0" applyNumberFormat="1" applyFont="1" applyFill="1" applyBorder="1" applyAlignment="1">
      <alignment horizontal="center" vertical="center"/>
    </xf>
    <xf numFmtId="9" fontId="6" fillId="5" borderId="59" xfId="0" applyNumberFormat="1" applyFont="1" applyFill="1" applyBorder="1" applyAlignment="1">
      <alignment horizontal="center" vertical="center"/>
    </xf>
    <xf numFmtId="9" fontId="6" fillId="5" borderId="40" xfId="0" applyNumberFormat="1" applyFont="1" applyFill="1" applyBorder="1" applyAlignment="1">
      <alignment horizontal="center" vertical="center"/>
    </xf>
    <xf numFmtId="9" fontId="6" fillId="5" borderId="3" xfId="0" applyNumberFormat="1" applyFont="1" applyFill="1" applyBorder="1" applyAlignment="1">
      <alignment horizontal="center" vertical="center"/>
    </xf>
    <xf numFmtId="9" fontId="6" fillId="5" borderId="5" xfId="0" applyNumberFormat="1" applyFont="1" applyFill="1" applyBorder="1" applyAlignment="1">
      <alignment horizontal="center" vertical="center"/>
    </xf>
    <xf numFmtId="9" fontId="6" fillId="5" borderId="1" xfId="0" applyNumberFormat="1" applyFont="1" applyFill="1" applyBorder="1" applyAlignment="1">
      <alignment horizontal="center" vertical="center"/>
    </xf>
    <xf numFmtId="9" fontId="6" fillId="5" borderId="7" xfId="0" applyNumberFormat="1" applyFont="1" applyFill="1" applyBorder="1" applyAlignment="1">
      <alignment horizontal="center" vertical="center"/>
    </xf>
    <xf numFmtId="9" fontId="6" fillId="5" borderId="35" xfId="0" applyNumberFormat="1" applyFont="1" applyFill="1" applyBorder="1" applyAlignment="1">
      <alignment horizontal="center" vertical="center"/>
    </xf>
    <xf numFmtId="9" fontId="8" fillId="2" borderId="38" xfId="0" applyNumberFormat="1" applyFont="1" applyFill="1" applyBorder="1" applyAlignment="1">
      <alignment horizontal="center" vertical="center"/>
    </xf>
    <xf numFmtId="9" fontId="11" fillId="2" borderId="39" xfId="0" applyNumberFormat="1" applyFont="1" applyFill="1" applyBorder="1" applyAlignment="1">
      <alignment horizontal="center" vertical="center"/>
    </xf>
    <xf numFmtId="9" fontId="11" fillId="2" borderId="40" xfId="0" applyNumberFormat="1" applyFont="1" applyFill="1" applyBorder="1" applyAlignment="1">
      <alignment horizontal="center" vertical="center"/>
    </xf>
    <xf numFmtId="0" fontId="2" fillId="0" borderId="66" xfId="0" applyFont="1" applyFill="1" applyBorder="1" applyAlignment="1">
      <alignment horizontal="center" vertical="center"/>
    </xf>
    <xf numFmtId="0" fontId="2" fillId="0" borderId="32" xfId="0" applyFont="1" applyFill="1" applyBorder="1" applyAlignment="1">
      <alignment horizontal="center" vertical="center"/>
    </xf>
    <xf numFmtId="0" fontId="2" fillId="0" borderId="50" xfId="0" applyFont="1" applyBorder="1" applyAlignment="1">
      <alignment horizontal="center" vertical="center" wrapText="1"/>
    </xf>
    <xf numFmtId="0" fontId="2" fillId="0" borderId="48" xfId="0" applyFont="1" applyFill="1" applyBorder="1" applyAlignment="1">
      <alignment horizontal="center" vertical="center"/>
    </xf>
    <xf numFmtId="9" fontId="6" fillId="5" borderId="32" xfId="0" applyNumberFormat="1" applyFont="1" applyFill="1" applyBorder="1" applyAlignment="1">
      <alignment horizontal="center" vertical="center"/>
    </xf>
    <xf numFmtId="3" fontId="6" fillId="0" borderId="37" xfId="0" applyNumberFormat="1" applyFont="1" applyBorder="1" applyAlignment="1">
      <alignment horizontal="center" vertical="center"/>
    </xf>
    <xf numFmtId="3" fontId="6" fillId="0" borderId="26" xfId="0" applyNumberFormat="1" applyFont="1" applyBorder="1" applyAlignment="1">
      <alignment horizontal="center" vertical="center"/>
    </xf>
    <xf numFmtId="3" fontId="6" fillId="0" borderId="27" xfId="0" applyNumberFormat="1" applyFont="1" applyBorder="1" applyAlignment="1">
      <alignment horizontal="center" vertical="center"/>
    </xf>
    <xf numFmtId="9" fontId="6" fillId="0" borderId="66" xfId="0" applyNumberFormat="1" applyFont="1" applyBorder="1" applyAlignment="1">
      <alignment horizontal="center" vertical="center"/>
    </xf>
    <xf numFmtId="9" fontId="6" fillId="0" borderId="27" xfId="0" applyNumberFormat="1" applyFont="1" applyBorder="1" applyAlignment="1">
      <alignment horizontal="center" vertical="center"/>
    </xf>
    <xf numFmtId="3" fontId="6" fillId="0" borderId="28" xfId="0" applyNumberFormat="1" applyFont="1" applyBorder="1" applyAlignment="1">
      <alignment horizontal="center" vertical="center"/>
    </xf>
    <xf numFmtId="3" fontId="6" fillId="0" borderId="67" xfId="0" applyNumberFormat="1" applyFont="1" applyBorder="1" applyAlignment="1">
      <alignment horizontal="center" vertical="center"/>
    </xf>
    <xf numFmtId="3" fontId="6" fillId="0" borderId="66" xfId="0" applyNumberFormat="1" applyFont="1" applyBorder="1" applyAlignment="1">
      <alignment horizontal="center" vertical="center"/>
    </xf>
    <xf numFmtId="9" fontId="6" fillId="0" borderId="26" xfId="0" applyNumberFormat="1" applyFont="1" applyBorder="1" applyAlignment="1">
      <alignment horizontal="center" vertical="center"/>
    </xf>
    <xf numFmtId="9" fontId="6" fillId="3" borderId="36" xfId="0" applyNumberFormat="1" applyFont="1" applyFill="1" applyBorder="1" applyAlignment="1">
      <alignment horizontal="center" vertical="center"/>
    </xf>
    <xf numFmtId="9" fontId="8" fillId="5" borderId="22" xfId="0" applyNumberFormat="1" applyFont="1" applyFill="1" applyBorder="1" applyAlignment="1">
      <alignment horizontal="center" vertical="center"/>
    </xf>
    <xf numFmtId="9" fontId="8" fillId="4" borderId="36" xfId="0" applyNumberFormat="1" applyFont="1" applyFill="1" applyBorder="1" applyAlignment="1">
      <alignment horizontal="center" vertical="center" wrapText="1"/>
    </xf>
    <xf numFmtId="9" fontId="8" fillId="5" borderId="46" xfId="0" applyNumberFormat="1" applyFont="1" applyFill="1" applyBorder="1" applyAlignment="1">
      <alignment horizontal="center" vertical="center"/>
    </xf>
    <xf numFmtId="9" fontId="8" fillId="3" borderId="36" xfId="0" applyNumberFormat="1" applyFont="1" applyFill="1" applyBorder="1" applyAlignment="1">
      <alignment horizontal="center" vertical="center"/>
    </xf>
    <xf numFmtId="9" fontId="8" fillId="5" borderId="43" xfId="0" applyNumberFormat="1" applyFont="1" applyFill="1" applyBorder="1" applyAlignment="1">
      <alignment horizontal="center" vertical="center"/>
    </xf>
    <xf numFmtId="9" fontId="8" fillId="5" borderId="56" xfId="0" applyNumberFormat="1" applyFont="1" applyFill="1" applyBorder="1" applyAlignment="1">
      <alignment horizontal="center" vertical="center"/>
    </xf>
    <xf numFmtId="9" fontId="8" fillId="5" borderId="13" xfId="0" applyNumberFormat="1" applyFont="1" applyFill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" fillId="0" borderId="24" xfId="0" applyFont="1" applyBorder="1" applyAlignment="1" applyProtection="1">
      <alignment horizontal="center" vertical="center"/>
      <protection locked="0"/>
    </xf>
    <xf numFmtId="0" fontId="1" fillId="0" borderId="60" xfId="0" applyFont="1" applyBorder="1" applyAlignment="1" applyProtection="1">
      <alignment horizontal="center" vertical="center"/>
      <protection locked="0"/>
    </xf>
    <xf numFmtId="0" fontId="2" fillId="0" borderId="71" xfId="0" applyFont="1" applyFill="1" applyBorder="1" applyAlignment="1" applyProtection="1">
      <alignment horizontal="center" vertical="center" wrapText="1"/>
      <protection locked="0"/>
    </xf>
    <xf numFmtId="0" fontId="2" fillId="0" borderId="20" xfId="0" applyFont="1" applyFill="1" applyBorder="1" applyAlignment="1" applyProtection="1">
      <alignment horizontal="center" vertical="center" wrapText="1"/>
      <protection locked="0"/>
    </xf>
    <xf numFmtId="0" fontId="2" fillId="0" borderId="48" xfId="0" applyFont="1" applyFill="1" applyBorder="1" applyAlignment="1" applyProtection="1">
      <alignment horizontal="center" vertical="center" wrapText="1"/>
      <protection locked="0"/>
    </xf>
    <xf numFmtId="0" fontId="11" fillId="0" borderId="0" xfId="0" applyFont="1" applyAlignment="1">
      <alignment horizontal="center" vertical="center"/>
    </xf>
    <xf numFmtId="9" fontId="14" fillId="7" borderId="40" xfId="0" applyNumberFormat="1" applyFont="1" applyFill="1" applyBorder="1" applyAlignment="1">
      <alignment horizontal="center" vertical="center"/>
    </xf>
    <xf numFmtId="9" fontId="15" fillId="7" borderId="37" xfId="0" applyNumberFormat="1" applyFont="1" applyFill="1" applyBorder="1" applyAlignment="1">
      <alignment horizontal="center" vertical="center"/>
    </xf>
    <xf numFmtId="9" fontId="16" fillId="7" borderId="36" xfId="0" applyNumberFormat="1" applyFont="1" applyFill="1" applyBorder="1" applyAlignment="1">
      <alignment horizontal="center" vertical="center"/>
    </xf>
    <xf numFmtId="3" fontId="14" fillId="7" borderId="39" xfId="0" applyNumberFormat="1" applyFont="1" applyFill="1" applyBorder="1" applyAlignment="1">
      <alignment horizontal="center" vertical="center"/>
    </xf>
    <xf numFmtId="3" fontId="14" fillId="7" borderId="40" xfId="0" applyNumberFormat="1" applyFont="1" applyFill="1" applyBorder="1" applyAlignment="1">
      <alignment horizontal="center" vertical="center"/>
    </xf>
    <xf numFmtId="9" fontId="17" fillId="7" borderId="58" xfId="0" applyNumberFormat="1" applyFont="1" applyFill="1" applyBorder="1" applyAlignment="1" applyProtection="1">
      <alignment horizontal="center" vertical="center"/>
    </xf>
    <xf numFmtId="9" fontId="17" fillId="7" borderId="38" xfId="0" applyNumberFormat="1" applyFont="1" applyFill="1" applyBorder="1" applyAlignment="1" applyProtection="1">
      <alignment horizontal="center" vertical="center"/>
    </xf>
    <xf numFmtId="0" fontId="18" fillId="0" borderId="0" xfId="0" applyFont="1" applyAlignment="1">
      <alignment horizontal="center" vertical="center"/>
    </xf>
    <xf numFmtId="9" fontId="18" fillId="8" borderId="35" xfId="0" applyNumberFormat="1" applyFont="1" applyFill="1" applyBorder="1" applyAlignment="1">
      <alignment horizontal="center" vertical="center"/>
    </xf>
    <xf numFmtId="9" fontId="19" fillId="8" borderId="67" xfId="0" applyNumberFormat="1" applyFont="1" applyFill="1" applyBorder="1" applyAlignment="1">
      <alignment horizontal="center" vertical="center"/>
    </xf>
    <xf numFmtId="9" fontId="20" fillId="8" borderId="63" xfId="0" applyNumberFormat="1" applyFont="1" applyFill="1" applyBorder="1" applyAlignment="1">
      <alignment horizontal="center" vertical="center"/>
    </xf>
    <xf numFmtId="3" fontId="6" fillId="8" borderId="52" xfId="0" applyNumberFormat="1" applyFont="1" applyFill="1" applyBorder="1" applyAlignment="1">
      <alignment horizontal="center" vertical="center"/>
    </xf>
    <xf numFmtId="3" fontId="6" fillId="8" borderId="35" xfId="0" applyNumberFormat="1" applyFont="1" applyFill="1" applyBorder="1" applyAlignment="1">
      <alignment horizontal="center" vertical="center"/>
    </xf>
    <xf numFmtId="9" fontId="5" fillId="8" borderId="22" xfId="0" applyNumberFormat="1" applyFont="1" applyFill="1" applyBorder="1" applyAlignment="1" applyProtection="1">
      <alignment horizontal="center" vertical="center"/>
    </xf>
    <xf numFmtId="9" fontId="5" fillId="8" borderId="53" xfId="0" applyNumberFormat="1" applyFont="1" applyFill="1" applyBorder="1" applyAlignment="1" applyProtection="1">
      <alignment horizontal="center" vertical="center"/>
    </xf>
    <xf numFmtId="0" fontId="6" fillId="0" borderId="0" xfId="0" applyFont="1" applyAlignment="1">
      <alignment horizontal="center" vertical="center"/>
    </xf>
    <xf numFmtId="9" fontId="6" fillId="0" borderId="5" xfId="0" applyNumberFormat="1" applyFont="1" applyBorder="1" applyAlignment="1">
      <alignment horizontal="center" vertical="center" wrapText="1"/>
    </xf>
    <xf numFmtId="9" fontId="21" fillId="0" borderId="27" xfId="0" applyNumberFormat="1" applyFont="1" applyBorder="1" applyAlignment="1">
      <alignment horizontal="center" vertical="center" wrapText="1"/>
    </xf>
    <xf numFmtId="9" fontId="20" fillId="0" borderId="62" xfId="0" applyNumberFormat="1" applyFont="1" applyBorder="1" applyAlignment="1">
      <alignment horizontal="center" vertical="center" wrapText="1"/>
    </xf>
    <xf numFmtId="3" fontId="6" fillId="0" borderId="4" xfId="0" applyNumberFormat="1" applyFont="1" applyBorder="1" applyAlignment="1">
      <alignment horizontal="center" vertical="center"/>
    </xf>
    <xf numFmtId="9" fontId="5" fillId="0" borderId="46" xfId="0" applyNumberFormat="1" applyFont="1" applyBorder="1" applyAlignment="1" applyProtection="1">
      <alignment horizontal="center" vertical="center"/>
    </xf>
    <xf numFmtId="9" fontId="5" fillId="0" borderId="9" xfId="0" applyNumberFormat="1" applyFont="1" applyBorder="1" applyAlignment="1" applyProtection="1">
      <alignment horizontal="center" vertical="center"/>
    </xf>
    <xf numFmtId="9" fontId="18" fillId="8" borderId="5" xfId="0" applyNumberFormat="1" applyFont="1" applyFill="1" applyBorder="1" applyAlignment="1">
      <alignment horizontal="center" vertical="center" wrapText="1"/>
    </xf>
    <xf numFmtId="9" fontId="19" fillId="8" borderId="27" xfId="0" applyNumberFormat="1" applyFont="1" applyFill="1" applyBorder="1" applyAlignment="1">
      <alignment horizontal="center" vertical="center" wrapText="1"/>
    </xf>
    <xf numFmtId="9" fontId="20" fillId="8" borderId="62" xfId="0" applyNumberFormat="1" applyFont="1" applyFill="1" applyBorder="1" applyAlignment="1">
      <alignment horizontal="center" vertical="center" wrapText="1"/>
    </xf>
    <xf numFmtId="3" fontId="6" fillId="8" borderId="4" xfId="0" applyNumberFormat="1" applyFont="1" applyFill="1" applyBorder="1" applyAlignment="1">
      <alignment horizontal="center" vertical="center"/>
    </xf>
    <xf numFmtId="3" fontId="6" fillId="8" borderId="5" xfId="0" applyNumberFormat="1" applyFont="1" applyFill="1" applyBorder="1" applyAlignment="1">
      <alignment horizontal="center" vertical="center"/>
    </xf>
    <xf numFmtId="9" fontId="5" fillId="8" borderId="46" xfId="0" applyNumberFormat="1" applyFont="1" applyFill="1" applyBorder="1" applyAlignment="1" applyProtection="1">
      <alignment horizontal="center" vertical="center"/>
    </xf>
    <xf numFmtId="9" fontId="5" fillId="8" borderId="9" xfId="0" applyNumberFormat="1" applyFont="1" applyFill="1" applyBorder="1" applyAlignment="1" applyProtection="1">
      <alignment horizontal="center" vertical="center"/>
    </xf>
    <xf numFmtId="9" fontId="14" fillId="9" borderId="40" xfId="0" applyNumberFormat="1" applyFont="1" applyFill="1" applyBorder="1" applyAlignment="1">
      <alignment horizontal="center" vertical="center" wrapText="1"/>
    </xf>
    <xf numFmtId="9" fontId="15" fillId="9" borderId="37" xfId="0" applyNumberFormat="1" applyFont="1" applyFill="1" applyBorder="1" applyAlignment="1">
      <alignment horizontal="center" vertical="center" wrapText="1"/>
    </xf>
    <xf numFmtId="9" fontId="16" fillId="9" borderId="36" xfId="0" applyNumberFormat="1" applyFont="1" applyFill="1" applyBorder="1" applyAlignment="1">
      <alignment horizontal="center" vertical="center" wrapText="1"/>
    </xf>
    <xf numFmtId="3" fontId="14" fillId="9" borderId="39" xfId="0" applyNumberFormat="1" applyFont="1" applyFill="1" applyBorder="1" applyAlignment="1">
      <alignment horizontal="center" vertical="center"/>
    </xf>
    <xf numFmtId="3" fontId="14" fillId="9" borderId="40" xfId="0" applyNumberFormat="1" applyFont="1" applyFill="1" applyBorder="1" applyAlignment="1">
      <alignment horizontal="center" vertical="center"/>
    </xf>
    <xf numFmtId="9" fontId="17" fillId="9" borderId="58" xfId="0" applyNumberFormat="1" applyFont="1" applyFill="1" applyBorder="1" applyAlignment="1" applyProtection="1">
      <alignment horizontal="center" vertical="center"/>
    </xf>
    <xf numFmtId="9" fontId="17" fillId="9" borderId="38" xfId="0" applyNumberFormat="1" applyFont="1" applyFill="1" applyBorder="1" applyAlignment="1" applyProtection="1">
      <alignment horizontal="center" vertical="center"/>
    </xf>
    <xf numFmtId="9" fontId="18" fillId="8" borderId="35" xfId="0" applyNumberFormat="1" applyFont="1" applyFill="1" applyBorder="1" applyAlignment="1">
      <alignment horizontal="center" vertical="center" wrapText="1"/>
    </xf>
    <xf numFmtId="9" fontId="19" fillId="8" borderId="67" xfId="0" applyNumberFormat="1" applyFont="1" applyFill="1" applyBorder="1" applyAlignment="1">
      <alignment horizontal="center" vertical="center" wrapText="1"/>
    </xf>
    <xf numFmtId="9" fontId="20" fillId="8" borderId="63" xfId="0" applyNumberFormat="1" applyFont="1" applyFill="1" applyBorder="1" applyAlignment="1">
      <alignment horizontal="center" vertical="center" wrapText="1"/>
    </xf>
    <xf numFmtId="9" fontId="14" fillId="10" borderId="40" xfId="0" applyNumberFormat="1" applyFont="1" applyFill="1" applyBorder="1" applyAlignment="1">
      <alignment horizontal="center" vertical="center" wrapText="1"/>
    </xf>
    <xf numFmtId="9" fontId="15" fillId="10" borderId="37" xfId="0" applyNumberFormat="1" applyFont="1" applyFill="1" applyBorder="1" applyAlignment="1">
      <alignment horizontal="center" vertical="center" wrapText="1"/>
    </xf>
    <xf numFmtId="9" fontId="16" fillId="10" borderId="36" xfId="0" applyNumberFormat="1" applyFont="1" applyFill="1" applyBorder="1" applyAlignment="1">
      <alignment horizontal="center" vertical="center" wrapText="1"/>
    </xf>
    <xf numFmtId="3" fontId="14" fillId="10" borderId="39" xfId="0" applyNumberFormat="1" applyFont="1" applyFill="1" applyBorder="1" applyAlignment="1">
      <alignment horizontal="center" vertical="center"/>
    </xf>
    <xf numFmtId="3" fontId="14" fillId="10" borderId="40" xfId="0" applyNumberFormat="1" applyFont="1" applyFill="1" applyBorder="1" applyAlignment="1">
      <alignment horizontal="center" vertical="center"/>
    </xf>
    <xf numFmtId="9" fontId="14" fillId="11" borderId="58" xfId="0" applyNumberFormat="1" applyFont="1" applyFill="1" applyBorder="1" applyAlignment="1" applyProtection="1">
      <alignment horizontal="center" vertical="center"/>
    </xf>
    <xf numFmtId="9" fontId="14" fillId="11" borderId="38" xfId="0" applyNumberFormat="1" applyFont="1" applyFill="1" applyBorder="1" applyAlignment="1" applyProtection="1">
      <alignment horizontal="center" vertical="center"/>
    </xf>
    <xf numFmtId="9" fontId="8" fillId="2" borderId="40" xfId="0" applyNumberFormat="1" applyFont="1" applyFill="1" applyBorder="1" applyAlignment="1">
      <alignment horizontal="center" vertical="center" wrapText="1"/>
    </xf>
    <xf numFmtId="9" fontId="8" fillId="2" borderId="37" xfId="0" applyNumberFormat="1" applyFont="1" applyFill="1" applyBorder="1" applyAlignment="1">
      <alignment horizontal="center" vertical="center" wrapText="1"/>
    </xf>
    <xf numFmtId="9" fontId="22" fillId="2" borderId="36" xfId="0" applyNumberFormat="1" applyFont="1" applyFill="1" applyBorder="1" applyAlignment="1">
      <alignment horizontal="center" vertical="center" wrapText="1"/>
    </xf>
    <xf numFmtId="3" fontId="8" fillId="2" borderId="39" xfId="0" applyNumberFormat="1" applyFont="1" applyFill="1" applyBorder="1" applyAlignment="1">
      <alignment horizontal="center" vertical="center"/>
    </xf>
    <xf numFmtId="3" fontId="8" fillId="2" borderId="40" xfId="0" applyNumberFormat="1" applyFont="1" applyFill="1" applyBorder="1" applyAlignment="1">
      <alignment horizontal="center" vertical="center"/>
    </xf>
    <xf numFmtId="9" fontId="4" fillId="2" borderId="40" xfId="0" applyNumberFormat="1" applyFont="1" applyFill="1" applyBorder="1" applyAlignment="1" applyProtection="1">
      <alignment horizontal="center" vertical="center"/>
    </xf>
    <xf numFmtId="9" fontId="4" fillId="2" borderId="38" xfId="0" applyNumberFormat="1" applyFont="1" applyFill="1" applyBorder="1" applyAlignment="1" applyProtection="1">
      <alignment horizontal="center" vertical="center"/>
    </xf>
    <xf numFmtId="0" fontId="8" fillId="0" borderId="0" xfId="0" applyFont="1"/>
    <xf numFmtId="0" fontId="21" fillId="0" borderId="0" xfId="0" applyFont="1"/>
    <xf numFmtId="0" fontId="8" fillId="0" borderId="0" xfId="0" applyFont="1" applyAlignment="1">
      <alignment vertical="center"/>
    </xf>
    <xf numFmtId="3" fontId="6" fillId="0" borderId="6" xfId="0" applyNumberFormat="1" applyFont="1" applyBorder="1" applyAlignment="1">
      <alignment horizontal="center" vertical="center"/>
    </xf>
    <xf numFmtId="9" fontId="5" fillId="0" borderId="13" xfId="0" applyNumberFormat="1" applyFont="1" applyBorder="1" applyAlignment="1" applyProtection="1">
      <alignment horizontal="center" vertical="center"/>
    </xf>
    <xf numFmtId="9" fontId="5" fillId="0" borderId="10" xfId="0" applyNumberFormat="1" applyFont="1" applyBorder="1" applyAlignment="1" applyProtection="1">
      <alignment horizontal="center" vertical="center"/>
    </xf>
    <xf numFmtId="164" fontId="21" fillId="0" borderId="0" xfId="0" applyNumberFormat="1" applyFont="1" applyAlignment="1">
      <alignment horizontal="left"/>
    </xf>
    <xf numFmtId="4" fontId="6" fillId="0" borderId="9" xfId="0" applyNumberFormat="1" applyFont="1" applyBorder="1" applyAlignment="1">
      <alignment horizontal="center" vertical="center"/>
    </xf>
    <xf numFmtId="165" fontId="6" fillId="0" borderId="38" xfId="0" applyNumberFormat="1" applyFont="1" applyBorder="1" applyAlignment="1">
      <alignment horizontal="center" vertical="center"/>
    </xf>
    <xf numFmtId="0" fontId="15" fillId="0" borderId="0" xfId="0" applyFont="1"/>
    <xf numFmtId="0" fontId="6" fillId="0" borderId="52" xfId="0" applyFont="1" applyBorder="1" applyAlignment="1">
      <alignment horizontal="justify" vertical="center" wrapText="1"/>
    </xf>
    <xf numFmtId="0" fontId="6" fillId="0" borderId="4" xfId="0" applyFont="1" applyBorder="1" applyAlignment="1">
      <alignment horizontal="justify" vertical="center" wrapText="1"/>
    </xf>
    <xf numFmtId="0" fontId="6" fillId="0" borderId="42" xfId="0" applyFont="1" applyBorder="1" applyAlignment="1">
      <alignment horizontal="justify" vertical="center" wrapText="1"/>
    </xf>
    <xf numFmtId="0" fontId="6" fillId="0" borderId="2" xfId="0" applyFont="1" applyBorder="1" applyAlignment="1">
      <alignment horizontal="justify" vertical="center" wrapText="1"/>
    </xf>
    <xf numFmtId="0" fontId="6" fillId="0" borderId="6" xfId="0" applyFont="1" applyBorder="1" applyAlignment="1">
      <alignment horizontal="justify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6" fillId="0" borderId="45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29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24" xfId="0" applyFont="1" applyBorder="1" applyAlignment="1" applyProtection="1">
      <alignment horizontal="center" vertical="center" wrapText="1"/>
    </xf>
    <xf numFmtId="0" fontId="2" fillId="0" borderId="19" xfId="0" applyFont="1" applyBorder="1" applyAlignment="1" applyProtection="1">
      <alignment horizontal="center" vertical="center" wrapText="1"/>
    </xf>
    <xf numFmtId="0" fontId="2" fillId="0" borderId="25" xfId="0" applyFont="1" applyBorder="1" applyAlignment="1" applyProtection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1" fillId="0" borderId="33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 wrapText="1"/>
    </xf>
    <xf numFmtId="0" fontId="2" fillId="0" borderId="60" xfId="0" applyFont="1" applyBorder="1" applyAlignment="1" applyProtection="1">
      <alignment horizontal="center" vertical="center" wrapText="1"/>
    </xf>
    <xf numFmtId="0" fontId="2" fillId="0" borderId="56" xfId="0" applyFont="1" applyBorder="1" applyAlignment="1">
      <alignment horizontal="center" vertical="center" wrapText="1"/>
    </xf>
    <xf numFmtId="0" fontId="2" fillId="5" borderId="26" xfId="0" applyFont="1" applyFill="1" applyBorder="1" applyAlignment="1">
      <alignment horizontal="center" vertical="center" wrapText="1"/>
    </xf>
    <xf numFmtId="0" fontId="2" fillId="5" borderId="14" xfId="0" applyFont="1" applyFill="1" applyBorder="1" applyAlignment="1">
      <alignment horizontal="center" vertical="center" wrapText="1"/>
    </xf>
    <xf numFmtId="0" fontId="2" fillId="5" borderId="55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0" fontId="12" fillId="5" borderId="9" xfId="0" applyFont="1" applyFill="1" applyBorder="1" applyAlignment="1">
      <alignment horizontal="center" vertical="center" wrapText="1"/>
    </xf>
    <xf numFmtId="0" fontId="12" fillId="5" borderId="10" xfId="0" applyFont="1" applyFill="1" applyBorder="1" applyAlignment="1">
      <alignment horizontal="center" vertical="center" wrapText="1"/>
    </xf>
    <xf numFmtId="0" fontId="2" fillId="5" borderId="43" xfId="0" applyFont="1" applyFill="1" applyBorder="1" applyAlignment="1">
      <alignment horizontal="center" vertical="center" wrapText="1"/>
    </xf>
    <xf numFmtId="0" fontId="2" fillId="5" borderId="64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2" fillId="5" borderId="32" xfId="0" applyFont="1" applyFill="1" applyBorder="1" applyAlignment="1">
      <alignment horizontal="center" vertical="center" wrapText="1"/>
    </xf>
    <xf numFmtId="0" fontId="2" fillId="5" borderId="49" xfId="0" applyFont="1" applyFill="1" applyBorder="1" applyAlignment="1">
      <alignment horizontal="center" vertical="center" wrapText="1"/>
    </xf>
    <xf numFmtId="0" fontId="2" fillId="5" borderId="65" xfId="0" applyFont="1" applyFill="1" applyBorder="1" applyAlignment="1">
      <alignment horizontal="center" vertical="center" wrapText="1"/>
    </xf>
    <xf numFmtId="0" fontId="13" fillId="0" borderId="37" xfId="0" applyFont="1" applyBorder="1" applyAlignment="1">
      <alignment horizontal="center" vertical="center"/>
    </xf>
    <xf numFmtId="0" fontId="13" fillId="0" borderId="36" xfId="0" applyFont="1" applyBorder="1" applyAlignment="1">
      <alignment horizontal="center" vertical="center"/>
    </xf>
    <xf numFmtId="0" fontId="13" fillId="0" borderId="68" xfId="0" applyFont="1" applyBorder="1" applyAlignment="1">
      <alignment horizontal="center" vertical="center"/>
    </xf>
    <xf numFmtId="0" fontId="2" fillId="6" borderId="33" xfId="0" applyFont="1" applyFill="1" applyBorder="1" applyAlignment="1" applyProtection="1">
      <alignment horizontal="center" vertical="center" wrapText="1"/>
      <protection locked="0"/>
    </xf>
    <xf numFmtId="0" fontId="2" fillId="6" borderId="21" xfId="0" applyFont="1" applyFill="1" applyBorder="1" applyAlignment="1" applyProtection="1">
      <alignment horizontal="center" vertical="center" wrapText="1"/>
      <protection locked="0"/>
    </xf>
    <xf numFmtId="0" fontId="2" fillId="6" borderId="45" xfId="0" applyFont="1" applyFill="1" applyBorder="1" applyAlignment="1" applyProtection="1">
      <alignment horizontal="center" vertical="center" wrapText="1"/>
      <protection locked="0"/>
    </xf>
    <xf numFmtId="0" fontId="2" fillId="6" borderId="16" xfId="0" applyFont="1" applyFill="1" applyBorder="1" applyAlignment="1" applyProtection="1">
      <alignment horizontal="center" vertical="center" wrapText="1"/>
      <protection locked="0"/>
    </xf>
    <xf numFmtId="0" fontId="1" fillId="6" borderId="33" xfId="0" applyFont="1" applyFill="1" applyBorder="1" applyAlignment="1" applyProtection="1">
      <alignment horizontal="center" vertical="center" wrapText="1"/>
      <protection locked="0"/>
    </xf>
    <xf numFmtId="0" fontId="1" fillId="6" borderId="12" xfId="0" applyFont="1" applyFill="1" applyBorder="1" applyAlignment="1" applyProtection="1">
      <alignment horizontal="center" vertical="center" wrapText="1"/>
      <protection locked="0"/>
    </xf>
    <xf numFmtId="0" fontId="1" fillId="6" borderId="45" xfId="0" applyFont="1" applyFill="1" applyBorder="1" applyAlignment="1" applyProtection="1">
      <alignment horizontal="center" vertical="center" wrapText="1"/>
      <protection locked="0"/>
    </xf>
    <xf numFmtId="0" fontId="1" fillId="6" borderId="18" xfId="0" applyFont="1" applyFill="1" applyBorder="1" applyAlignment="1" applyProtection="1">
      <alignment horizontal="center" vertical="center" wrapText="1"/>
      <protection locked="0"/>
    </xf>
    <xf numFmtId="0" fontId="1" fillId="0" borderId="69" xfId="0" applyFont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  <xf numFmtId="0" fontId="1" fillId="0" borderId="8" xfId="0" applyFont="1" applyBorder="1" applyAlignment="1" applyProtection="1">
      <alignment horizontal="center" vertical="center"/>
      <protection locked="0"/>
    </xf>
    <xf numFmtId="0" fontId="1" fillId="0" borderId="70" xfId="0" applyFont="1" applyBorder="1" applyAlignment="1" applyProtection="1">
      <alignment horizontal="center" vertical="center"/>
      <protection locked="0"/>
    </xf>
    <xf numFmtId="0" fontId="1" fillId="0" borderId="7" xfId="0" applyFont="1" applyBorder="1" applyAlignment="1" applyProtection="1">
      <alignment horizontal="center" vertical="center"/>
      <protection locked="0"/>
    </xf>
    <xf numFmtId="0" fontId="1" fillId="0" borderId="10" xfId="0" applyFont="1" applyBorder="1" applyAlignment="1" applyProtection="1">
      <alignment horizontal="center" vertical="center"/>
      <protection locked="0"/>
    </xf>
    <xf numFmtId="0" fontId="11" fillId="0" borderId="16" xfId="0" applyFont="1" applyBorder="1" applyAlignment="1">
      <alignment horizontal="center" vertical="center"/>
    </xf>
    <xf numFmtId="0" fontId="11" fillId="0" borderId="18" xfId="0" applyFont="1" applyBorder="1" applyAlignment="1">
      <alignment horizontal="center" vertical="center"/>
    </xf>
    <xf numFmtId="0" fontId="1" fillId="0" borderId="33" xfId="0" applyFont="1" applyBorder="1" applyAlignment="1" applyProtection="1">
      <alignment horizontal="center" vertical="center"/>
      <protection locked="0"/>
    </xf>
    <xf numFmtId="0" fontId="1" fillId="0" borderId="12" xfId="0" applyFont="1" applyBorder="1" applyAlignment="1" applyProtection="1">
      <alignment horizontal="center" vertical="center"/>
      <protection locked="0"/>
    </xf>
    <xf numFmtId="0" fontId="14" fillId="7" borderId="37" xfId="0" applyFont="1" applyFill="1" applyBorder="1" applyAlignment="1">
      <alignment horizontal="justify" vertical="center"/>
    </xf>
    <xf numFmtId="0" fontId="14" fillId="7" borderId="72" xfId="0" applyFont="1" applyFill="1" applyBorder="1" applyAlignment="1">
      <alignment horizontal="justify" vertical="center"/>
    </xf>
    <xf numFmtId="0" fontId="18" fillId="8" borderId="26" xfId="0" applyFont="1" applyFill="1" applyBorder="1" applyAlignment="1">
      <alignment horizontal="justify" vertical="center"/>
    </xf>
    <xf numFmtId="0" fontId="18" fillId="8" borderId="69" xfId="0" applyFont="1" applyFill="1" applyBorder="1" applyAlignment="1">
      <alignment horizontal="justify" vertical="center"/>
    </xf>
    <xf numFmtId="0" fontId="6" fillId="0" borderId="27" xfId="0" applyFont="1" applyBorder="1" applyAlignment="1">
      <alignment horizontal="justify" vertical="center"/>
    </xf>
    <xf numFmtId="0" fontId="6" fillId="0" borderId="73" xfId="0" applyFont="1" applyBorder="1" applyAlignment="1">
      <alignment horizontal="justify" vertical="center"/>
    </xf>
    <xf numFmtId="0" fontId="14" fillId="9" borderId="37" xfId="0" applyFont="1" applyFill="1" applyBorder="1" applyAlignment="1">
      <alignment horizontal="justify" vertical="center"/>
    </xf>
    <xf numFmtId="0" fontId="14" fillId="9" borderId="72" xfId="0" applyFont="1" applyFill="1" applyBorder="1" applyAlignment="1">
      <alignment horizontal="justify" vertical="center"/>
    </xf>
    <xf numFmtId="0" fontId="18" fillId="8" borderId="27" xfId="0" applyFont="1" applyFill="1" applyBorder="1" applyAlignment="1">
      <alignment horizontal="justify" vertical="center"/>
    </xf>
    <xf numFmtId="0" fontId="18" fillId="8" borderId="73" xfId="0" applyFont="1" applyFill="1" applyBorder="1" applyAlignment="1">
      <alignment horizontal="justify" vertical="center"/>
    </xf>
    <xf numFmtId="0" fontId="8" fillId="2" borderId="37" xfId="0" applyFont="1" applyFill="1" applyBorder="1" applyAlignment="1">
      <alignment horizontal="justify" vertical="center"/>
    </xf>
    <xf numFmtId="0" fontId="8" fillId="2" borderId="72" xfId="0" applyFont="1" applyFill="1" applyBorder="1" applyAlignment="1">
      <alignment horizontal="justify" vertical="center"/>
    </xf>
    <xf numFmtId="0" fontId="14" fillId="10" borderId="37" xfId="0" applyFont="1" applyFill="1" applyBorder="1" applyAlignment="1">
      <alignment horizontal="justify" vertical="center"/>
    </xf>
    <xf numFmtId="0" fontId="14" fillId="10" borderId="72" xfId="0" applyFont="1" applyFill="1" applyBorder="1" applyAlignment="1">
      <alignment horizontal="justify" vertical="center"/>
    </xf>
  </cellXfs>
  <cellStyles count="145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" xfId="19" builtinId="8" hidden="1"/>
    <cellStyle name="Hipervínculo" xfId="21" builtinId="8" hidden="1"/>
    <cellStyle name="Hipervínculo" xfId="23" builtinId="8" hidden="1"/>
    <cellStyle name="Hipervínculo" xfId="25" builtinId="8" hidden="1"/>
    <cellStyle name="Hipervínculo" xfId="27" builtinId="8" hidden="1"/>
    <cellStyle name="Hipervínculo" xfId="29" builtinId="8" hidden="1"/>
    <cellStyle name="Hipervínculo" xfId="31" builtinId="8" hidden="1"/>
    <cellStyle name="Hipervínculo" xfId="33" builtinId="8" hidden="1"/>
    <cellStyle name="Hipervínculo" xfId="35" builtinId="8" hidden="1"/>
    <cellStyle name="Hipervínculo" xfId="37" builtinId="8" hidden="1"/>
    <cellStyle name="Hipervínculo" xfId="39" builtinId="8" hidden="1"/>
    <cellStyle name="Hipervínculo" xfId="41" builtinId="8" hidden="1"/>
    <cellStyle name="Hipervínculo" xfId="43" builtinId="8" hidden="1"/>
    <cellStyle name="Hipervínculo" xfId="45" builtinId="8" hidden="1"/>
    <cellStyle name="Hipervínculo" xfId="47" builtinId="8" hidden="1"/>
    <cellStyle name="Hipervínculo" xfId="49" builtinId="8" hidden="1"/>
    <cellStyle name="Hipervínculo" xfId="51" builtinId="8" hidden="1"/>
    <cellStyle name="Hipervínculo" xfId="53" builtinId="8" hidden="1"/>
    <cellStyle name="Hipervínculo" xfId="55" builtinId="8" hidden="1"/>
    <cellStyle name="Hipervínculo" xfId="57" builtinId="8" hidden="1"/>
    <cellStyle name="Hipervínculo" xfId="59" builtinId="8" hidden="1"/>
    <cellStyle name="Hipervínculo" xfId="61" builtinId="8" hidden="1"/>
    <cellStyle name="Hipervínculo" xfId="63" builtinId="8" hidden="1"/>
    <cellStyle name="Hipervínculo" xfId="65" builtinId="8" hidden="1"/>
    <cellStyle name="Hipervínculo" xfId="67" builtinId="8" hidden="1"/>
    <cellStyle name="Hipervínculo" xfId="69" builtinId="8" hidden="1"/>
    <cellStyle name="Hipervínculo" xfId="71" builtinId="8" hidden="1"/>
    <cellStyle name="Hipervínculo" xfId="73" builtinId="8" hidden="1"/>
    <cellStyle name="Hipervínculo" xfId="75" builtinId="8" hidden="1"/>
    <cellStyle name="Hipervínculo" xfId="77" builtinId="8" hidden="1"/>
    <cellStyle name="Hipervínculo" xfId="79" builtinId="8" hidden="1"/>
    <cellStyle name="Hipervínculo" xfId="81" builtinId="8" hidden="1"/>
    <cellStyle name="Hipervínculo" xfId="83" builtinId="8" hidden="1"/>
    <cellStyle name="Hipervínculo" xfId="85" builtinId="8" hidden="1"/>
    <cellStyle name="Hipervínculo" xfId="87" builtinId="8" hidden="1"/>
    <cellStyle name="Hipervínculo" xfId="89" builtinId="8" hidden="1"/>
    <cellStyle name="Hipervínculo" xfId="91" builtinId="8" hidden="1"/>
    <cellStyle name="Hipervínculo" xfId="93" builtinId="8" hidden="1"/>
    <cellStyle name="Hipervínculo" xfId="95" builtinId="8" hidden="1"/>
    <cellStyle name="Hipervínculo" xfId="97" builtinId="8" hidden="1"/>
    <cellStyle name="Hipervínculo" xfId="99" builtinId="8" hidden="1"/>
    <cellStyle name="Hipervínculo" xfId="101" builtinId="8" hidden="1"/>
    <cellStyle name="Hipervínculo" xfId="103" builtinId="8" hidden="1"/>
    <cellStyle name="Hipervínculo" xfId="105" builtinId="8" hidden="1"/>
    <cellStyle name="Hipervínculo" xfId="107" builtinId="8" hidden="1"/>
    <cellStyle name="Hipervínculo" xfId="109" builtinId="8" hidden="1"/>
    <cellStyle name="Hipervínculo" xfId="111" builtinId="8" hidden="1"/>
    <cellStyle name="Hipervínculo" xfId="113" builtinId="8" hidden="1"/>
    <cellStyle name="Hipervínculo" xfId="115" builtinId="8" hidden="1"/>
    <cellStyle name="Hipervínculo" xfId="117" builtinId="8" hidden="1"/>
    <cellStyle name="Hipervínculo" xfId="119" builtinId="8" hidden="1"/>
    <cellStyle name="Hipervínculo" xfId="121" builtinId="8" hidden="1"/>
    <cellStyle name="Hipervínculo" xfId="123" builtinId="8" hidden="1"/>
    <cellStyle name="Hipervínculo" xfId="125" builtinId="8" hidden="1"/>
    <cellStyle name="Hipervínculo" xfId="127" builtinId="8" hidden="1"/>
    <cellStyle name="Hipervínculo" xfId="129" builtinId="8" hidden="1"/>
    <cellStyle name="Hipervínculo" xfId="131" builtinId="8" hidden="1"/>
    <cellStyle name="Hipervínculo" xfId="133" builtinId="8" hidden="1"/>
    <cellStyle name="Hipervínculo" xfId="135" builtinId="8" hidden="1"/>
    <cellStyle name="Hipervínculo" xfId="137" builtinId="8" hidden="1"/>
    <cellStyle name="Hipervínculo" xfId="139" builtinId="8" hidden="1"/>
    <cellStyle name="Hipervínculo" xfId="141" builtinId="8" hidden="1"/>
    <cellStyle name="Hipervínculo" xfId="143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Hipervínculo visitado" xfId="22" builtinId="9" hidden="1"/>
    <cellStyle name="Hipervínculo visitado" xfId="24" builtinId="9" hidden="1"/>
    <cellStyle name="Hipervínculo visitado" xfId="26" builtinId="9" hidden="1"/>
    <cellStyle name="Hipervínculo visitado" xfId="28" builtinId="9" hidden="1"/>
    <cellStyle name="Hipervínculo visitado" xfId="30" builtinId="9" hidden="1"/>
    <cellStyle name="Hipervínculo visitado" xfId="32" builtinId="9" hidden="1"/>
    <cellStyle name="Hipervínculo visitado" xfId="34" builtinId="9" hidden="1"/>
    <cellStyle name="Hipervínculo visitado" xfId="36" builtinId="9" hidden="1"/>
    <cellStyle name="Hipervínculo visitado" xfId="38" builtinId="9" hidden="1"/>
    <cellStyle name="Hipervínculo visitado" xfId="40" builtinId="9" hidden="1"/>
    <cellStyle name="Hipervínculo visitado" xfId="42" builtinId="9" hidden="1"/>
    <cellStyle name="Hipervínculo visitado" xfId="44" builtinId="9" hidden="1"/>
    <cellStyle name="Hipervínculo visitado" xfId="46" builtinId="9" hidden="1"/>
    <cellStyle name="Hipervínculo visitado" xfId="48" builtinId="9" hidden="1"/>
    <cellStyle name="Hipervínculo visitado" xfId="50" builtinId="9" hidden="1"/>
    <cellStyle name="Hipervínculo visitado" xfId="52" builtinId="9" hidden="1"/>
    <cellStyle name="Hipervínculo visitado" xfId="54" builtinId="9" hidden="1"/>
    <cellStyle name="Hipervínculo visitado" xfId="56" builtinId="9" hidden="1"/>
    <cellStyle name="Hipervínculo visitado" xfId="58" builtinId="9" hidden="1"/>
    <cellStyle name="Hipervínculo visitado" xfId="60" builtinId="9" hidden="1"/>
    <cellStyle name="Hipervínculo visitado" xfId="62" builtinId="9" hidden="1"/>
    <cellStyle name="Hipervínculo visitado" xfId="64" builtinId="9" hidden="1"/>
    <cellStyle name="Hipervínculo visitado" xfId="66" builtinId="9" hidden="1"/>
    <cellStyle name="Hipervínculo visitado" xfId="68" builtinId="9" hidden="1"/>
    <cellStyle name="Hipervínculo visitado" xfId="70" builtinId="9" hidden="1"/>
    <cellStyle name="Hipervínculo visitado" xfId="72" builtinId="9" hidden="1"/>
    <cellStyle name="Hipervínculo visitado" xfId="74" builtinId="9" hidden="1"/>
    <cellStyle name="Hipervínculo visitado" xfId="76" builtinId="9" hidden="1"/>
    <cellStyle name="Hipervínculo visitado" xfId="78" builtinId="9" hidden="1"/>
    <cellStyle name="Hipervínculo visitado" xfId="80" builtinId="9" hidden="1"/>
    <cellStyle name="Hipervínculo visitado" xfId="82" builtinId="9" hidden="1"/>
    <cellStyle name="Hipervínculo visitado" xfId="84" builtinId="9" hidden="1"/>
    <cellStyle name="Hipervínculo visitado" xfId="86" builtinId="9" hidden="1"/>
    <cellStyle name="Hipervínculo visitado" xfId="88" builtinId="9" hidden="1"/>
    <cellStyle name="Hipervínculo visitado" xfId="90" builtinId="9" hidden="1"/>
    <cellStyle name="Hipervínculo visitado" xfId="92" builtinId="9" hidden="1"/>
    <cellStyle name="Hipervínculo visitado" xfId="94" builtinId="9" hidden="1"/>
    <cellStyle name="Hipervínculo visitado" xfId="96" builtinId="9" hidden="1"/>
    <cellStyle name="Hipervínculo visitado" xfId="98" builtinId="9" hidden="1"/>
    <cellStyle name="Hipervínculo visitado" xfId="100" builtinId="9" hidden="1"/>
    <cellStyle name="Hipervínculo visitado" xfId="102" builtinId="9" hidden="1"/>
    <cellStyle name="Hipervínculo visitado" xfId="104" builtinId="9" hidden="1"/>
    <cellStyle name="Hipervínculo visitado" xfId="106" builtinId="9" hidden="1"/>
    <cellStyle name="Hipervínculo visitado" xfId="108" builtinId="9" hidden="1"/>
    <cellStyle name="Hipervínculo visitado" xfId="110" builtinId="9" hidden="1"/>
    <cellStyle name="Hipervínculo visitado" xfId="112" builtinId="9" hidden="1"/>
    <cellStyle name="Hipervínculo visitado" xfId="114" builtinId="9" hidden="1"/>
    <cellStyle name="Hipervínculo visitado" xfId="116" builtinId="9" hidden="1"/>
    <cellStyle name="Hipervínculo visitado" xfId="118" builtinId="9" hidden="1"/>
    <cellStyle name="Hipervínculo visitado" xfId="120" builtinId="9" hidden="1"/>
    <cellStyle name="Hipervínculo visitado" xfId="122" builtinId="9" hidden="1"/>
    <cellStyle name="Hipervínculo visitado" xfId="124" builtinId="9" hidden="1"/>
    <cellStyle name="Hipervínculo visitado" xfId="126" builtinId="9" hidden="1"/>
    <cellStyle name="Hipervínculo visitado" xfId="128" builtinId="9" hidden="1"/>
    <cellStyle name="Hipervínculo visitado" xfId="130" builtinId="9" hidden="1"/>
    <cellStyle name="Hipervínculo visitado" xfId="132" builtinId="9" hidden="1"/>
    <cellStyle name="Hipervínculo visitado" xfId="134" builtinId="9" hidden="1"/>
    <cellStyle name="Hipervínculo visitado" xfId="136" builtinId="9" hidden="1"/>
    <cellStyle name="Hipervínculo visitado" xfId="138" builtinId="9" hidden="1"/>
    <cellStyle name="Hipervínculo visitado" xfId="140" builtinId="9" hidden="1"/>
    <cellStyle name="Hipervínculo visitado" xfId="142" builtinId="9" hidden="1"/>
    <cellStyle name="Hipervínculo visitado" xfId="144" builtinId="9" hidden="1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Relationship Id="rId10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127000</xdr:colOff>
      <xdr:row>0</xdr:row>
      <xdr:rowOff>114300</xdr:rowOff>
    </xdr:from>
    <xdr:to>
      <xdr:col>5</xdr:col>
      <xdr:colOff>508000</xdr:colOff>
      <xdr:row>5</xdr:row>
      <xdr:rowOff>152400</xdr:rowOff>
    </xdr:to>
    <xdr:pic>
      <xdr:nvPicPr>
        <xdr:cNvPr id="427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9600" y="1143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1968500</xdr:colOff>
      <xdr:row>0</xdr:row>
      <xdr:rowOff>165100</xdr:rowOff>
    </xdr:from>
    <xdr:to>
      <xdr:col>17</xdr:col>
      <xdr:colOff>571500</xdr:colOff>
      <xdr:row>5</xdr:row>
      <xdr:rowOff>50800</xdr:rowOff>
    </xdr:to>
    <xdr:pic>
      <xdr:nvPicPr>
        <xdr:cNvPr id="4273" name="Imagen 7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056600" y="165100"/>
          <a:ext cx="279400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127000</xdr:colOff>
      <xdr:row>0</xdr:row>
      <xdr:rowOff>114300</xdr:rowOff>
    </xdr:from>
    <xdr:to>
      <xdr:col>5</xdr:col>
      <xdr:colOff>508000</xdr:colOff>
      <xdr:row>5</xdr:row>
      <xdr:rowOff>152400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9600" y="1143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1968500</xdr:colOff>
      <xdr:row>0</xdr:row>
      <xdr:rowOff>165100</xdr:rowOff>
    </xdr:from>
    <xdr:to>
      <xdr:col>17</xdr:col>
      <xdr:colOff>571500</xdr:colOff>
      <xdr:row>5</xdr:row>
      <xdr:rowOff>50800</xdr:rowOff>
    </xdr:to>
    <xdr:pic>
      <xdr:nvPicPr>
        <xdr:cNvPr id="3" name="Imagen 7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056600" y="165100"/>
          <a:ext cx="279400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127000</xdr:colOff>
      <xdr:row>0</xdr:row>
      <xdr:rowOff>114300</xdr:rowOff>
    </xdr:from>
    <xdr:to>
      <xdr:col>5</xdr:col>
      <xdr:colOff>508000</xdr:colOff>
      <xdr:row>5</xdr:row>
      <xdr:rowOff>152400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9600" y="1143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16</xdr:col>
      <xdr:colOff>330200</xdr:colOff>
      <xdr:row>1</xdr:row>
      <xdr:rowOff>165100</xdr:rowOff>
    </xdr:from>
    <xdr:to>
      <xdr:col>17</xdr:col>
      <xdr:colOff>660400</xdr:colOff>
      <xdr:row>5</xdr:row>
      <xdr:rowOff>101600</xdr:rowOff>
    </xdr:to>
    <xdr:pic>
      <xdr:nvPicPr>
        <xdr:cNvPr id="4" name="Imagen 3"/>
        <xdr:cNvPicPr/>
      </xdr:nvPicPr>
      <xdr:blipFill>
        <a:blip xmlns:r="http://schemas.openxmlformats.org/officeDocument/2006/relationships" r:embed="rId2"/>
        <a:srcRect l="21390" t="37135" r="18600" b="43236"/>
        <a:stretch>
          <a:fillRect/>
        </a:stretch>
      </xdr:blipFill>
      <xdr:spPr bwMode="auto">
        <a:xfrm>
          <a:off x="19519900" y="355600"/>
          <a:ext cx="2425700" cy="889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127000</xdr:colOff>
      <xdr:row>0</xdr:row>
      <xdr:rowOff>114300</xdr:rowOff>
    </xdr:from>
    <xdr:to>
      <xdr:col>5</xdr:col>
      <xdr:colOff>508000</xdr:colOff>
      <xdr:row>5</xdr:row>
      <xdr:rowOff>152400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9600" y="1143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16</xdr:col>
      <xdr:colOff>279400</xdr:colOff>
      <xdr:row>1</xdr:row>
      <xdr:rowOff>63500</xdr:rowOff>
    </xdr:from>
    <xdr:to>
      <xdr:col>17</xdr:col>
      <xdr:colOff>393700</xdr:colOff>
      <xdr:row>5</xdr:row>
      <xdr:rowOff>0</xdr:rowOff>
    </xdr:to>
    <xdr:pic>
      <xdr:nvPicPr>
        <xdr:cNvPr id="4" name="Imagen 3"/>
        <xdr:cNvPicPr/>
      </xdr:nvPicPr>
      <xdr:blipFill>
        <a:blip xmlns:r="http://schemas.openxmlformats.org/officeDocument/2006/relationships" r:embed="rId2"/>
        <a:srcRect l="21390" t="37135" r="18600" b="43236"/>
        <a:stretch>
          <a:fillRect/>
        </a:stretch>
      </xdr:blipFill>
      <xdr:spPr bwMode="auto">
        <a:xfrm>
          <a:off x="19469100" y="254000"/>
          <a:ext cx="2209800" cy="889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1003300</xdr:colOff>
      <xdr:row>0</xdr:row>
      <xdr:rowOff>152400</xdr:rowOff>
    </xdr:from>
    <xdr:to>
      <xdr:col>4</xdr:col>
      <xdr:colOff>635000</xdr:colOff>
      <xdr:row>5</xdr:row>
      <xdr:rowOff>190500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13300" y="1524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20</xdr:col>
      <xdr:colOff>1676400</xdr:colOff>
      <xdr:row>1</xdr:row>
      <xdr:rowOff>63500</xdr:rowOff>
    </xdr:from>
    <xdr:to>
      <xdr:col>21</xdr:col>
      <xdr:colOff>2019300</xdr:colOff>
      <xdr:row>5</xdr:row>
      <xdr:rowOff>0</xdr:rowOff>
    </xdr:to>
    <xdr:pic>
      <xdr:nvPicPr>
        <xdr:cNvPr id="4" name="Imagen 3"/>
        <xdr:cNvPicPr/>
      </xdr:nvPicPr>
      <xdr:blipFill>
        <a:blip xmlns:r="http://schemas.openxmlformats.org/officeDocument/2006/relationships" r:embed="rId2"/>
        <a:srcRect l="21390" t="37135" r="18600" b="43236"/>
        <a:stretch>
          <a:fillRect/>
        </a:stretch>
      </xdr:blipFill>
      <xdr:spPr bwMode="auto">
        <a:xfrm>
          <a:off x="24231600" y="254000"/>
          <a:ext cx="2438400" cy="889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1384300</xdr:colOff>
      <xdr:row>3</xdr:row>
      <xdr:rowOff>38100</xdr:rowOff>
    </xdr:from>
    <xdr:to>
      <xdr:col>2</xdr:col>
      <xdr:colOff>2387600</xdr:colOff>
      <xdr:row>6</xdr:row>
      <xdr:rowOff>279400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4900" y="711200"/>
          <a:ext cx="1003300" cy="927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3238500</xdr:colOff>
      <xdr:row>3</xdr:row>
      <xdr:rowOff>127000</xdr:rowOff>
    </xdr:from>
    <xdr:to>
      <xdr:col>3</xdr:col>
      <xdr:colOff>1181100</xdr:colOff>
      <xdr:row>6</xdr:row>
      <xdr:rowOff>304800</xdr:rowOff>
    </xdr:to>
    <xdr:pic>
      <xdr:nvPicPr>
        <xdr:cNvPr id="4" name="Imagen 3"/>
        <xdr:cNvPicPr/>
      </xdr:nvPicPr>
      <xdr:blipFill>
        <a:blip xmlns:r="http://schemas.openxmlformats.org/officeDocument/2006/relationships" r:embed="rId2"/>
        <a:srcRect l="21390" t="37135" r="18600" b="43236"/>
        <a:stretch>
          <a:fillRect/>
        </a:stretch>
      </xdr:blipFill>
      <xdr:spPr bwMode="auto">
        <a:xfrm>
          <a:off x="4229100" y="800100"/>
          <a:ext cx="1968500" cy="863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69"/>
  <sheetViews>
    <sheetView workbookViewId="0">
      <selection activeCell="B8" sqref="B8"/>
    </sheetView>
  </sheetViews>
  <sheetFormatPr baseColWidth="10" defaultRowHeight="15" x14ac:dyDescent="0"/>
  <cols>
    <col min="1" max="1" width="2.42578125" style="1" customWidth="1"/>
    <col min="2" max="2" width="20.7109375" style="1" customWidth="1"/>
    <col min="3" max="4" width="19.7109375" style="1" customWidth="1"/>
    <col min="5" max="5" width="11.28515625" style="1" customWidth="1"/>
    <col min="6" max="6" width="12.28515625" style="1" customWidth="1"/>
    <col min="7" max="7" width="36.28515625" style="1" customWidth="1"/>
    <col min="8" max="8" width="13.7109375" style="1" customWidth="1"/>
    <col min="9" max="9" width="12.7109375" style="1" hidden="1" customWidth="1"/>
    <col min="10" max="11" width="9.5703125" style="1" customWidth="1"/>
    <col min="12" max="12" width="9.7109375" style="1" hidden="1" customWidth="1"/>
    <col min="13" max="13" width="10.7109375" style="1"/>
    <col min="14" max="15" width="13.140625" style="1" customWidth="1"/>
    <col min="16" max="18" width="23.5703125" style="1" customWidth="1"/>
    <col min="19" max="20" width="12.5703125" style="1" customWidth="1"/>
    <col min="21" max="16384" width="10.7109375" style="1"/>
  </cols>
  <sheetData>
    <row r="2" spans="2:20" ht="20" customHeight="1">
      <c r="B2" s="253" t="s">
        <v>16</v>
      </c>
      <c r="C2" s="253"/>
      <c r="D2" s="253"/>
      <c r="E2" s="253"/>
      <c r="F2" s="253"/>
      <c r="G2" s="253"/>
      <c r="H2" s="253"/>
      <c r="I2" s="253"/>
      <c r="J2" s="253"/>
      <c r="K2" s="253"/>
      <c r="L2" s="253"/>
      <c r="M2" s="253"/>
      <c r="N2" s="253"/>
      <c r="O2" s="253"/>
      <c r="P2" s="253"/>
      <c r="Q2" s="253"/>
      <c r="R2" s="253"/>
      <c r="S2" s="253"/>
      <c r="T2" s="253"/>
    </row>
    <row r="3" spans="2:20" ht="20" customHeight="1">
      <c r="B3" s="253" t="s">
        <v>19</v>
      </c>
      <c r="C3" s="253"/>
      <c r="D3" s="253"/>
      <c r="E3" s="253"/>
      <c r="F3" s="253"/>
      <c r="G3" s="253"/>
      <c r="H3" s="253"/>
      <c r="I3" s="253"/>
      <c r="J3" s="253"/>
      <c r="K3" s="253"/>
      <c r="L3" s="253"/>
      <c r="M3" s="253"/>
      <c r="N3" s="253"/>
      <c r="O3" s="253"/>
      <c r="P3" s="253"/>
      <c r="Q3" s="253"/>
      <c r="R3" s="253"/>
      <c r="S3" s="253"/>
      <c r="T3" s="253"/>
    </row>
    <row r="4" spans="2:20" ht="20" customHeight="1">
      <c r="B4" s="253" t="s">
        <v>27</v>
      </c>
      <c r="C4" s="253"/>
      <c r="D4" s="253"/>
      <c r="E4" s="253"/>
      <c r="F4" s="253"/>
      <c r="G4" s="253"/>
      <c r="H4" s="253"/>
      <c r="I4" s="253"/>
      <c r="J4" s="253"/>
      <c r="K4" s="253"/>
      <c r="L4" s="253"/>
      <c r="M4" s="253"/>
      <c r="N4" s="253"/>
      <c r="O4" s="253"/>
      <c r="P4" s="253"/>
      <c r="Q4" s="253"/>
      <c r="R4" s="253"/>
      <c r="S4" s="253"/>
      <c r="T4" s="253"/>
    </row>
    <row r="6" spans="2:20" ht="16" thickBot="1"/>
    <row r="7" spans="2:20" ht="18" customHeight="1" thickBot="1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2:20" ht="18" customHeight="1" thickBot="1">
      <c r="B8" s="7">
        <v>2016</v>
      </c>
      <c r="C8" s="8">
        <v>42735</v>
      </c>
      <c r="D8" s="254" t="s">
        <v>3</v>
      </c>
      <c r="E8" s="255"/>
      <c r="F8" s="255"/>
      <c r="G8" s="255"/>
      <c r="H8" s="255"/>
      <c r="I8" s="255"/>
      <c r="J8" s="255"/>
      <c r="K8" s="256"/>
      <c r="L8" s="4"/>
      <c r="M8" s="4"/>
      <c r="N8" s="4"/>
      <c r="O8" s="4"/>
      <c r="P8" s="4"/>
      <c r="Q8" s="4"/>
      <c r="R8" s="4"/>
      <c r="S8" s="4"/>
      <c r="T8" s="4"/>
    </row>
    <row r="9" spans="2:20" ht="30" customHeight="1">
      <c r="B9" s="257" t="s">
        <v>17</v>
      </c>
      <c r="C9" s="260" t="s">
        <v>18</v>
      </c>
      <c r="D9" s="263" t="s">
        <v>0</v>
      </c>
      <c r="E9" s="266" t="s">
        <v>4</v>
      </c>
      <c r="F9" s="266"/>
      <c r="G9" s="266" t="s">
        <v>5</v>
      </c>
      <c r="H9" s="266"/>
      <c r="I9" s="266"/>
      <c r="J9" s="266"/>
      <c r="K9" s="268"/>
      <c r="L9" s="5"/>
      <c r="M9" s="263" t="s">
        <v>6</v>
      </c>
      <c r="N9" s="268"/>
      <c r="O9" s="275" t="s">
        <v>24</v>
      </c>
      <c r="P9" s="276"/>
      <c r="Q9" s="276"/>
      <c r="R9" s="276"/>
      <c r="S9" s="276"/>
      <c r="T9" s="277"/>
    </row>
    <row r="10" spans="2:20" ht="17" customHeight="1">
      <c r="B10" s="258"/>
      <c r="C10" s="261"/>
      <c r="D10" s="264"/>
      <c r="E10" s="267"/>
      <c r="F10" s="267"/>
      <c r="G10" s="267" t="s">
        <v>7</v>
      </c>
      <c r="H10" s="251" t="s">
        <v>25</v>
      </c>
      <c r="I10" s="251" t="s">
        <v>26</v>
      </c>
      <c r="J10" s="271" t="s">
        <v>1</v>
      </c>
      <c r="K10" s="269" t="s">
        <v>8</v>
      </c>
      <c r="L10" s="6"/>
      <c r="M10" s="273" t="s">
        <v>9</v>
      </c>
      <c r="N10" s="249" t="s">
        <v>10</v>
      </c>
      <c r="O10" s="278"/>
      <c r="P10" s="279"/>
      <c r="Q10" s="279"/>
      <c r="R10" s="279"/>
      <c r="S10" s="279"/>
      <c r="T10" s="280"/>
    </row>
    <row r="11" spans="2:20" ht="37.5" customHeight="1" thickBot="1">
      <c r="B11" s="259"/>
      <c r="C11" s="262"/>
      <c r="D11" s="265"/>
      <c r="E11" s="34" t="s">
        <v>11</v>
      </c>
      <c r="F11" s="34" t="s">
        <v>12</v>
      </c>
      <c r="G11" s="251"/>
      <c r="H11" s="252"/>
      <c r="I11" s="252"/>
      <c r="J11" s="272"/>
      <c r="K11" s="270"/>
      <c r="L11" s="20"/>
      <c r="M11" s="274"/>
      <c r="N11" s="250"/>
      <c r="O11" s="35" t="s">
        <v>23</v>
      </c>
      <c r="P11" s="36" t="s">
        <v>20</v>
      </c>
      <c r="Q11" s="37" t="s">
        <v>21</v>
      </c>
      <c r="R11" s="24" t="s">
        <v>22</v>
      </c>
      <c r="S11" s="24" t="s">
        <v>14</v>
      </c>
      <c r="T11" s="25" t="s">
        <v>15</v>
      </c>
    </row>
    <row r="12" spans="2:20" ht="61" thickBot="1">
      <c r="B12" s="30" t="s">
        <v>84</v>
      </c>
      <c r="C12" s="31" t="s">
        <v>83</v>
      </c>
      <c r="D12" s="55" t="s">
        <v>82</v>
      </c>
      <c r="E12" s="56">
        <v>42370</v>
      </c>
      <c r="F12" s="56">
        <v>42735</v>
      </c>
      <c r="G12" s="57" t="s">
        <v>28</v>
      </c>
      <c r="H12" s="83">
        <v>35</v>
      </c>
      <c r="I12" s="83">
        <v>3</v>
      </c>
      <c r="J12" s="83">
        <v>3</v>
      </c>
      <c r="K12" s="84">
        <v>3</v>
      </c>
      <c r="L12" s="33">
        <f>+K12/J12</f>
        <v>1</v>
      </c>
      <c r="M12" s="73">
        <f>DAYS360(E12,$C$8)/DAYS360(E12,F12)</f>
        <v>1</v>
      </c>
      <c r="N12" s="74">
        <f>IF(J12=0," -",IF(L12&gt;100%,100%,L12))</f>
        <v>1</v>
      </c>
      <c r="O12" s="108">
        <v>0</v>
      </c>
      <c r="P12" s="83">
        <v>0</v>
      </c>
      <c r="Q12" s="83">
        <v>0</v>
      </c>
      <c r="R12" s="83">
        <v>0</v>
      </c>
      <c r="S12" s="58" t="str">
        <f>IF(P12=0," -",Q12/P12)</f>
        <v xml:space="preserve"> -</v>
      </c>
      <c r="T12" s="59" t="str">
        <f>IF(R12=0," -",IF(Q12=0,100%,R12/Q12))</f>
        <v xml:space="preserve"> -</v>
      </c>
    </row>
    <row r="13" spans="2:20" ht="13" customHeight="1" thickBot="1">
      <c r="B13" s="28"/>
      <c r="C13" s="29"/>
      <c r="D13" s="40"/>
      <c r="E13" s="41"/>
      <c r="F13" s="41"/>
      <c r="G13" s="42"/>
      <c r="H13" s="85"/>
      <c r="I13" s="85"/>
      <c r="J13" s="85"/>
      <c r="K13" s="85"/>
      <c r="L13" s="15"/>
      <c r="M13" s="16"/>
      <c r="N13" s="16"/>
      <c r="O13" s="42"/>
      <c r="P13" s="85"/>
      <c r="Q13" s="85"/>
      <c r="R13" s="85"/>
      <c r="S13" s="26"/>
      <c r="T13" s="43"/>
    </row>
    <row r="14" spans="2:20" ht="61" thickBot="1">
      <c r="B14" s="246" t="s">
        <v>89</v>
      </c>
      <c r="C14" s="31" t="s">
        <v>88</v>
      </c>
      <c r="D14" s="55" t="s">
        <v>85</v>
      </c>
      <c r="E14" s="56">
        <v>42370</v>
      </c>
      <c r="F14" s="56">
        <v>42735</v>
      </c>
      <c r="G14" s="57" t="s">
        <v>29</v>
      </c>
      <c r="H14" s="83">
        <v>1</v>
      </c>
      <c r="I14" s="83">
        <v>0</v>
      </c>
      <c r="J14" s="83">
        <v>0</v>
      </c>
      <c r="K14" s="84">
        <v>1</v>
      </c>
      <c r="L14" s="33" t="e">
        <f t="shared" ref="L14:L68" si="0">+K14/J14</f>
        <v>#DIV/0!</v>
      </c>
      <c r="M14" s="22">
        <f t="shared" ref="M14:M68" si="1">DAYS360(E14,$C$8)/DAYS360(E14,F14)</f>
        <v>1</v>
      </c>
      <c r="N14" s="32" t="str">
        <f t="shared" ref="N14:N68" si="2">IF(J14=0," -",IF(L14&gt;100%,100%,L14))</f>
        <v xml:space="preserve"> -</v>
      </c>
      <c r="O14" s="108" t="s">
        <v>129</v>
      </c>
      <c r="P14" s="83">
        <v>0</v>
      </c>
      <c r="Q14" s="83">
        <v>0</v>
      </c>
      <c r="R14" s="83">
        <v>0</v>
      </c>
      <c r="S14" s="58" t="str">
        <f t="shared" ref="S14:S68" si="3">IF(P14=0," -",Q14/P14)</f>
        <v xml:space="preserve"> -</v>
      </c>
      <c r="T14" s="59" t="str">
        <f t="shared" ref="T14:T68" si="4">IF(R14=0," -",IF(Q14=0,100%,R14/Q14))</f>
        <v xml:space="preserve"> -</v>
      </c>
    </row>
    <row r="15" spans="2:20" ht="13" customHeight="1" thickBot="1">
      <c r="B15" s="247"/>
      <c r="C15" s="14"/>
      <c r="D15" s="9"/>
      <c r="E15" s="45"/>
      <c r="F15" s="45"/>
      <c r="G15" s="38"/>
      <c r="H15" s="46"/>
      <c r="I15" s="46"/>
      <c r="J15" s="46"/>
      <c r="K15" s="47"/>
      <c r="L15" s="13"/>
      <c r="M15" s="12"/>
      <c r="N15" s="12"/>
      <c r="O15" s="109"/>
      <c r="P15" s="46"/>
      <c r="Q15" s="46"/>
      <c r="R15" s="46"/>
      <c r="S15" s="39"/>
      <c r="T15" s="44"/>
    </row>
    <row r="16" spans="2:20" ht="61" thickBot="1">
      <c r="B16" s="248"/>
      <c r="C16" s="31" t="s">
        <v>87</v>
      </c>
      <c r="D16" s="55" t="s">
        <v>86</v>
      </c>
      <c r="E16" s="56">
        <v>42370</v>
      </c>
      <c r="F16" s="56">
        <v>42735</v>
      </c>
      <c r="G16" s="57" t="s">
        <v>30</v>
      </c>
      <c r="H16" s="83">
        <v>1</v>
      </c>
      <c r="I16" s="83">
        <v>0</v>
      </c>
      <c r="J16" s="97">
        <v>0</v>
      </c>
      <c r="K16" s="84">
        <v>0</v>
      </c>
      <c r="L16" s="21" t="e">
        <f t="shared" si="0"/>
        <v>#DIV/0!</v>
      </c>
      <c r="M16" s="22">
        <f t="shared" si="1"/>
        <v>1</v>
      </c>
      <c r="N16" s="32" t="str">
        <f t="shared" si="2"/>
        <v xml:space="preserve"> -</v>
      </c>
      <c r="O16" s="108" t="s">
        <v>129</v>
      </c>
      <c r="P16" s="83">
        <v>0</v>
      </c>
      <c r="Q16" s="83">
        <v>0</v>
      </c>
      <c r="R16" s="83">
        <v>0</v>
      </c>
      <c r="S16" s="58" t="str">
        <f t="shared" si="3"/>
        <v xml:space="preserve"> -</v>
      </c>
      <c r="T16" s="59" t="str">
        <f t="shared" si="4"/>
        <v xml:space="preserve"> -</v>
      </c>
    </row>
    <row r="17" spans="2:20" ht="13" customHeight="1" thickBot="1">
      <c r="B17" s="28"/>
      <c r="C17" s="29"/>
      <c r="D17" s="40"/>
      <c r="E17" s="41"/>
      <c r="F17" s="41"/>
      <c r="G17" s="42"/>
      <c r="H17" s="85"/>
      <c r="I17" s="85"/>
      <c r="J17" s="85"/>
      <c r="K17" s="86"/>
      <c r="L17" s="15"/>
      <c r="M17" s="16"/>
      <c r="N17" s="16"/>
      <c r="O17" s="42"/>
      <c r="P17" s="85"/>
      <c r="Q17" s="85"/>
      <c r="R17" s="85"/>
      <c r="S17" s="26"/>
      <c r="T17" s="43"/>
    </row>
    <row r="18" spans="2:20" ht="45">
      <c r="B18" s="246" t="s">
        <v>95</v>
      </c>
      <c r="C18" s="243" t="s">
        <v>94</v>
      </c>
      <c r="D18" s="241" t="s">
        <v>90</v>
      </c>
      <c r="E18" s="60">
        <v>42370</v>
      </c>
      <c r="F18" s="100">
        <v>42735</v>
      </c>
      <c r="G18" s="101" t="s">
        <v>31</v>
      </c>
      <c r="H18" s="87">
        <v>47</v>
      </c>
      <c r="I18" s="87">
        <v>47</v>
      </c>
      <c r="J18" s="87">
        <v>47</v>
      </c>
      <c r="K18" s="88">
        <v>47</v>
      </c>
      <c r="L18" s="33">
        <f t="shared" si="0"/>
        <v>1</v>
      </c>
      <c r="M18" s="22">
        <f t="shared" si="1"/>
        <v>1</v>
      </c>
      <c r="N18" s="32">
        <f t="shared" si="2"/>
        <v>1</v>
      </c>
      <c r="O18" s="110" t="s">
        <v>130</v>
      </c>
      <c r="P18" s="87">
        <v>2800000</v>
      </c>
      <c r="Q18" s="87">
        <v>2747182</v>
      </c>
      <c r="R18" s="87">
        <v>0</v>
      </c>
      <c r="S18" s="19">
        <f t="shared" si="3"/>
        <v>0.98113642857142858</v>
      </c>
      <c r="T18" s="18" t="str">
        <f t="shared" si="4"/>
        <v xml:space="preserve"> -</v>
      </c>
    </row>
    <row r="19" spans="2:20" ht="45">
      <c r="B19" s="247"/>
      <c r="C19" s="244"/>
      <c r="D19" s="239"/>
      <c r="E19" s="53">
        <v>42370</v>
      </c>
      <c r="F19" s="102">
        <v>42735</v>
      </c>
      <c r="G19" s="10" t="s">
        <v>32</v>
      </c>
      <c r="H19" s="89">
        <v>47</v>
      </c>
      <c r="I19" s="89">
        <v>47</v>
      </c>
      <c r="J19" s="89">
        <v>47</v>
      </c>
      <c r="K19" s="90">
        <v>43</v>
      </c>
      <c r="L19" s="33">
        <f t="shared" si="0"/>
        <v>0.91489361702127658</v>
      </c>
      <c r="M19" s="22">
        <f t="shared" si="1"/>
        <v>1</v>
      </c>
      <c r="N19" s="32">
        <f t="shared" si="2"/>
        <v>0.91489361702127658</v>
      </c>
      <c r="O19" s="111">
        <v>2210645</v>
      </c>
      <c r="P19" s="89">
        <v>650000</v>
      </c>
      <c r="Q19" s="89">
        <v>619173</v>
      </c>
      <c r="R19" s="89">
        <v>582167</v>
      </c>
      <c r="S19" s="27">
        <f t="shared" si="3"/>
        <v>0.9525738461538461</v>
      </c>
      <c r="T19" s="23">
        <f t="shared" si="4"/>
        <v>0.94023318200244521</v>
      </c>
    </row>
    <row r="20" spans="2:20" ht="45">
      <c r="B20" s="247"/>
      <c r="C20" s="244"/>
      <c r="D20" s="239"/>
      <c r="E20" s="53">
        <v>42370</v>
      </c>
      <c r="F20" s="102">
        <v>42735</v>
      </c>
      <c r="G20" s="10" t="s">
        <v>33</v>
      </c>
      <c r="H20" s="89">
        <v>23</v>
      </c>
      <c r="I20" s="89">
        <v>0</v>
      </c>
      <c r="J20" s="89">
        <v>0</v>
      </c>
      <c r="K20" s="90">
        <v>0</v>
      </c>
      <c r="L20" s="33" t="e">
        <f t="shared" si="0"/>
        <v>#DIV/0!</v>
      </c>
      <c r="M20" s="22">
        <f t="shared" si="1"/>
        <v>1</v>
      </c>
      <c r="N20" s="32" t="str">
        <f t="shared" si="2"/>
        <v xml:space="preserve"> -</v>
      </c>
      <c r="O20" s="111">
        <v>2210298</v>
      </c>
      <c r="P20" s="89">
        <v>322604</v>
      </c>
      <c r="Q20" s="89">
        <v>0</v>
      </c>
      <c r="R20" s="89">
        <v>0</v>
      </c>
      <c r="S20" s="27">
        <f t="shared" si="3"/>
        <v>0</v>
      </c>
      <c r="T20" s="23" t="str">
        <f t="shared" si="4"/>
        <v xml:space="preserve"> -</v>
      </c>
    </row>
    <row r="21" spans="2:20" ht="45">
      <c r="B21" s="247"/>
      <c r="C21" s="244"/>
      <c r="D21" s="239"/>
      <c r="E21" s="53">
        <v>42370</v>
      </c>
      <c r="F21" s="102">
        <v>42735</v>
      </c>
      <c r="G21" s="10" t="s">
        <v>34</v>
      </c>
      <c r="H21" s="89">
        <v>17400</v>
      </c>
      <c r="I21" s="89">
        <v>2200</v>
      </c>
      <c r="J21" s="89">
        <v>2200</v>
      </c>
      <c r="K21" s="90">
        <v>2247</v>
      </c>
      <c r="L21" s="33">
        <f t="shared" si="0"/>
        <v>1.0213636363636365</v>
      </c>
      <c r="M21" s="22">
        <f t="shared" si="1"/>
        <v>1</v>
      </c>
      <c r="N21" s="32">
        <f t="shared" si="2"/>
        <v>1</v>
      </c>
      <c r="O21" s="111">
        <v>2210645</v>
      </c>
      <c r="P21" s="89">
        <v>0</v>
      </c>
      <c r="Q21" s="89">
        <v>0</v>
      </c>
      <c r="R21" s="89">
        <v>330000</v>
      </c>
      <c r="S21" s="27" t="str">
        <f t="shared" si="3"/>
        <v xml:space="preserve"> -</v>
      </c>
      <c r="T21" s="23">
        <f t="shared" si="4"/>
        <v>1</v>
      </c>
    </row>
    <row r="22" spans="2:20" ht="45">
      <c r="B22" s="247"/>
      <c r="C22" s="244"/>
      <c r="D22" s="239"/>
      <c r="E22" s="53">
        <v>42370</v>
      </c>
      <c r="F22" s="102">
        <v>42735</v>
      </c>
      <c r="G22" s="10" t="s">
        <v>35</v>
      </c>
      <c r="H22" s="89">
        <v>47</v>
      </c>
      <c r="I22" s="89">
        <v>47</v>
      </c>
      <c r="J22" s="89">
        <v>47</v>
      </c>
      <c r="K22" s="90">
        <v>47</v>
      </c>
      <c r="L22" s="33">
        <f t="shared" si="0"/>
        <v>1</v>
      </c>
      <c r="M22" s="22">
        <f t="shared" si="1"/>
        <v>1</v>
      </c>
      <c r="N22" s="32">
        <f t="shared" si="2"/>
        <v>1</v>
      </c>
      <c r="O22" s="111">
        <v>2210208</v>
      </c>
      <c r="P22" s="89">
        <v>1739595</v>
      </c>
      <c r="Q22" s="89">
        <v>1488133</v>
      </c>
      <c r="R22" s="89">
        <v>500000</v>
      </c>
      <c r="S22" s="27">
        <f t="shared" si="3"/>
        <v>0.85544796346275997</v>
      </c>
      <c r="T22" s="23">
        <f t="shared" si="4"/>
        <v>0.33599147388035883</v>
      </c>
    </row>
    <row r="23" spans="2:20" ht="45" customHeight="1">
      <c r="B23" s="247"/>
      <c r="C23" s="244"/>
      <c r="D23" s="239"/>
      <c r="E23" s="53">
        <v>42370</v>
      </c>
      <c r="F23" s="102">
        <v>42735</v>
      </c>
      <c r="G23" s="10" t="s">
        <v>36</v>
      </c>
      <c r="H23" s="89">
        <v>47</v>
      </c>
      <c r="I23" s="89">
        <v>47</v>
      </c>
      <c r="J23" s="89">
        <v>47</v>
      </c>
      <c r="K23" s="90">
        <v>47</v>
      </c>
      <c r="L23" s="33">
        <f t="shared" si="0"/>
        <v>1</v>
      </c>
      <c r="M23" s="22">
        <f t="shared" si="1"/>
        <v>1</v>
      </c>
      <c r="N23" s="32">
        <f t="shared" si="2"/>
        <v>1</v>
      </c>
      <c r="O23" s="111" t="s">
        <v>131</v>
      </c>
      <c r="P23" s="89">
        <f>131979354+46040951</f>
        <v>178020305</v>
      </c>
      <c r="Q23" s="89">
        <f>131149474+46040951</f>
        <v>177190425</v>
      </c>
      <c r="R23" s="89">
        <v>0</v>
      </c>
      <c r="S23" s="27">
        <f t="shared" si="3"/>
        <v>0.99533828458500839</v>
      </c>
      <c r="T23" s="23" t="str">
        <f t="shared" si="4"/>
        <v xml:space="preserve"> -</v>
      </c>
    </row>
    <row r="24" spans="2:20" ht="45" customHeight="1">
      <c r="B24" s="247"/>
      <c r="C24" s="244"/>
      <c r="D24" s="239"/>
      <c r="E24" s="53">
        <v>42370</v>
      </c>
      <c r="F24" s="102">
        <v>42735</v>
      </c>
      <c r="G24" s="10" t="s">
        <v>37</v>
      </c>
      <c r="H24" s="89">
        <v>47</v>
      </c>
      <c r="I24" s="89">
        <v>47</v>
      </c>
      <c r="J24" s="89">
        <v>47</v>
      </c>
      <c r="K24" s="90">
        <v>47</v>
      </c>
      <c r="L24" s="33">
        <f t="shared" si="0"/>
        <v>1</v>
      </c>
      <c r="M24" s="22">
        <f t="shared" si="1"/>
        <v>1</v>
      </c>
      <c r="N24" s="32">
        <f t="shared" si="2"/>
        <v>1</v>
      </c>
      <c r="O24" s="111" t="s">
        <v>132</v>
      </c>
      <c r="P24" s="89">
        <v>22226796</v>
      </c>
      <c r="Q24" s="89">
        <v>20348330</v>
      </c>
      <c r="R24" s="89">
        <v>0</v>
      </c>
      <c r="S24" s="27">
        <f t="shared" si="3"/>
        <v>0.91548642458409213</v>
      </c>
      <c r="T24" s="23" t="str">
        <f t="shared" si="4"/>
        <v xml:space="preserve"> -</v>
      </c>
    </row>
    <row r="25" spans="2:20" ht="45">
      <c r="B25" s="247"/>
      <c r="C25" s="244"/>
      <c r="D25" s="239"/>
      <c r="E25" s="53">
        <v>42370</v>
      </c>
      <c r="F25" s="102">
        <v>42735</v>
      </c>
      <c r="G25" s="10" t="s">
        <v>38</v>
      </c>
      <c r="H25" s="89">
        <v>12</v>
      </c>
      <c r="I25" s="89">
        <v>0</v>
      </c>
      <c r="J25" s="89">
        <v>0</v>
      </c>
      <c r="K25" s="90">
        <v>0</v>
      </c>
      <c r="L25" s="33" t="e">
        <f t="shared" si="0"/>
        <v>#DIV/0!</v>
      </c>
      <c r="M25" s="22">
        <f t="shared" si="1"/>
        <v>1</v>
      </c>
      <c r="N25" s="32" t="str">
        <f t="shared" si="2"/>
        <v xml:space="preserve"> -</v>
      </c>
      <c r="O25" s="111">
        <v>2210645</v>
      </c>
      <c r="P25" s="89">
        <v>0</v>
      </c>
      <c r="Q25" s="89">
        <v>0</v>
      </c>
      <c r="R25" s="89">
        <v>0</v>
      </c>
      <c r="S25" s="27" t="str">
        <f t="shared" si="3"/>
        <v xml:space="preserve"> -</v>
      </c>
      <c r="T25" s="23" t="str">
        <f t="shared" si="4"/>
        <v xml:space="preserve"> -</v>
      </c>
    </row>
    <row r="26" spans="2:20" ht="30">
      <c r="B26" s="247"/>
      <c r="C26" s="244"/>
      <c r="D26" s="239"/>
      <c r="E26" s="53">
        <v>42370</v>
      </c>
      <c r="F26" s="102">
        <v>42735</v>
      </c>
      <c r="G26" s="10" t="s">
        <v>39</v>
      </c>
      <c r="H26" s="89">
        <v>4</v>
      </c>
      <c r="I26" s="89">
        <v>0</v>
      </c>
      <c r="J26" s="89">
        <v>0</v>
      </c>
      <c r="K26" s="90">
        <v>0</v>
      </c>
      <c r="L26" s="33" t="e">
        <f t="shared" si="0"/>
        <v>#DIV/0!</v>
      </c>
      <c r="M26" s="22">
        <f t="shared" si="1"/>
        <v>1</v>
      </c>
      <c r="N26" s="32" t="str">
        <f t="shared" si="2"/>
        <v xml:space="preserve"> -</v>
      </c>
      <c r="O26" s="111">
        <v>2210297</v>
      </c>
      <c r="P26" s="89">
        <v>0</v>
      </c>
      <c r="Q26" s="89">
        <v>0</v>
      </c>
      <c r="R26" s="89">
        <v>0</v>
      </c>
      <c r="S26" s="27" t="str">
        <f t="shared" si="3"/>
        <v xml:space="preserve"> -</v>
      </c>
      <c r="T26" s="23" t="str">
        <f t="shared" si="4"/>
        <v xml:space="preserve"> -</v>
      </c>
    </row>
    <row r="27" spans="2:20" ht="60">
      <c r="B27" s="247"/>
      <c r="C27" s="244"/>
      <c r="D27" s="239"/>
      <c r="E27" s="53">
        <v>42370</v>
      </c>
      <c r="F27" s="102">
        <v>42735</v>
      </c>
      <c r="G27" s="10" t="s">
        <v>40</v>
      </c>
      <c r="H27" s="89">
        <v>1</v>
      </c>
      <c r="I27" s="89">
        <v>1</v>
      </c>
      <c r="J27" s="89">
        <v>1</v>
      </c>
      <c r="K27" s="115">
        <v>0.4</v>
      </c>
      <c r="L27" s="33">
        <f t="shared" si="0"/>
        <v>0.4</v>
      </c>
      <c r="M27" s="22">
        <f t="shared" si="1"/>
        <v>1</v>
      </c>
      <c r="N27" s="32">
        <f t="shared" si="2"/>
        <v>0.4</v>
      </c>
      <c r="O27" s="111" t="s">
        <v>133</v>
      </c>
      <c r="P27" s="89">
        <v>3103737</v>
      </c>
      <c r="Q27" s="89">
        <v>1300000</v>
      </c>
      <c r="R27" s="89">
        <v>1478710</v>
      </c>
      <c r="S27" s="27">
        <f t="shared" si="3"/>
        <v>0.41884992188448955</v>
      </c>
      <c r="T27" s="23">
        <f t="shared" si="4"/>
        <v>1.1374692307692307</v>
      </c>
    </row>
    <row r="28" spans="2:20" ht="60">
      <c r="B28" s="247"/>
      <c r="C28" s="244"/>
      <c r="D28" s="239"/>
      <c r="E28" s="53">
        <v>42370</v>
      </c>
      <c r="F28" s="102">
        <v>42735</v>
      </c>
      <c r="G28" s="10" t="s">
        <v>41</v>
      </c>
      <c r="H28" s="89">
        <v>10</v>
      </c>
      <c r="I28" s="89">
        <v>3</v>
      </c>
      <c r="J28" s="89">
        <v>3</v>
      </c>
      <c r="K28" s="90">
        <v>2</v>
      </c>
      <c r="L28" s="33">
        <f t="shared" si="0"/>
        <v>0.66666666666666663</v>
      </c>
      <c r="M28" s="22">
        <f t="shared" si="1"/>
        <v>1</v>
      </c>
      <c r="N28" s="32">
        <f t="shared" si="2"/>
        <v>0.66666666666666663</v>
      </c>
      <c r="O28" s="111" t="s">
        <v>129</v>
      </c>
      <c r="P28" s="89">
        <v>0</v>
      </c>
      <c r="Q28" s="89">
        <v>0</v>
      </c>
      <c r="R28" s="89">
        <v>0</v>
      </c>
      <c r="S28" s="27" t="str">
        <f t="shared" si="3"/>
        <v xml:space="preserve"> -</v>
      </c>
      <c r="T28" s="23" t="str">
        <f t="shared" si="4"/>
        <v xml:space="preserve"> -</v>
      </c>
    </row>
    <row r="29" spans="2:20" ht="45">
      <c r="B29" s="247"/>
      <c r="C29" s="244"/>
      <c r="D29" s="239"/>
      <c r="E29" s="53">
        <v>42370</v>
      </c>
      <c r="F29" s="102">
        <v>42735</v>
      </c>
      <c r="G29" s="10" t="s">
        <v>42</v>
      </c>
      <c r="H29" s="89">
        <v>13</v>
      </c>
      <c r="I29" s="89">
        <v>0</v>
      </c>
      <c r="J29" s="89">
        <v>0</v>
      </c>
      <c r="K29" s="90">
        <v>0</v>
      </c>
      <c r="L29" s="33" t="e">
        <f t="shared" si="0"/>
        <v>#DIV/0!</v>
      </c>
      <c r="M29" s="22">
        <f t="shared" si="1"/>
        <v>1</v>
      </c>
      <c r="N29" s="32" t="str">
        <f t="shared" si="2"/>
        <v xml:space="preserve"> -</v>
      </c>
      <c r="O29" s="111">
        <v>2210645</v>
      </c>
      <c r="P29" s="89">
        <v>0</v>
      </c>
      <c r="Q29" s="89">
        <v>0</v>
      </c>
      <c r="R29" s="89">
        <v>0</v>
      </c>
      <c r="S29" s="27" t="str">
        <f t="shared" si="3"/>
        <v xml:space="preserve"> -</v>
      </c>
      <c r="T29" s="23" t="str">
        <f t="shared" si="4"/>
        <v xml:space="preserve"> -</v>
      </c>
    </row>
    <row r="30" spans="2:20" ht="61" thickBot="1">
      <c r="B30" s="247"/>
      <c r="C30" s="244"/>
      <c r="D30" s="240"/>
      <c r="E30" s="64">
        <v>42370</v>
      </c>
      <c r="F30" s="103">
        <v>42735</v>
      </c>
      <c r="G30" s="104" t="s">
        <v>43</v>
      </c>
      <c r="H30" s="68">
        <v>1</v>
      </c>
      <c r="I30" s="68">
        <v>1</v>
      </c>
      <c r="J30" s="68">
        <v>1</v>
      </c>
      <c r="K30" s="69">
        <v>1</v>
      </c>
      <c r="L30" s="65">
        <f t="shared" si="0"/>
        <v>1</v>
      </c>
      <c r="M30" s="66">
        <f t="shared" si="1"/>
        <v>1</v>
      </c>
      <c r="N30" s="67">
        <f t="shared" si="2"/>
        <v>1</v>
      </c>
      <c r="O30" s="112">
        <v>0</v>
      </c>
      <c r="P30" s="95">
        <v>0</v>
      </c>
      <c r="Q30" s="95">
        <v>0</v>
      </c>
      <c r="R30" s="95">
        <v>0</v>
      </c>
      <c r="S30" s="68" t="str">
        <f t="shared" si="3"/>
        <v xml:space="preserve"> -</v>
      </c>
      <c r="T30" s="69" t="str">
        <f t="shared" si="4"/>
        <v xml:space="preserve"> -</v>
      </c>
    </row>
    <row r="31" spans="2:20" ht="30">
      <c r="B31" s="247"/>
      <c r="C31" s="244"/>
      <c r="D31" s="241" t="s">
        <v>91</v>
      </c>
      <c r="E31" s="60">
        <v>42370</v>
      </c>
      <c r="F31" s="100">
        <v>42735</v>
      </c>
      <c r="G31" s="82" t="s">
        <v>44</v>
      </c>
      <c r="H31" s="87">
        <v>581</v>
      </c>
      <c r="I31" s="87">
        <v>146</v>
      </c>
      <c r="J31" s="87">
        <v>146</v>
      </c>
      <c r="K31" s="88">
        <v>157</v>
      </c>
      <c r="L31" s="77">
        <f t="shared" si="0"/>
        <v>1.0753424657534247</v>
      </c>
      <c r="M31" s="17">
        <f t="shared" si="1"/>
        <v>1</v>
      </c>
      <c r="N31" s="78">
        <f t="shared" si="2"/>
        <v>1</v>
      </c>
      <c r="O31" s="110" t="s">
        <v>129</v>
      </c>
      <c r="P31" s="87">
        <v>0</v>
      </c>
      <c r="Q31" s="87">
        <v>0</v>
      </c>
      <c r="R31" s="87">
        <v>0</v>
      </c>
      <c r="S31" s="19" t="str">
        <f t="shared" si="3"/>
        <v xml:space="preserve"> -</v>
      </c>
      <c r="T31" s="18" t="str">
        <f t="shared" si="4"/>
        <v xml:space="preserve"> -</v>
      </c>
    </row>
    <row r="32" spans="2:20" ht="45">
      <c r="B32" s="247"/>
      <c r="C32" s="244"/>
      <c r="D32" s="239"/>
      <c r="E32" s="53">
        <v>42370</v>
      </c>
      <c r="F32" s="102">
        <v>42735</v>
      </c>
      <c r="G32" s="10" t="s">
        <v>45</v>
      </c>
      <c r="H32" s="27">
        <v>1</v>
      </c>
      <c r="I32" s="27">
        <v>1</v>
      </c>
      <c r="J32" s="27">
        <v>1</v>
      </c>
      <c r="K32" s="23">
        <v>1</v>
      </c>
      <c r="L32" s="33">
        <f t="shared" si="0"/>
        <v>1</v>
      </c>
      <c r="M32" s="22">
        <f t="shared" si="1"/>
        <v>1</v>
      </c>
      <c r="N32" s="32">
        <f t="shared" si="2"/>
        <v>1</v>
      </c>
      <c r="O32" s="111">
        <v>2210146</v>
      </c>
      <c r="P32" s="89">
        <v>2819660</v>
      </c>
      <c r="Q32" s="89">
        <v>2752070</v>
      </c>
      <c r="R32" s="89">
        <v>799994</v>
      </c>
      <c r="S32" s="27">
        <f t="shared" si="3"/>
        <v>0.97602902477603681</v>
      </c>
      <c r="T32" s="23">
        <f t="shared" si="4"/>
        <v>0.29068810023000868</v>
      </c>
    </row>
    <row r="33" spans="2:20" ht="60">
      <c r="B33" s="247"/>
      <c r="C33" s="244"/>
      <c r="D33" s="239"/>
      <c r="E33" s="53">
        <v>42370</v>
      </c>
      <c r="F33" s="102">
        <v>42735</v>
      </c>
      <c r="G33" s="10" t="s">
        <v>46</v>
      </c>
      <c r="H33" s="89">
        <v>4570</v>
      </c>
      <c r="I33" s="89">
        <v>1091</v>
      </c>
      <c r="J33" s="89">
        <v>1091</v>
      </c>
      <c r="K33" s="90">
        <v>969</v>
      </c>
      <c r="L33" s="33">
        <f t="shared" si="0"/>
        <v>0.88817598533455544</v>
      </c>
      <c r="M33" s="22">
        <f t="shared" si="1"/>
        <v>1</v>
      </c>
      <c r="N33" s="32">
        <f t="shared" si="2"/>
        <v>0.88817598533455544</v>
      </c>
      <c r="O33" s="111" t="s">
        <v>134</v>
      </c>
      <c r="P33" s="89">
        <v>719278</v>
      </c>
      <c r="Q33" s="89">
        <v>719278</v>
      </c>
      <c r="R33" s="89">
        <v>454129</v>
      </c>
      <c r="S33" s="27">
        <f t="shared" si="3"/>
        <v>1</v>
      </c>
      <c r="T33" s="23">
        <f t="shared" si="4"/>
        <v>0.63136784386565414</v>
      </c>
    </row>
    <row r="34" spans="2:20" ht="45">
      <c r="B34" s="247"/>
      <c r="C34" s="244"/>
      <c r="D34" s="239"/>
      <c r="E34" s="53">
        <v>42370</v>
      </c>
      <c r="F34" s="102">
        <v>42735</v>
      </c>
      <c r="G34" s="10" t="s">
        <v>47</v>
      </c>
      <c r="H34" s="89">
        <v>800</v>
      </c>
      <c r="I34" s="89">
        <v>800</v>
      </c>
      <c r="J34" s="89">
        <v>800</v>
      </c>
      <c r="K34" s="90">
        <v>1015</v>
      </c>
      <c r="L34" s="33">
        <f t="shared" si="0"/>
        <v>1.26875</v>
      </c>
      <c r="M34" s="22">
        <f t="shared" si="1"/>
        <v>1</v>
      </c>
      <c r="N34" s="32">
        <f t="shared" si="2"/>
        <v>1</v>
      </c>
      <c r="O34" s="111" t="s">
        <v>129</v>
      </c>
      <c r="P34" s="89">
        <v>603200</v>
      </c>
      <c r="Q34" s="89">
        <v>603200</v>
      </c>
      <c r="R34" s="89">
        <v>0</v>
      </c>
      <c r="S34" s="27">
        <f t="shared" si="3"/>
        <v>1</v>
      </c>
      <c r="T34" s="23" t="str">
        <f t="shared" si="4"/>
        <v xml:space="preserve"> -</v>
      </c>
    </row>
    <row r="35" spans="2:20" ht="45">
      <c r="B35" s="247"/>
      <c r="C35" s="244"/>
      <c r="D35" s="239"/>
      <c r="E35" s="53">
        <v>42370</v>
      </c>
      <c r="F35" s="102">
        <v>42735</v>
      </c>
      <c r="G35" s="10" t="s">
        <v>48</v>
      </c>
      <c r="H35" s="27">
        <v>1</v>
      </c>
      <c r="I35" s="27">
        <v>1</v>
      </c>
      <c r="J35" s="27">
        <v>1</v>
      </c>
      <c r="K35" s="23">
        <v>1</v>
      </c>
      <c r="L35" s="33">
        <f t="shared" si="0"/>
        <v>1</v>
      </c>
      <c r="M35" s="22">
        <f t="shared" si="1"/>
        <v>1</v>
      </c>
      <c r="N35" s="32">
        <f t="shared" si="2"/>
        <v>1</v>
      </c>
      <c r="O35" s="111">
        <v>2210940</v>
      </c>
      <c r="P35" s="89">
        <v>1216951</v>
      </c>
      <c r="Q35" s="89">
        <v>1216951</v>
      </c>
      <c r="R35" s="89">
        <v>0</v>
      </c>
      <c r="S35" s="27">
        <f t="shared" si="3"/>
        <v>1</v>
      </c>
      <c r="T35" s="23" t="str">
        <f t="shared" si="4"/>
        <v xml:space="preserve"> -</v>
      </c>
    </row>
    <row r="36" spans="2:20" ht="30">
      <c r="B36" s="247"/>
      <c r="C36" s="244"/>
      <c r="D36" s="239"/>
      <c r="E36" s="53">
        <v>42370</v>
      </c>
      <c r="F36" s="102">
        <v>42735</v>
      </c>
      <c r="G36" s="10" t="s">
        <v>49</v>
      </c>
      <c r="H36" s="89">
        <v>12800</v>
      </c>
      <c r="I36" s="89">
        <v>2548</v>
      </c>
      <c r="J36" s="89">
        <v>2548</v>
      </c>
      <c r="K36" s="90">
        <v>2405</v>
      </c>
      <c r="L36" s="33">
        <f t="shared" si="0"/>
        <v>0.94387755102040816</v>
      </c>
      <c r="M36" s="22">
        <f t="shared" si="1"/>
        <v>1</v>
      </c>
      <c r="N36" s="32">
        <f t="shared" si="2"/>
        <v>0.94387755102040816</v>
      </c>
      <c r="O36" s="111">
        <v>2210913</v>
      </c>
      <c r="P36" s="89">
        <v>165600</v>
      </c>
      <c r="Q36" s="89">
        <v>0</v>
      </c>
      <c r="R36" s="89">
        <v>0</v>
      </c>
      <c r="S36" s="27">
        <f t="shared" si="3"/>
        <v>0</v>
      </c>
      <c r="T36" s="23" t="str">
        <f t="shared" si="4"/>
        <v xml:space="preserve"> -</v>
      </c>
    </row>
    <row r="37" spans="2:20" ht="60">
      <c r="B37" s="247"/>
      <c r="C37" s="244"/>
      <c r="D37" s="239"/>
      <c r="E37" s="53">
        <v>42370</v>
      </c>
      <c r="F37" s="102">
        <v>42735</v>
      </c>
      <c r="G37" s="10" t="s">
        <v>50</v>
      </c>
      <c r="H37" s="89">
        <v>47</v>
      </c>
      <c r="I37" s="89">
        <v>0</v>
      </c>
      <c r="J37" s="89">
        <v>0</v>
      </c>
      <c r="K37" s="90">
        <v>0</v>
      </c>
      <c r="L37" s="33" t="e">
        <f t="shared" si="0"/>
        <v>#DIV/0!</v>
      </c>
      <c r="M37" s="22">
        <f t="shared" si="1"/>
        <v>1</v>
      </c>
      <c r="N37" s="32" t="str">
        <f t="shared" si="2"/>
        <v xml:space="preserve"> -</v>
      </c>
      <c r="O37" s="111">
        <v>2210005</v>
      </c>
      <c r="P37" s="89">
        <v>90000</v>
      </c>
      <c r="Q37" s="89">
        <v>0</v>
      </c>
      <c r="R37" s="89">
        <v>0</v>
      </c>
      <c r="S37" s="27">
        <f t="shared" si="3"/>
        <v>0</v>
      </c>
      <c r="T37" s="23" t="str">
        <f t="shared" si="4"/>
        <v xml:space="preserve"> -</v>
      </c>
    </row>
    <row r="38" spans="2:20" ht="60">
      <c r="B38" s="247"/>
      <c r="C38" s="244"/>
      <c r="D38" s="239"/>
      <c r="E38" s="53">
        <v>42370</v>
      </c>
      <c r="F38" s="102">
        <v>42735</v>
      </c>
      <c r="G38" s="10" t="s">
        <v>51</v>
      </c>
      <c r="H38" s="27">
        <v>1</v>
      </c>
      <c r="I38" s="27">
        <v>0.8</v>
      </c>
      <c r="J38" s="27">
        <v>0.8</v>
      </c>
      <c r="K38" s="23">
        <v>0.35</v>
      </c>
      <c r="L38" s="33">
        <f t="shared" si="0"/>
        <v>0.43749999999999994</v>
      </c>
      <c r="M38" s="22">
        <f t="shared" si="1"/>
        <v>1</v>
      </c>
      <c r="N38" s="32">
        <f t="shared" si="2"/>
        <v>0.43749999999999994</v>
      </c>
      <c r="O38" s="111">
        <v>2210005</v>
      </c>
      <c r="P38" s="89">
        <v>226156</v>
      </c>
      <c r="Q38" s="89">
        <v>45000</v>
      </c>
      <c r="R38" s="89">
        <v>0</v>
      </c>
      <c r="S38" s="27">
        <f t="shared" si="3"/>
        <v>0.19897769681105079</v>
      </c>
      <c r="T38" s="23" t="str">
        <f t="shared" si="4"/>
        <v xml:space="preserve"> -</v>
      </c>
    </row>
    <row r="39" spans="2:20" ht="45">
      <c r="B39" s="247"/>
      <c r="C39" s="244"/>
      <c r="D39" s="239"/>
      <c r="E39" s="53">
        <v>42370</v>
      </c>
      <c r="F39" s="102">
        <v>42735</v>
      </c>
      <c r="G39" s="10" t="s">
        <v>52</v>
      </c>
      <c r="H39" s="89">
        <v>9599</v>
      </c>
      <c r="I39" s="89">
        <v>9599</v>
      </c>
      <c r="J39" s="89">
        <v>9599</v>
      </c>
      <c r="K39" s="90">
        <v>9497</v>
      </c>
      <c r="L39" s="33">
        <f t="shared" si="0"/>
        <v>0.98937389311386603</v>
      </c>
      <c r="M39" s="22">
        <f t="shared" si="1"/>
        <v>1</v>
      </c>
      <c r="N39" s="32">
        <f t="shared" si="2"/>
        <v>0.98937389311386603</v>
      </c>
      <c r="O39" s="111">
        <v>2210634</v>
      </c>
      <c r="P39" s="89">
        <v>9954819</v>
      </c>
      <c r="Q39" s="89">
        <v>9927062</v>
      </c>
      <c r="R39" s="89">
        <v>0</v>
      </c>
      <c r="S39" s="27">
        <f t="shared" si="3"/>
        <v>0.99721170219167221</v>
      </c>
      <c r="T39" s="23" t="str">
        <f t="shared" si="4"/>
        <v xml:space="preserve"> -</v>
      </c>
    </row>
    <row r="40" spans="2:20" ht="30">
      <c r="B40" s="247"/>
      <c r="C40" s="244"/>
      <c r="D40" s="239"/>
      <c r="E40" s="53">
        <v>42370</v>
      </c>
      <c r="F40" s="102">
        <v>42735</v>
      </c>
      <c r="G40" s="10" t="s">
        <v>53</v>
      </c>
      <c r="H40" s="89">
        <v>28340</v>
      </c>
      <c r="I40" s="89">
        <v>28340</v>
      </c>
      <c r="J40" s="89">
        <v>28340</v>
      </c>
      <c r="K40" s="90">
        <v>25336</v>
      </c>
      <c r="L40" s="33">
        <f t="shared" si="0"/>
        <v>0.89400141143260414</v>
      </c>
      <c r="M40" s="22">
        <f t="shared" si="1"/>
        <v>1</v>
      </c>
      <c r="N40" s="32">
        <f t="shared" si="2"/>
        <v>0.89400141143260414</v>
      </c>
      <c r="O40" s="111">
        <v>2210803</v>
      </c>
      <c r="P40" s="89">
        <v>8736890</v>
      </c>
      <c r="Q40" s="89">
        <v>7630051</v>
      </c>
      <c r="R40" s="89">
        <v>0</v>
      </c>
      <c r="S40" s="27">
        <f t="shared" si="3"/>
        <v>0.87331430291556833</v>
      </c>
      <c r="T40" s="23" t="str">
        <f t="shared" si="4"/>
        <v xml:space="preserve"> -</v>
      </c>
    </row>
    <row r="41" spans="2:20" ht="45">
      <c r="B41" s="247"/>
      <c r="C41" s="244"/>
      <c r="D41" s="239"/>
      <c r="E41" s="53">
        <v>42370</v>
      </c>
      <c r="F41" s="102">
        <v>42735</v>
      </c>
      <c r="G41" s="10" t="s">
        <v>54</v>
      </c>
      <c r="H41" s="27">
        <v>1</v>
      </c>
      <c r="I41" s="27">
        <v>1</v>
      </c>
      <c r="J41" s="27">
        <v>1</v>
      </c>
      <c r="K41" s="23">
        <v>1</v>
      </c>
      <c r="L41" s="33">
        <f t="shared" si="0"/>
        <v>1</v>
      </c>
      <c r="M41" s="22">
        <f t="shared" si="1"/>
        <v>1</v>
      </c>
      <c r="N41" s="32">
        <f t="shared" si="2"/>
        <v>1</v>
      </c>
      <c r="O41" s="111">
        <v>0</v>
      </c>
      <c r="P41" s="89">
        <v>0</v>
      </c>
      <c r="Q41" s="89">
        <v>0</v>
      </c>
      <c r="R41" s="89">
        <v>0</v>
      </c>
      <c r="S41" s="27" t="str">
        <f t="shared" si="3"/>
        <v xml:space="preserve"> -</v>
      </c>
      <c r="T41" s="23" t="str">
        <f t="shared" si="4"/>
        <v xml:space="preserve"> -</v>
      </c>
    </row>
    <row r="42" spans="2:20" ht="45">
      <c r="B42" s="247"/>
      <c r="C42" s="244"/>
      <c r="D42" s="239"/>
      <c r="E42" s="53">
        <v>42370</v>
      </c>
      <c r="F42" s="102">
        <v>42735</v>
      </c>
      <c r="G42" s="10" t="s">
        <v>55</v>
      </c>
      <c r="H42" s="27">
        <v>1</v>
      </c>
      <c r="I42" s="27">
        <v>1</v>
      </c>
      <c r="J42" s="27">
        <v>1</v>
      </c>
      <c r="K42" s="23">
        <v>1</v>
      </c>
      <c r="L42" s="33">
        <f t="shared" si="0"/>
        <v>1</v>
      </c>
      <c r="M42" s="22">
        <f t="shared" si="1"/>
        <v>1</v>
      </c>
      <c r="N42" s="32">
        <f t="shared" si="2"/>
        <v>1</v>
      </c>
      <c r="O42" s="111">
        <v>0</v>
      </c>
      <c r="P42" s="89">
        <v>0</v>
      </c>
      <c r="Q42" s="89">
        <v>0</v>
      </c>
      <c r="R42" s="89">
        <v>0</v>
      </c>
      <c r="S42" s="27" t="str">
        <f t="shared" si="3"/>
        <v xml:space="preserve"> -</v>
      </c>
      <c r="T42" s="23" t="str">
        <f t="shared" si="4"/>
        <v xml:space="preserve"> -</v>
      </c>
    </row>
    <row r="43" spans="2:20" ht="60">
      <c r="B43" s="247"/>
      <c r="C43" s="244"/>
      <c r="D43" s="239"/>
      <c r="E43" s="53">
        <v>42370</v>
      </c>
      <c r="F43" s="102">
        <v>42735</v>
      </c>
      <c r="G43" s="10" t="s">
        <v>56</v>
      </c>
      <c r="H43" s="89">
        <v>1</v>
      </c>
      <c r="I43" s="89">
        <v>1</v>
      </c>
      <c r="J43" s="89">
        <v>1</v>
      </c>
      <c r="K43" s="90">
        <v>1</v>
      </c>
      <c r="L43" s="33">
        <f t="shared" si="0"/>
        <v>1</v>
      </c>
      <c r="M43" s="22">
        <f t="shared" si="1"/>
        <v>1</v>
      </c>
      <c r="N43" s="32">
        <f t="shared" si="2"/>
        <v>1</v>
      </c>
      <c r="O43" s="111">
        <v>0</v>
      </c>
      <c r="P43" s="89">
        <v>0</v>
      </c>
      <c r="Q43" s="89">
        <v>0</v>
      </c>
      <c r="R43" s="89">
        <v>0</v>
      </c>
      <c r="S43" s="27" t="str">
        <f t="shared" si="3"/>
        <v xml:space="preserve"> -</v>
      </c>
      <c r="T43" s="23" t="str">
        <f t="shared" si="4"/>
        <v xml:space="preserve"> -</v>
      </c>
    </row>
    <row r="44" spans="2:20" ht="30">
      <c r="B44" s="247"/>
      <c r="C44" s="244"/>
      <c r="D44" s="239"/>
      <c r="E44" s="53">
        <v>42370</v>
      </c>
      <c r="F44" s="102">
        <v>42735</v>
      </c>
      <c r="G44" s="10" t="s">
        <v>57</v>
      </c>
      <c r="H44" s="27">
        <v>1</v>
      </c>
      <c r="I44" s="27">
        <v>1</v>
      </c>
      <c r="J44" s="27">
        <v>1</v>
      </c>
      <c r="K44" s="23">
        <v>1</v>
      </c>
      <c r="L44" s="33">
        <f t="shared" si="0"/>
        <v>1</v>
      </c>
      <c r="M44" s="22">
        <f t="shared" si="1"/>
        <v>1</v>
      </c>
      <c r="N44" s="32">
        <f t="shared" si="2"/>
        <v>1</v>
      </c>
      <c r="O44" s="111">
        <v>2210803</v>
      </c>
      <c r="P44" s="89">
        <v>195683</v>
      </c>
      <c r="Q44" s="89">
        <v>66082</v>
      </c>
      <c r="R44" s="89">
        <v>0</v>
      </c>
      <c r="S44" s="27">
        <f t="shared" si="3"/>
        <v>0.33769923805338226</v>
      </c>
      <c r="T44" s="23" t="str">
        <f t="shared" si="4"/>
        <v xml:space="preserve"> -</v>
      </c>
    </row>
    <row r="45" spans="2:20" ht="31" thickBot="1">
      <c r="B45" s="247"/>
      <c r="C45" s="244"/>
      <c r="D45" s="242"/>
      <c r="E45" s="61">
        <v>42370</v>
      </c>
      <c r="F45" s="105">
        <v>42735</v>
      </c>
      <c r="G45" s="11" t="s">
        <v>58</v>
      </c>
      <c r="H45" s="91">
        <v>2</v>
      </c>
      <c r="I45" s="91">
        <v>1</v>
      </c>
      <c r="J45" s="91">
        <v>1</v>
      </c>
      <c r="K45" s="92">
        <v>1</v>
      </c>
      <c r="L45" s="79">
        <f t="shared" si="0"/>
        <v>1</v>
      </c>
      <c r="M45" s="80">
        <f t="shared" si="1"/>
        <v>1</v>
      </c>
      <c r="N45" s="81">
        <f t="shared" si="2"/>
        <v>1</v>
      </c>
      <c r="O45" s="113">
        <v>0</v>
      </c>
      <c r="P45" s="91">
        <v>0</v>
      </c>
      <c r="Q45" s="91">
        <v>0</v>
      </c>
      <c r="R45" s="91">
        <v>0</v>
      </c>
      <c r="S45" s="62" t="str">
        <f t="shared" si="3"/>
        <v xml:space="preserve"> -</v>
      </c>
      <c r="T45" s="63" t="str">
        <f t="shared" si="4"/>
        <v xml:space="preserve"> -</v>
      </c>
    </row>
    <row r="46" spans="2:20" ht="45">
      <c r="B46" s="247"/>
      <c r="C46" s="244"/>
      <c r="D46" s="238" t="s">
        <v>92</v>
      </c>
      <c r="E46" s="71">
        <v>42370</v>
      </c>
      <c r="F46" s="106">
        <v>42735</v>
      </c>
      <c r="G46" s="107" t="s">
        <v>59</v>
      </c>
      <c r="H46" s="93">
        <v>47</v>
      </c>
      <c r="I46" s="93">
        <v>47</v>
      </c>
      <c r="J46" s="93">
        <v>47</v>
      </c>
      <c r="K46" s="94">
        <v>47</v>
      </c>
      <c r="L46" s="72">
        <f t="shared" si="0"/>
        <v>1</v>
      </c>
      <c r="M46" s="73">
        <f t="shared" si="1"/>
        <v>1</v>
      </c>
      <c r="N46" s="74">
        <f t="shared" si="2"/>
        <v>1</v>
      </c>
      <c r="O46" s="114">
        <v>2210258</v>
      </c>
      <c r="P46" s="93">
        <v>0</v>
      </c>
      <c r="Q46" s="93">
        <v>0</v>
      </c>
      <c r="R46" s="93">
        <v>0</v>
      </c>
      <c r="S46" s="75" t="str">
        <f t="shared" si="3"/>
        <v xml:space="preserve"> -</v>
      </c>
      <c r="T46" s="76" t="str">
        <f t="shared" si="4"/>
        <v xml:space="preserve"> -</v>
      </c>
    </row>
    <row r="47" spans="2:20" ht="30">
      <c r="B47" s="247"/>
      <c r="C47" s="244"/>
      <c r="D47" s="239"/>
      <c r="E47" s="53">
        <v>42370</v>
      </c>
      <c r="F47" s="102">
        <v>42735</v>
      </c>
      <c r="G47" s="10" t="s">
        <v>60</v>
      </c>
      <c r="H47" s="89">
        <v>188</v>
      </c>
      <c r="I47" s="89">
        <v>0</v>
      </c>
      <c r="J47" s="89">
        <v>0</v>
      </c>
      <c r="K47" s="90">
        <v>0</v>
      </c>
      <c r="L47" s="33" t="e">
        <f t="shared" si="0"/>
        <v>#DIV/0!</v>
      </c>
      <c r="M47" s="22">
        <f t="shared" si="1"/>
        <v>1</v>
      </c>
      <c r="N47" s="32" t="str">
        <f t="shared" si="2"/>
        <v xml:space="preserve"> -</v>
      </c>
      <c r="O47" s="111" t="s">
        <v>129</v>
      </c>
      <c r="P47" s="89">
        <v>0</v>
      </c>
      <c r="Q47" s="89">
        <v>0</v>
      </c>
      <c r="R47" s="89">
        <v>0</v>
      </c>
      <c r="S47" s="27" t="str">
        <f t="shared" si="3"/>
        <v xml:space="preserve"> -</v>
      </c>
      <c r="T47" s="23" t="str">
        <f t="shared" si="4"/>
        <v xml:space="preserve"> -</v>
      </c>
    </row>
    <row r="48" spans="2:20" ht="75">
      <c r="B48" s="247"/>
      <c r="C48" s="244"/>
      <c r="D48" s="239"/>
      <c r="E48" s="53">
        <v>42370</v>
      </c>
      <c r="F48" s="102">
        <v>42735</v>
      </c>
      <c r="G48" s="10" t="s">
        <v>61</v>
      </c>
      <c r="H48" s="27">
        <v>1</v>
      </c>
      <c r="I48" s="27">
        <v>1</v>
      </c>
      <c r="J48" s="27">
        <v>1</v>
      </c>
      <c r="K48" s="23">
        <v>1</v>
      </c>
      <c r="L48" s="33">
        <f t="shared" si="0"/>
        <v>1</v>
      </c>
      <c r="M48" s="22">
        <f t="shared" si="1"/>
        <v>1</v>
      </c>
      <c r="N48" s="32">
        <f t="shared" si="2"/>
        <v>1</v>
      </c>
      <c r="O48" s="111">
        <v>2210257</v>
      </c>
      <c r="P48" s="89">
        <v>132496</v>
      </c>
      <c r="Q48" s="89">
        <v>35550</v>
      </c>
      <c r="R48" s="89">
        <v>0</v>
      </c>
      <c r="S48" s="27">
        <f t="shared" si="3"/>
        <v>0.26830998671658013</v>
      </c>
      <c r="T48" s="23" t="str">
        <f t="shared" si="4"/>
        <v xml:space="preserve"> -</v>
      </c>
    </row>
    <row r="49" spans="2:20" ht="46" thickBot="1">
      <c r="B49" s="247"/>
      <c r="C49" s="244"/>
      <c r="D49" s="240"/>
      <c r="E49" s="64">
        <v>42370</v>
      </c>
      <c r="F49" s="103">
        <v>42735</v>
      </c>
      <c r="G49" s="104" t="s">
        <v>62</v>
      </c>
      <c r="H49" s="95">
        <v>15</v>
      </c>
      <c r="I49" s="95">
        <v>0</v>
      </c>
      <c r="J49" s="95">
        <v>0</v>
      </c>
      <c r="K49" s="96">
        <v>0</v>
      </c>
      <c r="L49" s="65" t="e">
        <f t="shared" si="0"/>
        <v>#DIV/0!</v>
      </c>
      <c r="M49" s="66">
        <f t="shared" si="1"/>
        <v>1</v>
      </c>
      <c r="N49" s="67" t="str">
        <f t="shared" si="2"/>
        <v xml:space="preserve"> -</v>
      </c>
      <c r="O49" s="112">
        <v>2210900</v>
      </c>
      <c r="P49" s="95">
        <v>0</v>
      </c>
      <c r="Q49" s="95">
        <v>0</v>
      </c>
      <c r="R49" s="95">
        <v>0</v>
      </c>
      <c r="S49" s="68" t="str">
        <f t="shared" si="3"/>
        <v xml:space="preserve"> -</v>
      </c>
      <c r="T49" s="69" t="str">
        <f t="shared" si="4"/>
        <v xml:space="preserve"> -</v>
      </c>
    </row>
    <row r="50" spans="2:20" ht="45">
      <c r="B50" s="247"/>
      <c r="C50" s="244"/>
      <c r="D50" s="241" t="s">
        <v>93</v>
      </c>
      <c r="E50" s="60">
        <v>42370</v>
      </c>
      <c r="F50" s="100">
        <v>42735</v>
      </c>
      <c r="G50" s="101" t="s">
        <v>63</v>
      </c>
      <c r="H50" s="19">
        <v>1</v>
      </c>
      <c r="I50" s="19">
        <v>1</v>
      </c>
      <c r="J50" s="19">
        <v>1</v>
      </c>
      <c r="K50" s="18">
        <v>1</v>
      </c>
      <c r="L50" s="77">
        <f t="shared" si="0"/>
        <v>1</v>
      </c>
      <c r="M50" s="17">
        <f t="shared" si="1"/>
        <v>1</v>
      </c>
      <c r="N50" s="78">
        <f t="shared" si="2"/>
        <v>1</v>
      </c>
      <c r="O50" s="110" t="s">
        <v>129</v>
      </c>
      <c r="P50" s="87">
        <v>0</v>
      </c>
      <c r="Q50" s="87">
        <v>0</v>
      </c>
      <c r="R50" s="87">
        <v>0</v>
      </c>
      <c r="S50" s="19" t="str">
        <f t="shared" si="3"/>
        <v xml:space="preserve"> -</v>
      </c>
      <c r="T50" s="18" t="str">
        <f t="shared" si="4"/>
        <v xml:space="preserve"> -</v>
      </c>
    </row>
    <row r="51" spans="2:20" ht="45">
      <c r="B51" s="247"/>
      <c r="C51" s="244"/>
      <c r="D51" s="239"/>
      <c r="E51" s="53">
        <v>42370</v>
      </c>
      <c r="F51" s="102">
        <v>42735</v>
      </c>
      <c r="G51" s="10" t="s">
        <v>64</v>
      </c>
      <c r="H51" s="89">
        <v>480</v>
      </c>
      <c r="I51" s="89">
        <v>0</v>
      </c>
      <c r="J51" s="89">
        <v>0</v>
      </c>
      <c r="K51" s="90">
        <v>0</v>
      </c>
      <c r="L51" s="33" t="e">
        <f t="shared" si="0"/>
        <v>#DIV/0!</v>
      </c>
      <c r="M51" s="22">
        <f t="shared" si="1"/>
        <v>1</v>
      </c>
      <c r="N51" s="32" t="str">
        <f t="shared" si="2"/>
        <v xml:space="preserve"> -</v>
      </c>
      <c r="O51" s="111">
        <v>2210900</v>
      </c>
      <c r="P51" s="89">
        <v>70000</v>
      </c>
      <c r="Q51" s="89">
        <v>0</v>
      </c>
      <c r="R51" s="89">
        <v>0</v>
      </c>
      <c r="S51" s="27">
        <f t="shared" si="3"/>
        <v>0</v>
      </c>
      <c r="T51" s="23" t="str">
        <f t="shared" si="4"/>
        <v xml:space="preserve"> -</v>
      </c>
    </row>
    <row r="52" spans="2:20" ht="60">
      <c r="B52" s="247"/>
      <c r="C52" s="244"/>
      <c r="D52" s="239"/>
      <c r="E52" s="53">
        <v>42370</v>
      </c>
      <c r="F52" s="102">
        <v>42735</v>
      </c>
      <c r="G52" s="54" t="s">
        <v>65</v>
      </c>
      <c r="H52" s="89">
        <v>8173</v>
      </c>
      <c r="I52" s="89">
        <v>8173</v>
      </c>
      <c r="J52" s="89">
        <v>8173</v>
      </c>
      <c r="K52" s="90">
        <v>3461</v>
      </c>
      <c r="L52" s="33">
        <f t="shared" si="0"/>
        <v>0.42346751498837637</v>
      </c>
      <c r="M52" s="22">
        <f t="shared" si="1"/>
        <v>1</v>
      </c>
      <c r="N52" s="32">
        <f t="shared" si="2"/>
        <v>0.42346751498837637</v>
      </c>
      <c r="O52" s="111">
        <v>2210900</v>
      </c>
      <c r="P52" s="89">
        <v>0</v>
      </c>
      <c r="Q52" s="89">
        <v>0</v>
      </c>
      <c r="R52" s="89">
        <v>385000</v>
      </c>
      <c r="S52" s="27" t="str">
        <f t="shared" si="3"/>
        <v xml:space="preserve"> -</v>
      </c>
      <c r="T52" s="23">
        <f t="shared" si="4"/>
        <v>1</v>
      </c>
    </row>
    <row r="53" spans="2:20" ht="45">
      <c r="B53" s="247"/>
      <c r="C53" s="244"/>
      <c r="D53" s="239"/>
      <c r="E53" s="53">
        <v>42370</v>
      </c>
      <c r="F53" s="102">
        <v>42735</v>
      </c>
      <c r="G53" s="54" t="s">
        <v>66</v>
      </c>
      <c r="H53" s="89">
        <v>47</v>
      </c>
      <c r="I53" s="89">
        <v>47</v>
      </c>
      <c r="J53" s="89">
        <v>47</v>
      </c>
      <c r="K53" s="90">
        <v>47</v>
      </c>
      <c r="L53" s="33">
        <f t="shared" si="0"/>
        <v>1</v>
      </c>
      <c r="M53" s="22">
        <f t="shared" si="1"/>
        <v>1</v>
      </c>
      <c r="N53" s="32">
        <f t="shared" si="2"/>
        <v>1</v>
      </c>
      <c r="O53" s="111">
        <v>2210900</v>
      </c>
      <c r="P53" s="89">
        <v>0</v>
      </c>
      <c r="Q53" s="89">
        <v>0</v>
      </c>
      <c r="R53" s="89">
        <v>0</v>
      </c>
      <c r="S53" s="27" t="str">
        <f t="shared" si="3"/>
        <v xml:space="preserve"> -</v>
      </c>
      <c r="T53" s="23" t="str">
        <f t="shared" si="4"/>
        <v xml:space="preserve"> -</v>
      </c>
    </row>
    <row r="54" spans="2:20" ht="45">
      <c r="B54" s="247"/>
      <c r="C54" s="244"/>
      <c r="D54" s="239"/>
      <c r="E54" s="53">
        <v>42370</v>
      </c>
      <c r="F54" s="102">
        <v>42735</v>
      </c>
      <c r="G54" s="54" t="s">
        <v>67</v>
      </c>
      <c r="H54" s="27">
        <v>1</v>
      </c>
      <c r="I54" s="27">
        <v>1</v>
      </c>
      <c r="J54" s="27">
        <v>1</v>
      </c>
      <c r="K54" s="23">
        <v>0.1333</v>
      </c>
      <c r="L54" s="33">
        <f t="shared" si="0"/>
        <v>0.1333</v>
      </c>
      <c r="M54" s="22">
        <f t="shared" si="1"/>
        <v>1</v>
      </c>
      <c r="N54" s="32">
        <f t="shared" si="2"/>
        <v>0.1333</v>
      </c>
      <c r="O54" s="111">
        <v>2210900</v>
      </c>
      <c r="P54" s="89">
        <v>0</v>
      </c>
      <c r="Q54" s="89">
        <v>0</v>
      </c>
      <c r="R54" s="89">
        <v>0</v>
      </c>
      <c r="S54" s="27" t="str">
        <f t="shared" si="3"/>
        <v xml:space="preserve"> -</v>
      </c>
      <c r="T54" s="23" t="str">
        <f t="shared" si="4"/>
        <v xml:space="preserve"> -</v>
      </c>
    </row>
    <row r="55" spans="2:20" ht="45">
      <c r="B55" s="247"/>
      <c r="C55" s="244"/>
      <c r="D55" s="239"/>
      <c r="E55" s="53">
        <v>42370</v>
      </c>
      <c r="F55" s="102">
        <v>42735</v>
      </c>
      <c r="G55" s="54" t="s">
        <v>68</v>
      </c>
      <c r="H55" s="27">
        <v>1</v>
      </c>
      <c r="I55" s="27">
        <v>1</v>
      </c>
      <c r="J55" s="27">
        <v>1</v>
      </c>
      <c r="K55" s="23">
        <v>0</v>
      </c>
      <c r="L55" s="33">
        <f t="shared" si="0"/>
        <v>0</v>
      </c>
      <c r="M55" s="22">
        <f t="shared" si="1"/>
        <v>1</v>
      </c>
      <c r="N55" s="32">
        <f t="shared" si="2"/>
        <v>0</v>
      </c>
      <c r="O55" s="111">
        <v>0</v>
      </c>
      <c r="P55" s="89">
        <v>0</v>
      </c>
      <c r="Q55" s="89">
        <v>0</v>
      </c>
      <c r="R55" s="89">
        <v>0</v>
      </c>
      <c r="S55" s="27" t="str">
        <f t="shared" si="3"/>
        <v xml:space="preserve"> -</v>
      </c>
      <c r="T55" s="23" t="str">
        <f t="shared" si="4"/>
        <v xml:space="preserve"> -</v>
      </c>
    </row>
    <row r="56" spans="2:20" ht="60">
      <c r="B56" s="247"/>
      <c r="C56" s="244"/>
      <c r="D56" s="239"/>
      <c r="E56" s="53">
        <v>42370</v>
      </c>
      <c r="F56" s="102">
        <v>42735</v>
      </c>
      <c r="G56" s="10" t="s">
        <v>69</v>
      </c>
      <c r="H56" s="89">
        <v>12</v>
      </c>
      <c r="I56" s="89">
        <v>0</v>
      </c>
      <c r="J56" s="89">
        <v>0</v>
      </c>
      <c r="K56" s="90">
        <v>0</v>
      </c>
      <c r="L56" s="33" t="e">
        <f t="shared" si="0"/>
        <v>#DIV/0!</v>
      </c>
      <c r="M56" s="22">
        <f t="shared" si="1"/>
        <v>1</v>
      </c>
      <c r="N56" s="32" t="str">
        <f t="shared" si="2"/>
        <v xml:space="preserve"> -</v>
      </c>
      <c r="O56" s="111">
        <v>0</v>
      </c>
      <c r="P56" s="89">
        <v>0</v>
      </c>
      <c r="Q56" s="89">
        <v>0</v>
      </c>
      <c r="R56" s="89">
        <v>0</v>
      </c>
      <c r="S56" s="27" t="str">
        <f t="shared" si="3"/>
        <v xml:space="preserve"> -</v>
      </c>
      <c r="T56" s="23" t="str">
        <f t="shared" si="4"/>
        <v xml:space="preserve"> -</v>
      </c>
    </row>
    <row r="57" spans="2:20" ht="60">
      <c r="B57" s="247"/>
      <c r="C57" s="244"/>
      <c r="D57" s="239"/>
      <c r="E57" s="53">
        <v>42370</v>
      </c>
      <c r="F57" s="102">
        <v>42735</v>
      </c>
      <c r="G57" s="10" t="s">
        <v>70</v>
      </c>
      <c r="H57" s="89">
        <v>4</v>
      </c>
      <c r="I57" s="89">
        <v>4</v>
      </c>
      <c r="J57" s="89">
        <v>4</v>
      </c>
      <c r="K57" s="90">
        <v>0</v>
      </c>
      <c r="L57" s="33">
        <f t="shared" si="0"/>
        <v>0</v>
      </c>
      <c r="M57" s="22">
        <f t="shared" si="1"/>
        <v>1</v>
      </c>
      <c r="N57" s="32">
        <f t="shared" si="2"/>
        <v>0</v>
      </c>
      <c r="O57" s="111">
        <v>2210900</v>
      </c>
      <c r="P57" s="89">
        <v>70000</v>
      </c>
      <c r="Q57" s="89">
        <v>0</v>
      </c>
      <c r="R57" s="89">
        <v>0</v>
      </c>
      <c r="S57" s="27">
        <f t="shared" si="3"/>
        <v>0</v>
      </c>
      <c r="T57" s="23" t="str">
        <f t="shared" si="4"/>
        <v xml:space="preserve"> -</v>
      </c>
    </row>
    <row r="58" spans="2:20" ht="45">
      <c r="B58" s="247"/>
      <c r="C58" s="244"/>
      <c r="D58" s="239"/>
      <c r="E58" s="53">
        <v>42370</v>
      </c>
      <c r="F58" s="102">
        <v>42735</v>
      </c>
      <c r="G58" s="10" t="s">
        <v>71</v>
      </c>
      <c r="H58" s="89">
        <v>8</v>
      </c>
      <c r="I58" s="89">
        <v>0</v>
      </c>
      <c r="J58" s="89">
        <v>0</v>
      </c>
      <c r="K58" s="90">
        <v>0</v>
      </c>
      <c r="L58" s="33" t="e">
        <f t="shared" si="0"/>
        <v>#DIV/0!</v>
      </c>
      <c r="M58" s="22">
        <f t="shared" si="1"/>
        <v>1</v>
      </c>
      <c r="N58" s="32" t="str">
        <f t="shared" si="2"/>
        <v xml:space="preserve"> -</v>
      </c>
      <c r="O58" s="111" t="s">
        <v>135</v>
      </c>
      <c r="P58" s="89">
        <v>0</v>
      </c>
      <c r="Q58" s="89">
        <v>0</v>
      </c>
      <c r="R58" s="89">
        <v>0</v>
      </c>
      <c r="S58" s="27" t="str">
        <f t="shared" si="3"/>
        <v xml:space="preserve"> -</v>
      </c>
      <c r="T58" s="23" t="str">
        <f t="shared" si="4"/>
        <v xml:space="preserve"> -</v>
      </c>
    </row>
    <row r="59" spans="2:20" ht="45">
      <c r="B59" s="247"/>
      <c r="C59" s="244"/>
      <c r="D59" s="239"/>
      <c r="E59" s="53">
        <v>42370</v>
      </c>
      <c r="F59" s="102">
        <v>42735</v>
      </c>
      <c r="G59" s="10" t="s">
        <v>72</v>
      </c>
      <c r="H59" s="89">
        <v>340</v>
      </c>
      <c r="I59" s="89">
        <v>0</v>
      </c>
      <c r="J59" s="89">
        <v>0</v>
      </c>
      <c r="K59" s="90">
        <v>51</v>
      </c>
      <c r="L59" s="33" t="e">
        <f t="shared" si="0"/>
        <v>#DIV/0!</v>
      </c>
      <c r="M59" s="22">
        <f t="shared" si="1"/>
        <v>1</v>
      </c>
      <c r="N59" s="32" t="str">
        <f t="shared" si="2"/>
        <v xml:space="preserve"> -</v>
      </c>
      <c r="O59" s="111">
        <v>0</v>
      </c>
      <c r="P59" s="89">
        <v>0</v>
      </c>
      <c r="Q59" s="89">
        <v>0</v>
      </c>
      <c r="R59" s="89">
        <v>462000</v>
      </c>
      <c r="S59" s="27" t="str">
        <f t="shared" si="3"/>
        <v xml:space="preserve"> -</v>
      </c>
      <c r="T59" s="23">
        <f t="shared" si="4"/>
        <v>1</v>
      </c>
    </row>
    <row r="60" spans="2:20" ht="75">
      <c r="B60" s="247"/>
      <c r="C60" s="244"/>
      <c r="D60" s="239"/>
      <c r="E60" s="53">
        <v>42370</v>
      </c>
      <c r="F60" s="102">
        <v>42735</v>
      </c>
      <c r="G60" s="10" t="s">
        <v>73</v>
      </c>
      <c r="H60" s="89">
        <v>2500</v>
      </c>
      <c r="I60" s="89">
        <v>725</v>
      </c>
      <c r="J60" s="89">
        <v>725</v>
      </c>
      <c r="K60" s="90">
        <v>767</v>
      </c>
      <c r="L60" s="33">
        <f t="shared" si="0"/>
        <v>1.0579310344827586</v>
      </c>
      <c r="M60" s="22">
        <f t="shared" si="1"/>
        <v>1</v>
      </c>
      <c r="N60" s="32">
        <f t="shared" si="2"/>
        <v>1</v>
      </c>
      <c r="O60" s="111">
        <v>2210900</v>
      </c>
      <c r="P60" s="89">
        <v>160000</v>
      </c>
      <c r="Q60" s="89">
        <v>0</v>
      </c>
      <c r="R60" s="89">
        <v>0</v>
      </c>
      <c r="S60" s="27">
        <f t="shared" si="3"/>
        <v>0</v>
      </c>
      <c r="T60" s="23" t="str">
        <f t="shared" si="4"/>
        <v xml:space="preserve"> -</v>
      </c>
    </row>
    <row r="61" spans="2:20" ht="45">
      <c r="B61" s="247"/>
      <c r="C61" s="244"/>
      <c r="D61" s="239"/>
      <c r="E61" s="53">
        <v>42370</v>
      </c>
      <c r="F61" s="102">
        <v>42735</v>
      </c>
      <c r="G61" s="10" t="s">
        <v>74</v>
      </c>
      <c r="H61" s="89">
        <v>4</v>
      </c>
      <c r="I61" s="89">
        <v>1</v>
      </c>
      <c r="J61" s="89">
        <v>1</v>
      </c>
      <c r="K61" s="90">
        <v>0</v>
      </c>
      <c r="L61" s="33">
        <f t="shared" si="0"/>
        <v>0</v>
      </c>
      <c r="M61" s="22">
        <f t="shared" si="1"/>
        <v>1</v>
      </c>
      <c r="N61" s="32">
        <f t="shared" si="2"/>
        <v>0</v>
      </c>
      <c r="O61" s="111">
        <v>2210902</v>
      </c>
      <c r="P61" s="89">
        <v>80000</v>
      </c>
      <c r="Q61" s="89">
        <v>0</v>
      </c>
      <c r="R61" s="89">
        <v>0</v>
      </c>
      <c r="S61" s="27">
        <f t="shared" si="3"/>
        <v>0</v>
      </c>
      <c r="T61" s="23" t="str">
        <f t="shared" si="4"/>
        <v xml:space="preserve"> -</v>
      </c>
    </row>
    <row r="62" spans="2:20" ht="45">
      <c r="B62" s="247"/>
      <c r="C62" s="244"/>
      <c r="D62" s="239"/>
      <c r="E62" s="53">
        <v>42370</v>
      </c>
      <c r="F62" s="102">
        <v>42735</v>
      </c>
      <c r="G62" s="10" t="s">
        <v>75</v>
      </c>
      <c r="H62" s="89">
        <v>47</v>
      </c>
      <c r="I62" s="89">
        <v>47</v>
      </c>
      <c r="J62" s="89">
        <v>47</v>
      </c>
      <c r="K62" s="90">
        <v>12</v>
      </c>
      <c r="L62" s="33">
        <f t="shared" si="0"/>
        <v>0.25531914893617019</v>
      </c>
      <c r="M62" s="22">
        <f t="shared" si="1"/>
        <v>1</v>
      </c>
      <c r="N62" s="32">
        <f t="shared" si="2"/>
        <v>0.25531914893617019</v>
      </c>
      <c r="O62" s="111">
        <v>0</v>
      </c>
      <c r="P62" s="89">
        <v>0</v>
      </c>
      <c r="Q62" s="89">
        <v>0</v>
      </c>
      <c r="R62" s="89">
        <v>0</v>
      </c>
      <c r="S62" s="27" t="str">
        <f t="shared" si="3"/>
        <v xml:space="preserve"> -</v>
      </c>
      <c r="T62" s="23" t="str">
        <f t="shared" si="4"/>
        <v xml:space="preserve"> -</v>
      </c>
    </row>
    <row r="63" spans="2:20" ht="30">
      <c r="B63" s="247"/>
      <c r="C63" s="244"/>
      <c r="D63" s="239"/>
      <c r="E63" s="53">
        <v>42370</v>
      </c>
      <c r="F63" s="102">
        <v>42735</v>
      </c>
      <c r="G63" s="10" t="s">
        <v>76</v>
      </c>
      <c r="H63" s="89">
        <v>20</v>
      </c>
      <c r="I63" s="89">
        <v>0</v>
      </c>
      <c r="J63" s="89">
        <v>0</v>
      </c>
      <c r="K63" s="90">
        <v>0</v>
      </c>
      <c r="L63" s="33" t="e">
        <f t="shared" si="0"/>
        <v>#DIV/0!</v>
      </c>
      <c r="M63" s="22">
        <f t="shared" si="1"/>
        <v>1</v>
      </c>
      <c r="N63" s="32" t="str">
        <f t="shared" si="2"/>
        <v xml:space="preserve"> -</v>
      </c>
      <c r="O63" s="111">
        <v>0</v>
      </c>
      <c r="P63" s="89">
        <v>0</v>
      </c>
      <c r="Q63" s="89">
        <v>0</v>
      </c>
      <c r="R63" s="89">
        <v>0</v>
      </c>
      <c r="S63" s="27" t="str">
        <f t="shared" si="3"/>
        <v xml:space="preserve"> -</v>
      </c>
      <c r="T63" s="23" t="str">
        <f t="shared" si="4"/>
        <v xml:space="preserve"> -</v>
      </c>
    </row>
    <row r="64" spans="2:20" ht="30">
      <c r="B64" s="247"/>
      <c r="C64" s="244"/>
      <c r="D64" s="239"/>
      <c r="E64" s="53">
        <v>42370</v>
      </c>
      <c r="F64" s="102">
        <v>42735</v>
      </c>
      <c r="G64" s="10" t="s">
        <v>77</v>
      </c>
      <c r="H64" s="89">
        <v>1</v>
      </c>
      <c r="I64" s="89">
        <v>0</v>
      </c>
      <c r="J64" s="89">
        <v>0</v>
      </c>
      <c r="K64" s="90">
        <v>0</v>
      </c>
      <c r="L64" s="33" t="e">
        <f t="shared" si="0"/>
        <v>#DIV/0!</v>
      </c>
      <c r="M64" s="22">
        <f t="shared" si="1"/>
        <v>1</v>
      </c>
      <c r="N64" s="32" t="str">
        <f t="shared" si="2"/>
        <v xml:space="preserve"> -</v>
      </c>
      <c r="O64" s="111" t="s">
        <v>129</v>
      </c>
      <c r="P64" s="89">
        <v>0</v>
      </c>
      <c r="Q64" s="89">
        <v>0</v>
      </c>
      <c r="R64" s="89">
        <v>0</v>
      </c>
      <c r="S64" s="27" t="str">
        <f t="shared" si="3"/>
        <v xml:space="preserve"> -</v>
      </c>
      <c r="T64" s="23" t="str">
        <f t="shared" si="4"/>
        <v xml:space="preserve"> -</v>
      </c>
    </row>
    <row r="65" spans="2:20" ht="60">
      <c r="B65" s="247"/>
      <c r="C65" s="244"/>
      <c r="D65" s="239"/>
      <c r="E65" s="53">
        <v>42370</v>
      </c>
      <c r="F65" s="102">
        <v>42735</v>
      </c>
      <c r="G65" s="10" t="s">
        <v>78</v>
      </c>
      <c r="H65" s="27">
        <v>1</v>
      </c>
      <c r="I65" s="27">
        <v>1</v>
      </c>
      <c r="J65" s="27">
        <v>1</v>
      </c>
      <c r="K65" s="23">
        <v>0</v>
      </c>
      <c r="L65" s="33">
        <f t="shared" si="0"/>
        <v>0</v>
      </c>
      <c r="M65" s="22">
        <f t="shared" si="1"/>
        <v>1</v>
      </c>
      <c r="N65" s="32">
        <f t="shared" si="2"/>
        <v>0</v>
      </c>
      <c r="O65" s="111">
        <v>2210326</v>
      </c>
      <c r="P65" s="89">
        <v>273292</v>
      </c>
      <c r="Q65" s="89">
        <v>0</v>
      </c>
      <c r="R65" s="89">
        <v>0</v>
      </c>
      <c r="S65" s="27">
        <f t="shared" si="3"/>
        <v>0</v>
      </c>
      <c r="T65" s="23" t="str">
        <f t="shared" si="4"/>
        <v xml:space="preserve"> -</v>
      </c>
    </row>
    <row r="66" spans="2:20" ht="45">
      <c r="B66" s="247"/>
      <c r="C66" s="244"/>
      <c r="D66" s="239"/>
      <c r="E66" s="53">
        <v>42370</v>
      </c>
      <c r="F66" s="102">
        <v>42735</v>
      </c>
      <c r="G66" s="10" t="s">
        <v>79</v>
      </c>
      <c r="H66" s="27">
        <v>1</v>
      </c>
      <c r="I66" s="27">
        <v>1</v>
      </c>
      <c r="J66" s="27">
        <v>1</v>
      </c>
      <c r="K66" s="23">
        <v>1</v>
      </c>
      <c r="L66" s="33">
        <f t="shared" si="0"/>
        <v>1</v>
      </c>
      <c r="M66" s="22">
        <f t="shared" si="1"/>
        <v>1</v>
      </c>
      <c r="N66" s="32">
        <f t="shared" si="2"/>
        <v>1</v>
      </c>
      <c r="O66" s="111">
        <v>2210899</v>
      </c>
      <c r="P66" s="89">
        <v>741905</v>
      </c>
      <c r="Q66" s="89">
        <v>693313</v>
      </c>
      <c r="R66" s="89">
        <v>0</v>
      </c>
      <c r="S66" s="27">
        <f t="shared" si="3"/>
        <v>0.93450374374077538</v>
      </c>
      <c r="T66" s="23" t="str">
        <f t="shared" si="4"/>
        <v xml:space="preserve"> -</v>
      </c>
    </row>
    <row r="67" spans="2:20" ht="60">
      <c r="B67" s="247"/>
      <c r="C67" s="244"/>
      <c r="D67" s="239"/>
      <c r="E67" s="53">
        <v>42370</v>
      </c>
      <c r="F67" s="102">
        <v>42735</v>
      </c>
      <c r="G67" s="10" t="s">
        <v>80</v>
      </c>
      <c r="H67" s="89">
        <v>1</v>
      </c>
      <c r="I67" s="89">
        <v>1</v>
      </c>
      <c r="J67" s="89">
        <v>1</v>
      </c>
      <c r="K67" s="115">
        <v>0.7</v>
      </c>
      <c r="L67" s="33">
        <f t="shared" si="0"/>
        <v>0.7</v>
      </c>
      <c r="M67" s="22">
        <f t="shared" si="1"/>
        <v>1</v>
      </c>
      <c r="N67" s="32">
        <f t="shared" si="2"/>
        <v>0.7</v>
      </c>
      <c r="O67" s="111">
        <v>2210013</v>
      </c>
      <c r="P67" s="89">
        <v>42687</v>
      </c>
      <c r="Q67" s="89">
        <v>42687</v>
      </c>
      <c r="R67" s="89">
        <v>0</v>
      </c>
      <c r="S67" s="27">
        <f t="shared" si="3"/>
        <v>1</v>
      </c>
      <c r="T67" s="23" t="str">
        <f t="shared" si="4"/>
        <v xml:space="preserve"> -</v>
      </c>
    </row>
    <row r="68" spans="2:20" ht="46" thickBot="1">
      <c r="B68" s="248"/>
      <c r="C68" s="245"/>
      <c r="D68" s="242"/>
      <c r="E68" s="61">
        <v>42370</v>
      </c>
      <c r="F68" s="105">
        <v>42735</v>
      </c>
      <c r="G68" s="11" t="s">
        <v>81</v>
      </c>
      <c r="H68" s="91">
        <v>20</v>
      </c>
      <c r="I68" s="91">
        <v>0</v>
      </c>
      <c r="J68" s="91">
        <v>0</v>
      </c>
      <c r="K68" s="92">
        <v>0</v>
      </c>
      <c r="L68" s="79" t="e">
        <f t="shared" si="0"/>
        <v>#DIV/0!</v>
      </c>
      <c r="M68" s="80">
        <f t="shared" si="1"/>
        <v>1</v>
      </c>
      <c r="N68" s="81" t="str">
        <f t="shared" si="2"/>
        <v xml:space="preserve"> -</v>
      </c>
      <c r="O68" s="113">
        <v>0</v>
      </c>
      <c r="P68" s="91">
        <v>0</v>
      </c>
      <c r="Q68" s="91">
        <v>0</v>
      </c>
      <c r="R68" s="91">
        <v>0</v>
      </c>
      <c r="S68" s="62" t="str">
        <f t="shared" si="3"/>
        <v xml:space="preserve"> -</v>
      </c>
      <c r="T68" s="63" t="str">
        <f t="shared" si="4"/>
        <v xml:space="preserve"> -</v>
      </c>
    </row>
    <row r="69" spans="2:20" ht="18" thickBot="1">
      <c r="M69" s="70">
        <f>+AVERAGE(M12,M14,M16,M18:M68)</f>
        <v>1</v>
      </c>
      <c r="N69" s="52">
        <f>+AVERAGE(N12,N14,N16,N18:N68)</f>
        <v>0.78017304706615587</v>
      </c>
      <c r="O69" s="48"/>
      <c r="P69" s="49">
        <f>+SUM(P12,P14,P16,P18:P68)</f>
        <v>235161654</v>
      </c>
      <c r="Q69" s="50">
        <f>+SUM(Q12,Q14,Q16,Q18:Q68)</f>
        <v>227424487</v>
      </c>
      <c r="R69" s="50">
        <f>+SUM(R12,R14,R16,R18:R68)</f>
        <v>4992000</v>
      </c>
      <c r="S69" s="51">
        <f t="shared" ref="S69" si="5">IF(P69=0," -",Q69/P69)</f>
        <v>0.96709851768605093</v>
      </c>
      <c r="T69" s="52">
        <f t="shared" ref="T69" si="6">IF(R69=0," -",IF(Q69=0,100%,R69/Q69))</f>
        <v>2.1950142950086109E-2</v>
      </c>
    </row>
  </sheetData>
  <mergeCells count="25">
    <mergeCell ref="B2:T2"/>
    <mergeCell ref="B3:T3"/>
    <mergeCell ref="B4:T4"/>
    <mergeCell ref="D8:K8"/>
    <mergeCell ref="B9:B11"/>
    <mergeCell ref="C9:C11"/>
    <mergeCell ref="D9:D11"/>
    <mergeCell ref="E9:F10"/>
    <mergeCell ref="G9:K9"/>
    <mergeCell ref="K10:K11"/>
    <mergeCell ref="M9:N9"/>
    <mergeCell ref="G10:G11"/>
    <mergeCell ref="J10:J11"/>
    <mergeCell ref="M10:M11"/>
    <mergeCell ref="O9:T10"/>
    <mergeCell ref="D46:D49"/>
    <mergeCell ref="D50:D68"/>
    <mergeCell ref="C18:C68"/>
    <mergeCell ref="B18:B68"/>
    <mergeCell ref="N10:N11"/>
    <mergeCell ref="B14:B16"/>
    <mergeCell ref="D18:D30"/>
    <mergeCell ref="D31:D45"/>
    <mergeCell ref="H10:H11"/>
    <mergeCell ref="I10:I11"/>
  </mergeCells>
  <phoneticPr fontId="0" type="noConversion"/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69"/>
  <sheetViews>
    <sheetView workbookViewId="0">
      <selection activeCell="B8" sqref="B8"/>
    </sheetView>
  </sheetViews>
  <sheetFormatPr baseColWidth="10" defaultRowHeight="15" x14ac:dyDescent="0"/>
  <cols>
    <col min="1" max="1" width="2.42578125" style="1" customWidth="1"/>
    <col min="2" max="2" width="20.7109375" style="1" customWidth="1"/>
    <col min="3" max="4" width="19.7109375" style="1" customWidth="1"/>
    <col min="5" max="5" width="11.28515625" style="1" customWidth="1"/>
    <col min="6" max="6" width="12.28515625" style="1" customWidth="1"/>
    <col min="7" max="7" width="36.28515625" style="1" customWidth="1"/>
    <col min="8" max="8" width="13.7109375" style="1" customWidth="1"/>
    <col min="9" max="9" width="12.7109375" style="1" hidden="1" customWidth="1"/>
    <col min="10" max="11" width="9.5703125" style="1" customWidth="1"/>
    <col min="12" max="12" width="9.7109375" style="1" hidden="1" customWidth="1"/>
    <col min="13" max="13" width="10.7109375" style="1"/>
    <col min="14" max="15" width="13.140625" style="1" customWidth="1"/>
    <col min="16" max="18" width="23.5703125" style="1" customWidth="1"/>
    <col min="19" max="20" width="12.5703125" style="1" customWidth="1"/>
    <col min="21" max="16384" width="10.7109375" style="1"/>
  </cols>
  <sheetData>
    <row r="2" spans="2:20" ht="20" customHeight="1">
      <c r="B2" s="253" t="s">
        <v>16</v>
      </c>
      <c r="C2" s="253"/>
      <c r="D2" s="253"/>
      <c r="E2" s="253"/>
      <c r="F2" s="253"/>
      <c r="G2" s="253"/>
      <c r="H2" s="253"/>
      <c r="I2" s="253"/>
      <c r="J2" s="253"/>
      <c r="K2" s="253"/>
      <c r="L2" s="253"/>
      <c r="M2" s="253"/>
      <c r="N2" s="253"/>
      <c r="O2" s="253"/>
      <c r="P2" s="253"/>
      <c r="Q2" s="253"/>
      <c r="R2" s="253"/>
      <c r="S2" s="253"/>
      <c r="T2" s="253"/>
    </row>
    <row r="3" spans="2:20" ht="20" customHeight="1">
      <c r="B3" s="253" t="s">
        <v>19</v>
      </c>
      <c r="C3" s="253"/>
      <c r="D3" s="253"/>
      <c r="E3" s="253"/>
      <c r="F3" s="253"/>
      <c r="G3" s="253"/>
      <c r="H3" s="253"/>
      <c r="I3" s="253"/>
      <c r="J3" s="253"/>
      <c r="K3" s="253"/>
      <c r="L3" s="253"/>
      <c r="M3" s="253"/>
      <c r="N3" s="253"/>
      <c r="O3" s="253"/>
      <c r="P3" s="253"/>
      <c r="Q3" s="253"/>
      <c r="R3" s="253"/>
      <c r="S3" s="253"/>
      <c r="T3" s="253"/>
    </row>
    <row r="4" spans="2:20" ht="20" customHeight="1">
      <c r="B4" s="253" t="s">
        <v>27</v>
      </c>
      <c r="C4" s="253"/>
      <c r="D4" s="253"/>
      <c r="E4" s="253"/>
      <c r="F4" s="253"/>
      <c r="G4" s="253"/>
      <c r="H4" s="253"/>
      <c r="I4" s="253"/>
      <c r="J4" s="253"/>
      <c r="K4" s="253"/>
      <c r="L4" s="253"/>
      <c r="M4" s="253"/>
      <c r="N4" s="253"/>
      <c r="O4" s="253"/>
      <c r="P4" s="253"/>
      <c r="Q4" s="253"/>
      <c r="R4" s="253"/>
      <c r="S4" s="253"/>
      <c r="T4" s="253"/>
    </row>
    <row r="6" spans="2:20" ht="16" thickBot="1"/>
    <row r="7" spans="2:20" ht="18" customHeight="1" thickBot="1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2:20" ht="18" customHeight="1" thickBot="1">
      <c r="B8" s="7">
        <v>2017</v>
      </c>
      <c r="C8" s="8">
        <v>43100</v>
      </c>
      <c r="D8" s="254" t="s">
        <v>3</v>
      </c>
      <c r="E8" s="255"/>
      <c r="F8" s="255"/>
      <c r="G8" s="255"/>
      <c r="H8" s="255"/>
      <c r="I8" s="255"/>
      <c r="J8" s="255"/>
      <c r="K8" s="256"/>
      <c r="L8" s="4"/>
      <c r="M8" s="4"/>
      <c r="N8" s="4"/>
      <c r="O8" s="4"/>
      <c r="P8" s="4"/>
      <c r="Q8" s="4"/>
      <c r="R8" s="4"/>
      <c r="S8" s="4"/>
      <c r="T8" s="4"/>
    </row>
    <row r="9" spans="2:20" ht="30" customHeight="1">
      <c r="B9" s="257" t="s">
        <v>17</v>
      </c>
      <c r="C9" s="260" t="s">
        <v>18</v>
      </c>
      <c r="D9" s="263" t="s">
        <v>0</v>
      </c>
      <c r="E9" s="266" t="s">
        <v>4</v>
      </c>
      <c r="F9" s="266"/>
      <c r="G9" s="266" t="s">
        <v>5</v>
      </c>
      <c r="H9" s="266"/>
      <c r="I9" s="266"/>
      <c r="J9" s="266"/>
      <c r="K9" s="268"/>
      <c r="L9" s="5"/>
      <c r="M9" s="263" t="s">
        <v>6</v>
      </c>
      <c r="N9" s="268"/>
      <c r="O9" s="275" t="s">
        <v>24</v>
      </c>
      <c r="P9" s="276"/>
      <c r="Q9" s="276"/>
      <c r="R9" s="276"/>
      <c r="S9" s="276"/>
      <c r="T9" s="277"/>
    </row>
    <row r="10" spans="2:20" ht="17" customHeight="1">
      <c r="B10" s="258"/>
      <c r="C10" s="261"/>
      <c r="D10" s="264"/>
      <c r="E10" s="267"/>
      <c r="F10" s="267"/>
      <c r="G10" s="267" t="s">
        <v>7</v>
      </c>
      <c r="H10" s="251" t="s">
        <v>25</v>
      </c>
      <c r="I10" s="251" t="s">
        <v>26</v>
      </c>
      <c r="J10" s="271" t="s">
        <v>1</v>
      </c>
      <c r="K10" s="269" t="s">
        <v>8</v>
      </c>
      <c r="L10" s="6"/>
      <c r="M10" s="273" t="s">
        <v>9</v>
      </c>
      <c r="N10" s="249" t="s">
        <v>10</v>
      </c>
      <c r="O10" s="278"/>
      <c r="P10" s="279"/>
      <c r="Q10" s="279"/>
      <c r="R10" s="279"/>
      <c r="S10" s="279"/>
      <c r="T10" s="280"/>
    </row>
    <row r="11" spans="2:20" ht="37.5" customHeight="1" thickBot="1">
      <c r="B11" s="259"/>
      <c r="C11" s="262"/>
      <c r="D11" s="265"/>
      <c r="E11" s="34" t="s">
        <v>11</v>
      </c>
      <c r="F11" s="34" t="s">
        <v>12</v>
      </c>
      <c r="G11" s="251"/>
      <c r="H11" s="252"/>
      <c r="I11" s="281"/>
      <c r="J11" s="272"/>
      <c r="K11" s="270"/>
      <c r="L11" s="20"/>
      <c r="M11" s="274"/>
      <c r="N11" s="250"/>
      <c r="O11" s="35" t="s">
        <v>23</v>
      </c>
      <c r="P11" s="36" t="s">
        <v>20</v>
      </c>
      <c r="Q11" s="37" t="s">
        <v>21</v>
      </c>
      <c r="R11" s="24" t="s">
        <v>22</v>
      </c>
      <c r="S11" s="24" t="s">
        <v>14</v>
      </c>
      <c r="T11" s="25" t="s">
        <v>15</v>
      </c>
    </row>
    <row r="12" spans="2:20" ht="61" thickBot="1">
      <c r="B12" s="30" t="s">
        <v>84</v>
      </c>
      <c r="C12" s="31" t="s">
        <v>83</v>
      </c>
      <c r="D12" s="55" t="s">
        <v>82</v>
      </c>
      <c r="E12" s="56">
        <v>42736</v>
      </c>
      <c r="F12" s="56">
        <v>43100</v>
      </c>
      <c r="G12" s="57" t="s">
        <v>28</v>
      </c>
      <c r="H12" s="83">
        <v>35</v>
      </c>
      <c r="I12" s="91">
        <f>+J12+('2016'!I12-'2016'!K12)</f>
        <v>12</v>
      </c>
      <c r="J12" s="83">
        <v>12</v>
      </c>
      <c r="K12" s="84">
        <v>12</v>
      </c>
      <c r="L12" s="33">
        <f>+K12/J12</f>
        <v>1</v>
      </c>
      <c r="M12" s="73">
        <f>DAYS360(E12,$C$8)/DAYS360(E12,F12)</f>
        <v>1</v>
      </c>
      <c r="N12" s="74">
        <f>IF(J12=0," -",IF(L12&gt;100%,100%,L12))</f>
        <v>1</v>
      </c>
      <c r="O12" s="108">
        <v>0</v>
      </c>
      <c r="P12" s="83">
        <v>0</v>
      </c>
      <c r="Q12" s="83">
        <v>0</v>
      </c>
      <c r="R12" s="83">
        <v>0</v>
      </c>
      <c r="S12" s="58" t="str">
        <f>IF(P12=0," -",Q12/P12)</f>
        <v xml:space="preserve"> -</v>
      </c>
      <c r="T12" s="59" t="str">
        <f>IF(R12=0," -",IF(Q12=0,100%,R12/Q12))</f>
        <v xml:space="preserve"> -</v>
      </c>
    </row>
    <row r="13" spans="2:20" ht="13" customHeight="1" thickBot="1">
      <c r="B13" s="28"/>
      <c r="C13" s="29"/>
      <c r="D13" s="40"/>
      <c r="E13" s="41"/>
      <c r="F13" s="41"/>
      <c r="G13" s="42"/>
      <c r="H13" s="85"/>
      <c r="I13" s="98"/>
      <c r="J13" s="85"/>
      <c r="K13" s="85"/>
      <c r="L13" s="15"/>
      <c r="M13" s="16"/>
      <c r="N13" s="16"/>
      <c r="O13" s="42"/>
      <c r="P13" s="85"/>
      <c r="Q13" s="85"/>
      <c r="R13" s="85"/>
      <c r="S13" s="26"/>
      <c r="T13" s="43"/>
    </row>
    <row r="14" spans="2:20" ht="61" thickBot="1">
      <c r="B14" s="246" t="s">
        <v>89</v>
      </c>
      <c r="C14" s="31" t="s">
        <v>88</v>
      </c>
      <c r="D14" s="55" t="s">
        <v>85</v>
      </c>
      <c r="E14" s="56">
        <v>42736</v>
      </c>
      <c r="F14" s="56">
        <v>43100</v>
      </c>
      <c r="G14" s="57" t="s">
        <v>29</v>
      </c>
      <c r="H14" s="83">
        <v>1</v>
      </c>
      <c r="I14" s="91">
        <f>+J14</f>
        <v>1</v>
      </c>
      <c r="J14" s="83">
        <v>1</v>
      </c>
      <c r="K14" s="236">
        <v>0.6</v>
      </c>
      <c r="L14" s="33">
        <f t="shared" ref="L14:L68" si="0">+K14/J14</f>
        <v>0.6</v>
      </c>
      <c r="M14" s="22">
        <f t="shared" ref="M14:M68" si="1">DAYS360(E14,$C$8)/DAYS360(E14,F14)</f>
        <v>1</v>
      </c>
      <c r="N14" s="32">
        <f t="shared" ref="N14:N68" si="2">IF(J14=0," -",IF(L14&gt;100%,100%,L14))</f>
        <v>0.6</v>
      </c>
      <c r="O14" s="108" t="s">
        <v>129</v>
      </c>
      <c r="P14" s="83">
        <v>0</v>
      </c>
      <c r="Q14" s="83">
        <v>0</v>
      </c>
      <c r="R14" s="83">
        <v>0</v>
      </c>
      <c r="S14" s="58" t="str">
        <f t="shared" ref="S14:S69" si="3">IF(P14=0," -",Q14/P14)</f>
        <v xml:space="preserve"> -</v>
      </c>
      <c r="T14" s="59" t="str">
        <f t="shared" ref="T14:T69" si="4">IF(R14=0," -",IF(Q14=0,100%,R14/Q14))</f>
        <v xml:space="preserve"> -</v>
      </c>
    </row>
    <row r="15" spans="2:20" ht="13" customHeight="1" thickBot="1">
      <c r="B15" s="247"/>
      <c r="C15" s="14"/>
      <c r="D15" s="9"/>
      <c r="E15" s="45"/>
      <c r="F15" s="45"/>
      <c r="G15" s="38"/>
      <c r="H15" s="46"/>
      <c r="I15" s="99"/>
      <c r="J15" s="46"/>
      <c r="K15" s="47"/>
      <c r="L15" s="13"/>
      <c r="M15" s="12"/>
      <c r="N15" s="12"/>
      <c r="O15" s="109"/>
      <c r="P15" s="46"/>
      <c r="Q15" s="46"/>
      <c r="R15" s="46"/>
      <c r="S15" s="39"/>
      <c r="T15" s="44"/>
    </row>
    <row r="16" spans="2:20" ht="61" thickBot="1">
      <c r="B16" s="248"/>
      <c r="C16" s="31" t="s">
        <v>87</v>
      </c>
      <c r="D16" s="55" t="s">
        <v>86</v>
      </c>
      <c r="E16" s="56">
        <v>42736</v>
      </c>
      <c r="F16" s="56">
        <v>43100</v>
      </c>
      <c r="G16" s="57" t="s">
        <v>30</v>
      </c>
      <c r="H16" s="83">
        <v>1</v>
      </c>
      <c r="I16" s="91">
        <f>+J16</f>
        <v>1</v>
      </c>
      <c r="J16" s="97">
        <v>1</v>
      </c>
      <c r="K16" s="84">
        <v>0.4</v>
      </c>
      <c r="L16" s="21">
        <f t="shared" si="0"/>
        <v>0.4</v>
      </c>
      <c r="M16" s="22">
        <f t="shared" si="1"/>
        <v>1</v>
      </c>
      <c r="N16" s="32">
        <f t="shared" si="2"/>
        <v>0.4</v>
      </c>
      <c r="O16" s="108" t="s">
        <v>129</v>
      </c>
      <c r="P16" s="83">
        <v>0</v>
      </c>
      <c r="Q16" s="83">
        <v>0</v>
      </c>
      <c r="R16" s="83">
        <v>0</v>
      </c>
      <c r="S16" s="58" t="str">
        <f t="shared" si="3"/>
        <v xml:space="preserve"> -</v>
      </c>
      <c r="T16" s="59" t="str">
        <f t="shared" si="4"/>
        <v xml:space="preserve"> -</v>
      </c>
    </row>
    <row r="17" spans="2:20" ht="13" customHeight="1" thickBot="1">
      <c r="B17" s="28"/>
      <c r="C17" s="29"/>
      <c r="D17" s="40"/>
      <c r="E17" s="41"/>
      <c r="F17" s="41"/>
      <c r="G17" s="42"/>
      <c r="H17" s="85"/>
      <c r="I17" s="98"/>
      <c r="J17" s="85"/>
      <c r="K17" s="86"/>
      <c r="L17" s="15"/>
      <c r="M17" s="16"/>
      <c r="N17" s="16"/>
      <c r="O17" s="42"/>
      <c r="P17" s="85"/>
      <c r="Q17" s="85"/>
      <c r="R17" s="85"/>
      <c r="S17" s="26"/>
      <c r="T17" s="43"/>
    </row>
    <row r="18" spans="2:20" ht="45">
      <c r="B18" s="246" t="s">
        <v>95</v>
      </c>
      <c r="C18" s="243" t="s">
        <v>94</v>
      </c>
      <c r="D18" s="241" t="s">
        <v>90</v>
      </c>
      <c r="E18" s="60">
        <v>42736</v>
      </c>
      <c r="F18" s="100">
        <v>43100</v>
      </c>
      <c r="G18" s="101" t="s">
        <v>31</v>
      </c>
      <c r="H18" s="87">
        <v>47</v>
      </c>
      <c r="I18" s="93">
        <f>+J18</f>
        <v>47</v>
      </c>
      <c r="J18" s="87">
        <v>47</v>
      </c>
      <c r="K18" s="88">
        <v>47</v>
      </c>
      <c r="L18" s="33">
        <f t="shared" si="0"/>
        <v>1</v>
      </c>
      <c r="M18" s="22">
        <f t="shared" si="1"/>
        <v>1</v>
      </c>
      <c r="N18" s="32">
        <f t="shared" si="2"/>
        <v>1</v>
      </c>
      <c r="O18" s="110" t="s">
        <v>130</v>
      </c>
      <c r="P18" s="87">
        <v>3151829</v>
      </c>
      <c r="Q18" s="87">
        <v>2875356</v>
      </c>
      <c r="R18" s="87">
        <v>0</v>
      </c>
      <c r="S18" s="19">
        <f t="shared" si="3"/>
        <v>0.91228172594388846</v>
      </c>
      <c r="T18" s="18" t="str">
        <f t="shared" si="4"/>
        <v xml:space="preserve"> -</v>
      </c>
    </row>
    <row r="19" spans="2:20" ht="45">
      <c r="B19" s="247"/>
      <c r="C19" s="244"/>
      <c r="D19" s="239"/>
      <c r="E19" s="53">
        <v>42736</v>
      </c>
      <c r="F19" s="102">
        <v>43100</v>
      </c>
      <c r="G19" s="10" t="s">
        <v>32</v>
      </c>
      <c r="H19" s="89">
        <v>47</v>
      </c>
      <c r="I19" s="89">
        <f>+J19</f>
        <v>47</v>
      </c>
      <c r="J19" s="89">
        <v>47</v>
      </c>
      <c r="K19" s="90">
        <v>32</v>
      </c>
      <c r="L19" s="33">
        <f t="shared" si="0"/>
        <v>0.68085106382978722</v>
      </c>
      <c r="M19" s="22">
        <f t="shared" si="1"/>
        <v>1</v>
      </c>
      <c r="N19" s="32">
        <f t="shared" si="2"/>
        <v>0.68085106382978722</v>
      </c>
      <c r="O19" s="111">
        <v>2210645</v>
      </c>
      <c r="P19" s="89">
        <v>1082479</v>
      </c>
      <c r="Q19" s="89">
        <v>312288</v>
      </c>
      <c r="R19" s="89">
        <v>622964</v>
      </c>
      <c r="S19" s="27">
        <f t="shared" si="3"/>
        <v>0.28849335645310442</v>
      </c>
      <c r="T19" s="23">
        <f t="shared" si="4"/>
        <v>1.9948380981657956</v>
      </c>
    </row>
    <row r="20" spans="2:20" ht="45">
      <c r="B20" s="247"/>
      <c r="C20" s="244"/>
      <c r="D20" s="239"/>
      <c r="E20" s="53">
        <v>42736</v>
      </c>
      <c r="F20" s="102">
        <v>43100</v>
      </c>
      <c r="G20" s="10" t="s">
        <v>33</v>
      </c>
      <c r="H20" s="89">
        <v>23</v>
      </c>
      <c r="I20" s="89">
        <f>+J20+('2016'!I20-'2016'!K20)</f>
        <v>9</v>
      </c>
      <c r="J20" s="89">
        <v>9</v>
      </c>
      <c r="K20" s="90">
        <v>11</v>
      </c>
      <c r="L20" s="33">
        <f t="shared" si="0"/>
        <v>1.2222222222222223</v>
      </c>
      <c r="M20" s="22">
        <f t="shared" si="1"/>
        <v>1</v>
      </c>
      <c r="N20" s="32">
        <f t="shared" si="2"/>
        <v>1</v>
      </c>
      <c r="O20" s="111">
        <v>2210298</v>
      </c>
      <c r="P20" s="89">
        <v>670000</v>
      </c>
      <c r="Q20" s="89">
        <v>662835</v>
      </c>
      <c r="R20" s="89">
        <v>0</v>
      </c>
      <c r="S20" s="27">
        <f t="shared" si="3"/>
        <v>0.9893059701492537</v>
      </c>
      <c r="T20" s="23" t="str">
        <f t="shared" si="4"/>
        <v xml:space="preserve"> -</v>
      </c>
    </row>
    <row r="21" spans="2:20" ht="45">
      <c r="B21" s="247"/>
      <c r="C21" s="244"/>
      <c r="D21" s="239"/>
      <c r="E21" s="53">
        <v>42736</v>
      </c>
      <c r="F21" s="102">
        <v>43100</v>
      </c>
      <c r="G21" s="10" t="s">
        <v>34</v>
      </c>
      <c r="H21" s="89">
        <v>17400</v>
      </c>
      <c r="I21" s="89">
        <f>+J21+('2016'!I21-'2016'!K21)</f>
        <v>4953</v>
      </c>
      <c r="J21" s="89">
        <v>5000</v>
      </c>
      <c r="K21" s="90">
        <v>691</v>
      </c>
      <c r="L21" s="33">
        <f t="shared" si="0"/>
        <v>0.13819999999999999</v>
      </c>
      <c r="M21" s="22">
        <f t="shared" si="1"/>
        <v>1</v>
      </c>
      <c r="N21" s="32">
        <f t="shared" si="2"/>
        <v>0.13819999999999999</v>
      </c>
      <c r="O21" s="111">
        <v>2210645</v>
      </c>
      <c r="P21" s="89">
        <v>0</v>
      </c>
      <c r="Q21" s="89">
        <v>0</v>
      </c>
      <c r="R21" s="89">
        <v>0</v>
      </c>
      <c r="S21" s="27" t="str">
        <f t="shared" si="3"/>
        <v xml:space="preserve"> -</v>
      </c>
      <c r="T21" s="23" t="str">
        <f t="shared" si="4"/>
        <v xml:space="preserve"> -</v>
      </c>
    </row>
    <row r="22" spans="2:20" ht="45">
      <c r="B22" s="247"/>
      <c r="C22" s="244"/>
      <c r="D22" s="239"/>
      <c r="E22" s="53">
        <v>42736</v>
      </c>
      <c r="F22" s="102">
        <v>43100</v>
      </c>
      <c r="G22" s="10" t="s">
        <v>35</v>
      </c>
      <c r="H22" s="89">
        <v>47</v>
      </c>
      <c r="I22" s="89">
        <f>+J22</f>
        <v>47</v>
      </c>
      <c r="J22" s="89">
        <v>47</v>
      </c>
      <c r="K22" s="90">
        <v>47</v>
      </c>
      <c r="L22" s="33">
        <f t="shared" si="0"/>
        <v>1</v>
      </c>
      <c r="M22" s="22">
        <f t="shared" si="1"/>
        <v>1</v>
      </c>
      <c r="N22" s="32">
        <f t="shared" si="2"/>
        <v>1</v>
      </c>
      <c r="O22" s="111">
        <v>2210208</v>
      </c>
      <c r="P22" s="89">
        <v>2559401</v>
      </c>
      <c r="Q22" s="89">
        <v>1883817</v>
      </c>
      <c r="R22" s="89">
        <v>0</v>
      </c>
      <c r="S22" s="27">
        <f t="shared" si="3"/>
        <v>0.73603823707187732</v>
      </c>
      <c r="T22" s="23" t="str">
        <f t="shared" si="4"/>
        <v xml:space="preserve"> -</v>
      </c>
    </row>
    <row r="23" spans="2:20" ht="45" customHeight="1">
      <c r="B23" s="247"/>
      <c r="C23" s="244"/>
      <c r="D23" s="239"/>
      <c r="E23" s="53">
        <v>42736</v>
      </c>
      <c r="F23" s="102">
        <v>43100</v>
      </c>
      <c r="G23" s="10" t="s">
        <v>36</v>
      </c>
      <c r="H23" s="89">
        <v>47</v>
      </c>
      <c r="I23" s="89">
        <f>+J23</f>
        <v>47</v>
      </c>
      <c r="J23" s="89">
        <v>47</v>
      </c>
      <c r="K23" s="90">
        <v>47</v>
      </c>
      <c r="L23" s="33">
        <f t="shared" si="0"/>
        <v>1</v>
      </c>
      <c r="M23" s="22">
        <f t="shared" si="1"/>
        <v>1</v>
      </c>
      <c r="N23" s="32">
        <f t="shared" si="2"/>
        <v>1</v>
      </c>
      <c r="O23" s="111" t="s">
        <v>131</v>
      </c>
      <c r="P23" s="89">
        <v>150475955</v>
      </c>
      <c r="Q23" s="89">
        <v>147238042</v>
      </c>
      <c r="R23" s="89">
        <v>0</v>
      </c>
      <c r="S23" s="27">
        <f t="shared" si="3"/>
        <v>0.97848219006152848</v>
      </c>
      <c r="T23" s="23" t="str">
        <f t="shared" si="4"/>
        <v xml:space="preserve"> -</v>
      </c>
    </row>
    <row r="24" spans="2:20" ht="45" customHeight="1">
      <c r="B24" s="247"/>
      <c r="C24" s="244"/>
      <c r="D24" s="239"/>
      <c r="E24" s="53">
        <v>42736</v>
      </c>
      <c r="F24" s="102">
        <v>43100</v>
      </c>
      <c r="G24" s="10" t="s">
        <v>37</v>
      </c>
      <c r="H24" s="89">
        <v>47</v>
      </c>
      <c r="I24" s="89">
        <f>+J24</f>
        <v>47</v>
      </c>
      <c r="J24" s="89">
        <v>47</v>
      </c>
      <c r="K24" s="90">
        <v>47</v>
      </c>
      <c r="L24" s="33">
        <f t="shared" si="0"/>
        <v>1</v>
      </c>
      <c r="M24" s="22">
        <f t="shared" si="1"/>
        <v>1</v>
      </c>
      <c r="N24" s="32">
        <f t="shared" si="2"/>
        <v>1</v>
      </c>
      <c r="O24" s="111" t="s">
        <v>132</v>
      </c>
      <c r="P24" s="89">
        <v>31296277</v>
      </c>
      <c r="Q24" s="89">
        <v>27069159</v>
      </c>
      <c r="R24" s="89">
        <v>0</v>
      </c>
      <c r="S24" s="27">
        <f t="shared" si="3"/>
        <v>0.86493224098189059</v>
      </c>
      <c r="T24" s="23" t="str">
        <f t="shared" si="4"/>
        <v xml:space="preserve"> -</v>
      </c>
    </row>
    <row r="25" spans="2:20" ht="45">
      <c r="B25" s="247"/>
      <c r="C25" s="244"/>
      <c r="D25" s="239"/>
      <c r="E25" s="53">
        <v>42736</v>
      </c>
      <c r="F25" s="102">
        <v>43100</v>
      </c>
      <c r="G25" s="10" t="s">
        <v>38</v>
      </c>
      <c r="H25" s="89">
        <v>12</v>
      </c>
      <c r="I25" s="89">
        <f>+J25+('2016'!I25-'2016'!K25)</f>
        <v>4</v>
      </c>
      <c r="J25" s="89">
        <v>4</v>
      </c>
      <c r="K25" s="115">
        <v>0.1</v>
      </c>
      <c r="L25" s="33">
        <f t="shared" si="0"/>
        <v>2.5000000000000001E-2</v>
      </c>
      <c r="M25" s="22">
        <f t="shared" si="1"/>
        <v>1</v>
      </c>
      <c r="N25" s="32">
        <f t="shared" si="2"/>
        <v>2.5000000000000001E-2</v>
      </c>
      <c r="O25" s="111">
        <v>2210645</v>
      </c>
      <c r="P25" s="89">
        <v>1120000</v>
      </c>
      <c r="Q25" s="89">
        <v>40000</v>
      </c>
      <c r="R25" s="89">
        <v>211440</v>
      </c>
      <c r="S25" s="27">
        <f t="shared" si="3"/>
        <v>3.5714285714285712E-2</v>
      </c>
      <c r="T25" s="23">
        <f t="shared" si="4"/>
        <v>5.2859999999999996</v>
      </c>
    </row>
    <row r="26" spans="2:20" ht="30">
      <c r="B26" s="247"/>
      <c r="C26" s="244"/>
      <c r="D26" s="239"/>
      <c r="E26" s="53">
        <v>42736</v>
      </c>
      <c r="F26" s="102">
        <v>43100</v>
      </c>
      <c r="G26" s="10" t="s">
        <v>39</v>
      </c>
      <c r="H26" s="89">
        <v>4</v>
      </c>
      <c r="I26" s="89">
        <f>+J26+('2016'!I26-'2016'!K26)</f>
        <v>1</v>
      </c>
      <c r="J26" s="89">
        <v>1</v>
      </c>
      <c r="K26" s="235">
        <v>0.17</v>
      </c>
      <c r="L26" s="33">
        <f t="shared" si="0"/>
        <v>0.17</v>
      </c>
      <c r="M26" s="22">
        <f t="shared" si="1"/>
        <v>1</v>
      </c>
      <c r="N26" s="32">
        <f t="shared" si="2"/>
        <v>0.17</v>
      </c>
      <c r="O26" s="111">
        <v>2210297</v>
      </c>
      <c r="P26" s="89">
        <v>525221</v>
      </c>
      <c r="Q26" s="89">
        <v>125351</v>
      </c>
      <c r="R26" s="89">
        <v>0</v>
      </c>
      <c r="S26" s="27">
        <f t="shared" si="3"/>
        <v>0.23866334362106617</v>
      </c>
      <c r="T26" s="23" t="str">
        <f t="shared" si="4"/>
        <v xml:space="preserve"> -</v>
      </c>
    </row>
    <row r="27" spans="2:20" ht="60">
      <c r="B27" s="247"/>
      <c r="C27" s="244"/>
      <c r="D27" s="239"/>
      <c r="E27" s="53">
        <v>42736</v>
      </c>
      <c r="F27" s="102">
        <v>43100</v>
      </c>
      <c r="G27" s="10" t="s">
        <v>40</v>
      </c>
      <c r="H27" s="89">
        <v>1</v>
      </c>
      <c r="I27" s="89">
        <f>+J27</f>
        <v>1</v>
      </c>
      <c r="J27" s="89">
        <v>1</v>
      </c>
      <c r="K27" s="90">
        <v>1</v>
      </c>
      <c r="L27" s="33">
        <f t="shared" si="0"/>
        <v>1</v>
      </c>
      <c r="M27" s="22">
        <f t="shared" si="1"/>
        <v>1</v>
      </c>
      <c r="N27" s="32">
        <f t="shared" si="2"/>
        <v>1</v>
      </c>
      <c r="O27" s="111" t="s">
        <v>133</v>
      </c>
      <c r="P27" s="89">
        <v>3524283</v>
      </c>
      <c r="Q27" s="89">
        <v>3432305</v>
      </c>
      <c r="R27" s="89">
        <v>0</v>
      </c>
      <c r="S27" s="27">
        <f t="shared" si="3"/>
        <v>0.97390164183750283</v>
      </c>
      <c r="T27" s="23" t="str">
        <f t="shared" si="4"/>
        <v xml:space="preserve"> -</v>
      </c>
    </row>
    <row r="28" spans="2:20" ht="60">
      <c r="B28" s="247"/>
      <c r="C28" s="244"/>
      <c r="D28" s="239"/>
      <c r="E28" s="53">
        <v>42736</v>
      </c>
      <c r="F28" s="102">
        <v>43100</v>
      </c>
      <c r="G28" s="10" t="s">
        <v>41</v>
      </c>
      <c r="H28" s="89">
        <v>10</v>
      </c>
      <c r="I28" s="89">
        <f>+J28+('2016'!I28-'2016'!K28)</f>
        <v>4</v>
      </c>
      <c r="J28" s="89">
        <v>3</v>
      </c>
      <c r="K28" s="90">
        <v>4</v>
      </c>
      <c r="L28" s="33">
        <f t="shared" si="0"/>
        <v>1.3333333333333333</v>
      </c>
      <c r="M28" s="22">
        <f t="shared" si="1"/>
        <v>1</v>
      </c>
      <c r="N28" s="32">
        <f t="shared" si="2"/>
        <v>1</v>
      </c>
      <c r="O28" s="111" t="s">
        <v>129</v>
      </c>
      <c r="P28" s="89">
        <v>13710000</v>
      </c>
      <c r="Q28" s="89">
        <v>11318331</v>
      </c>
      <c r="R28" s="89">
        <v>0</v>
      </c>
      <c r="S28" s="27">
        <f t="shared" si="3"/>
        <v>0.82555295404814</v>
      </c>
      <c r="T28" s="23" t="str">
        <f t="shared" si="4"/>
        <v xml:space="preserve"> -</v>
      </c>
    </row>
    <row r="29" spans="2:20" ht="45">
      <c r="B29" s="247"/>
      <c r="C29" s="244"/>
      <c r="D29" s="239"/>
      <c r="E29" s="53">
        <v>42736</v>
      </c>
      <c r="F29" s="102">
        <v>43100</v>
      </c>
      <c r="G29" s="10" t="s">
        <v>42</v>
      </c>
      <c r="H29" s="89">
        <v>13</v>
      </c>
      <c r="I29" s="89">
        <f>+J29+('2016'!I29-'2016'!K29)</f>
        <v>5</v>
      </c>
      <c r="J29" s="89">
        <v>5</v>
      </c>
      <c r="K29" s="90">
        <v>7</v>
      </c>
      <c r="L29" s="33">
        <f t="shared" si="0"/>
        <v>1.4</v>
      </c>
      <c r="M29" s="22">
        <f t="shared" si="1"/>
        <v>1</v>
      </c>
      <c r="N29" s="32">
        <f t="shared" si="2"/>
        <v>1</v>
      </c>
      <c r="O29" s="111">
        <v>2210645</v>
      </c>
      <c r="P29" s="89">
        <v>638069</v>
      </c>
      <c r="Q29" s="89">
        <v>638069</v>
      </c>
      <c r="R29" s="89">
        <v>0</v>
      </c>
      <c r="S29" s="27">
        <f t="shared" si="3"/>
        <v>1</v>
      </c>
      <c r="T29" s="23" t="str">
        <f t="shared" si="4"/>
        <v xml:space="preserve"> -</v>
      </c>
    </row>
    <row r="30" spans="2:20" ht="61" thickBot="1">
      <c r="B30" s="247"/>
      <c r="C30" s="244"/>
      <c r="D30" s="240"/>
      <c r="E30" s="64">
        <v>42736</v>
      </c>
      <c r="F30" s="103">
        <v>43100</v>
      </c>
      <c r="G30" s="104" t="s">
        <v>43</v>
      </c>
      <c r="H30" s="68">
        <v>1</v>
      </c>
      <c r="I30" s="62">
        <f>+J30</f>
        <v>1</v>
      </c>
      <c r="J30" s="68">
        <v>1</v>
      </c>
      <c r="K30" s="69">
        <v>1</v>
      </c>
      <c r="L30" s="65">
        <f t="shared" si="0"/>
        <v>1</v>
      </c>
      <c r="M30" s="66">
        <f t="shared" si="1"/>
        <v>1</v>
      </c>
      <c r="N30" s="67">
        <f t="shared" si="2"/>
        <v>1</v>
      </c>
      <c r="O30" s="112">
        <v>0</v>
      </c>
      <c r="P30" s="95">
        <v>0</v>
      </c>
      <c r="Q30" s="95">
        <v>0</v>
      </c>
      <c r="R30" s="95">
        <v>0</v>
      </c>
      <c r="S30" s="68" t="str">
        <f t="shared" si="3"/>
        <v xml:space="preserve"> -</v>
      </c>
      <c r="T30" s="69" t="str">
        <f t="shared" si="4"/>
        <v xml:space="preserve"> -</v>
      </c>
    </row>
    <row r="31" spans="2:20" ht="30">
      <c r="B31" s="247"/>
      <c r="C31" s="244"/>
      <c r="D31" s="241" t="s">
        <v>91</v>
      </c>
      <c r="E31" s="60">
        <v>42736</v>
      </c>
      <c r="F31" s="100">
        <v>43100</v>
      </c>
      <c r="G31" s="82" t="s">
        <v>44</v>
      </c>
      <c r="H31" s="87">
        <v>581</v>
      </c>
      <c r="I31" s="93">
        <f>+J31+('2016'!I31-'2016'!K31)</f>
        <v>134</v>
      </c>
      <c r="J31" s="87">
        <v>145</v>
      </c>
      <c r="K31" s="88">
        <v>290</v>
      </c>
      <c r="L31" s="77">
        <f t="shared" si="0"/>
        <v>2</v>
      </c>
      <c r="M31" s="17">
        <f t="shared" si="1"/>
        <v>1</v>
      </c>
      <c r="N31" s="78">
        <f t="shared" si="2"/>
        <v>1</v>
      </c>
      <c r="O31" s="110" t="s">
        <v>129</v>
      </c>
      <c r="P31" s="87">
        <v>0</v>
      </c>
      <c r="Q31" s="87">
        <v>0</v>
      </c>
      <c r="R31" s="87">
        <v>0</v>
      </c>
      <c r="S31" s="19" t="str">
        <f t="shared" si="3"/>
        <v xml:space="preserve"> -</v>
      </c>
      <c r="T31" s="18" t="str">
        <f t="shared" si="4"/>
        <v xml:space="preserve"> -</v>
      </c>
    </row>
    <row r="32" spans="2:20" ht="45">
      <c r="B32" s="247"/>
      <c r="C32" s="244"/>
      <c r="D32" s="239"/>
      <c r="E32" s="53">
        <v>42736</v>
      </c>
      <c r="F32" s="102">
        <v>43100</v>
      </c>
      <c r="G32" s="10" t="s">
        <v>45</v>
      </c>
      <c r="H32" s="27">
        <v>1</v>
      </c>
      <c r="I32" s="27">
        <f>+J32</f>
        <v>1</v>
      </c>
      <c r="J32" s="27">
        <v>1</v>
      </c>
      <c r="K32" s="23">
        <v>1</v>
      </c>
      <c r="L32" s="33">
        <f t="shared" si="0"/>
        <v>1</v>
      </c>
      <c r="M32" s="22">
        <f t="shared" si="1"/>
        <v>1</v>
      </c>
      <c r="N32" s="32">
        <f t="shared" si="2"/>
        <v>1</v>
      </c>
      <c r="O32" s="111">
        <v>2210146</v>
      </c>
      <c r="P32" s="89">
        <v>1107223</v>
      </c>
      <c r="Q32" s="89">
        <v>1107223</v>
      </c>
      <c r="R32" s="89">
        <v>298623</v>
      </c>
      <c r="S32" s="27">
        <f t="shared" si="3"/>
        <v>1</v>
      </c>
      <c r="T32" s="23">
        <f t="shared" si="4"/>
        <v>0.26970447687593196</v>
      </c>
    </row>
    <row r="33" spans="2:20" ht="60">
      <c r="B33" s="247"/>
      <c r="C33" s="244"/>
      <c r="D33" s="239"/>
      <c r="E33" s="53">
        <v>42736</v>
      </c>
      <c r="F33" s="102">
        <v>43100</v>
      </c>
      <c r="G33" s="10" t="s">
        <v>46</v>
      </c>
      <c r="H33" s="89">
        <v>4570</v>
      </c>
      <c r="I33" s="89">
        <f>+J33+('2016'!I33-'2016'!K33)</f>
        <v>1089</v>
      </c>
      <c r="J33" s="89">
        <v>967</v>
      </c>
      <c r="K33" s="90">
        <v>651</v>
      </c>
      <c r="L33" s="33">
        <f t="shared" si="0"/>
        <v>0.67321613236814892</v>
      </c>
      <c r="M33" s="22">
        <f t="shared" si="1"/>
        <v>1</v>
      </c>
      <c r="N33" s="32">
        <f t="shared" si="2"/>
        <v>0.67321613236814892</v>
      </c>
      <c r="O33" s="111" t="s">
        <v>134</v>
      </c>
      <c r="P33" s="89">
        <v>521590</v>
      </c>
      <c r="Q33" s="89">
        <v>520193</v>
      </c>
      <c r="R33" s="89">
        <v>140016</v>
      </c>
      <c r="S33" s="27">
        <f t="shared" si="3"/>
        <v>0.99732165110527426</v>
      </c>
      <c r="T33" s="23">
        <f t="shared" si="4"/>
        <v>0.26916163808432642</v>
      </c>
    </row>
    <row r="34" spans="2:20" ht="45">
      <c r="B34" s="247"/>
      <c r="C34" s="244"/>
      <c r="D34" s="239"/>
      <c r="E34" s="53">
        <v>42736</v>
      </c>
      <c r="F34" s="102">
        <v>43100</v>
      </c>
      <c r="G34" s="10" t="s">
        <v>47</v>
      </c>
      <c r="H34" s="89">
        <v>800</v>
      </c>
      <c r="I34" s="89">
        <f>+J34+('2016'!I34-'2016'!K34)</f>
        <v>-215</v>
      </c>
      <c r="J34" s="89">
        <v>0</v>
      </c>
      <c r="K34" s="90">
        <v>0</v>
      </c>
      <c r="L34" s="33" t="e">
        <f t="shared" si="0"/>
        <v>#DIV/0!</v>
      </c>
      <c r="M34" s="22">
        <f t="shared" si="1"/>
        <v>1</v>
      </c>
      <c r="N34" s="32" t="str">
        <f t="shared" si="2"/>
        <v xml:space="preserve"> -</v>
      </c>
      <c r="O34" s="111" t="s">
        <v>129</v>
      </c>
      <c r="P34" s="89">
        <v>0</v>
      </c>
      <c r="Q34" s="89">
        <v>0</v>
      </c>
      <c r="R34" s="89">
        <v>0</v>
      </c>
      <c r="S34" s="27" t="str">
        <f t="shared" si="3"/>
        <v xml:space="preserve"> -</v>
      </c>
      <c r="T34" s="23" t="str">
        <f t="shared" si="4"/>
        <v xml:space="preserve"> -</v>
      </c>
    </row>
    <row r="35" spans="2:20" ht="45">
      <c r="B35" s="247"/>
      <c r="C35" s="244"/>
      <c r="D35" s="239"/>
      <c r="E35" s="53">
        <v>42736</v>
      </c>
      <c r="F35" s="102">
        <v>43100</v>
      </c>
      <c r="G35" s="10" t="s">
        <v>48</v>
      </c>
      <c r="H35" s="27">
        <v>1</v>
      </c>
      <c r="I35" s="27">
        <f>+J35</f>
        <v>1</v>
      </c>
      <c r="J35" s="27">
        <v>1</v>
      </c>
      <c r="K35" s="23">
        <v>1</v>
      </c>
      <c r="L35" s="33">
        <f t="shared" si="0"/>
        <v>1</v>
      </c>
      <c r="M35" s="22">
        <f t="shared" si="1"/>
        <v>1</v>
      </c>
      <c r="N35" s="32">
        <f t="shared" si="2"/>
        <v>1</v>
      </c>
      <c r="O35" s="111">
        <v>2210940</v>
      </c>
      <c r="P35" s="89">
        <v>3365838</v>
      </c>
      <c r="Q35" s="89">
        <v>3180532</v>
      </c>
      <c r="R35" s="89">
        <v>0</v>
      </c>
      <c r="S35" s="27">
        <f t="shared" si="3"/>
        <v>0.94494506271543666</v>
      </c>
      <c r="T35" s="23" t="str">
        <f t="shared" si="4"/>
        <v xml:space="preserve"> -</v>
      </c>
    </row>
    <row r="36" spans="2:20" ht="30">
      <c r="B36" s="247"/>
      <c r="C36" s="244"/>
      <c r="D36" s="239"/>
      <c r="E36" s="53">
        <v>42736</v>
      </c>
      <c r="F36" s="102">
        <v>43100</v>
      </c>
      <c r="G36" s="10" t="s">
        <v>49</v>
      </c>
      <c r="H36" s="89">
        <v>12800</v>
      </c>
      <c r="I36" s="89">
        <f>+J36+('2016'!I36-'2016'!K36)</f>
        <v>3560</v>
      </c>
      <c r="J36" s="89">
        <v>3417</v>
      </c>
      <c r="K36" s="90">
        <v>2584</v>
      </c>
      <c r="L36" s="33">
        <f t="shared" si="0"/>
        <v>0.75621890547263682</v>
      </c>
      <c r="M36" s="22">
        <f t="shared" si="1"/>
        <v>1</v>
      </c>
      <c r="N36" s="32">
        <f t="shared" si="2"/>
        <v>0.75621890547263682</v>
      </c>
      <c r="O36" s="111">
        <v>2210913</v>
      </c>
      <c r="P36" s="89">
        <v>139520</v>
      </c>
      <c r="Q36" s="89">
        <v>139520</v>
      </c>
      <c r="R36" s="89">
        <v>59800</v>
      </c>
      <c r="S36" s="27">
        <f t="shared" si="3"/>
        <v>1</v>
      </c>
      <c r="T36" s="23">
        <f t="shared" si="4"/>
        <v>0.42861238532110091</v>
      </c>
    </row>
    <row r="37" spans="2:20" ht="60">
      <c r="B37" s="247"/>
      <c r="C37" s="244"/>
      <c r="D37" s="239"/>
      <c r="E37" s="53">
        <v>42736</v>
      </c>
      <c r="F37" s="102">
        <v>43100</v>
      </c>
      <c r="G37" s="10" t="s">
        <v>50</v>
      </c>
      <c r="H37" s="89">
        <v>47</v>
      </c>
      <c r="I37" s="89">
        <f>+J37+('2016'!I37-'2016'!K37)</f>
        <v>16</v>
      </c>
      <c r="J37" s="89">
        <v>16</v>
      </c>
      <c r="K37" s="90">
        <v>16</v>
      </c>
      <c r="L37" s="33">
        <f t="shared" si="0"/>
        <v>1</v>
      </c>
      <c r="M37" s="22">
        <f t="shared" si="1"/>
        <v>1</v>
      </c>
      <c r="N37" s="32">
        <f t="shared" si="2"/>
        <v>1</v>
      </c>
      <c r="O37" s="111">
        <v>2210005</v>
      </c>
      <c r="P37" s="89">
        <v>62378</v>
      </c>
      <c r="Q37" s="89">
        <v>62378</v>
      </c>
      <c r="R37" s="89">
        <v>0</v>
      </c>
      <c r="S37" s="27">
        <f t="shared" si="3"/>
        <v>1</v>
      </c>
      <c r="T37" s="23" t="str">
        <f t="shared" si="4"/>
        <v xml:space="preserve"> -</v>
      </c>
    </row>
    <row r="38" spans="2:20" ht="60">
      <c r="B38" s="247"/>
      <c r="C38" s="244"/>
      <c r="D38" s="239"/>
      <c r="E38" s="53">
        <v>42736</v>
      </c>
      <c r="F38" s="102">
        <v>43100</v>
      </c>
      <c r="G38" s="10" t="s">
        <v>51</v>
      </c>
      <c r="H38" s="27">
        <v>1</v>
      </c>
      <c r="I38" s="27">
        <f t="shared" ref="I38:I44" si="5">+J38</f>
        <v>1</v>
      </c>
      <c r="J38" s="27">
        <v>1</v>
      </c>
      <c r="K38" s="23">
        <v>0.83</v>
      </c>
      <c r="L38" s="33">
        <f t="shared" si="0"/>
        <v>0.83</v>
      </c>
      <c r="M38" s="22">
        <f t="shared" si="1"/>
        <v>1</v>
      </c>
      <c r="N38" s="32">
        <f t="shared" si="2"/>
        <v>0.83</v>
      </c>
      <c r="O38" s="111">
        <v>2210005</v>
      </c>
      <c r="P38" s="89">
        <v>588564</v>
      </c>
      <c r="Q38" s="89">
        <v>588564</v>
      </c>
      <c r="R38" s="89">
        <v>0</v>
      </c>
      <c r="S38" s="27">
        <f t="shared" si="3"/>
        <v>1</v>
      </c>
      <c r="T38" s="23" t="str">
        <f t="shared" si="4"/>
        <v xml:space="preserve"> -</v>
      </c>
    </row>
    <row r="39" spans="2:20" ht="45">
      <c r="B39" s="247"/>
      <c r="C39" s="244"/>
      <c r="D39" s="239"/>
      <c r="E39" s="53">
        <v>42736</v>
      </c>
      <c r="F39" s="102">
        <v>43100</v>
      </c>
      <c r="G39" s="10" t="s">
        <v>52</v>
      </c>
      <c r="H39" s="89">
        <v>9599</v>
      </c>
      <c r="I39" s="89">
        <f t="shared" si="5"/>
        <v>9599</v>
      </c>
      <c r="J39" s="89">
        <v>9599</v>
      </c>
      <c r="K39" s="90">
        <v>9485</v>
      </c>
      <c r="L39" s="33">
        <f t="shared" si="0"/>
        <v>0.98812376289196791</v>
      </c>
      <c r="M39" s="22">
        <f t="shared" si="1"/>
        <v>1</v>
      </c>
      <c r="N39" s="32">
        <f t="shared" si="2"/>
        <v>0.98812376289196791</v>
      </c>
      <c r="O39" s="111">
        <v>2210634</v>
      </c>
      <c r="P39" s="89">
        <v>12044123</v>
      </c>
      <c r="Q39" s="89">
        <v>11970119</v>
      </c>
      <c r="R39" s="89">
        <v>0</v>
      </c>
      <c r="S39" s="27">
        <f t="shared" si="3"/>
        <v>0.99385559247443755</v>
      </c>
      <c r="T39" s="23" t="str">
        <f t="shared" si="4"/>
        <v xml:space="preserve"> -</v>
      </c>
    </row>
    <row r="40" spans="2:20" ht="30">
      <c r="B40" s="247"/>
      <c r="C40" s="244"/>
      <c r="D40" s="239"/>
      <c r="E40" s="53">
        <v>42736</v>
      </c>
      <c r="F40" s="102">
        <v>43100</v>
      </c>
      <c r="G40" s="10" t="s">
        <v>53</v>
      </c>
      <c r="H40" s="89">
        <v>28340</v>
      </c>
      <c r="I40" s="89">
        <f t="shared" si="5"/>
        <v>28340</v>
      </c>
      <c r="J40" s="89">
        <v>28340</v>
      </c>
      <c r="K40" s="90">
        <v>24708</v>
      </c>
      <c r="L40" s="33">
        <f t="shared" si="0"/>
        <v>0.87184191954834156</v>
      </c>
      <c r="M40" s="22">
        <f t="shared" si="1"/>
        <v>1</v>
      </c>
      <c r="N40" s="32">
        <f t="shared" si="2"/>
        <v>0.87184191954834156</v>
      </c>
      <c r="O40" s="111">
        <v>2210803</v>
      </c>
      <c r="P40" s="89">
        <v>16625982</v>
      </c>
      <c r="Q40" s="89">
        <v>14663558</v>
      </c>
      <c r="R40" s="89">
        <v>0</v>
      </c>
      <c r="S40" s="27">
        <f t="shared" si="3"/>
        <v>0.88196643061444435</v>
      </c>
      <c r="T40" s="23" t="str">
        <f t="shared" si="4"/>
        <v xml:space="preserve"> -</v>
      </c>
    </row>
    <row r="41" spans="2:20" ht="45">
      <c r="B41" s="247"/>
      <c r="C41" s="244"/>
      <c r="D41" s="239"/>
      <c r="E41" s="53">
        <v>42736</v>
      </c>
      <c r="F41" s="102">
        <v>43100</v>
      </c>
      <c r="G41" s="10" t="s">
        <v>54</v>
      </c>
      <c r="H41" s="27">
        <v>1</v>
      </c>
      <c r="I41" s="27">
        <f t="shared" si="5"/>
        <v>1</v>
      </c>
      <c r="J41" s="27">
        <v>1</v>
      </c>
      <c r="K41" s="23">
        <v>1</v>
      </c>
      <c r="L41" s="33">
        <f t="shared" si="0"/>
        <v>1</v>
      </c>
      <c r="M41" s="22">
        <f t="shared" si="1"/>
        <v>1</v>
      </c>
      <c r="N41" s="32">
        <f t="shared" si="2"/>
        <v>1</v>
      </c>
      <c r="O41" s="111">
        <v>0</v>
      </c>
      <c r="P41" s="89">
        <v>0</v>
      </c>
      <c r="Q41" s="89">
        <v>0</v>
      </c>
      <c r="R41" s="89">
        <v>0</v>
      </c>
      <c r="S41" s="27" t="str">
        <f t="shared" si="3"/>
        <v xml:space="preserve"> -</v>
      </c>
      <c r="T41" s="23" t="str">
        <f t="shared" si="4"/>
        <v xml:space="preserve"> -</v>
      </c>
    </row>
    <row r="42" spans="2:20" ht="45">
      <c r="B42" s="247"/>
      <c r="C42" s="244"/>
      <c r="D42" s="239"/>
      <c r="E42" s="53">
        <v>42736</v>
      </c>
      <c r="F42" s="102">
        <v>43100</v>
      </c>
      <c r="G42" s="10" t="s">
        <v>55</v>
      </c>
      <c r="H42" s="27">
        <v>1</v>
      </c>
      <c r="I42" s="27">
        <f t="shared" si="5"/>
        <v>1</v>
      </c>
      <c r="J42" s="27">
        <v>1</v>
      </c>
      <c r="K42" s="23">
        <v>1</v>
      </c>
      <c r="L42" s="33">
        <f t="shared" si="0"/>
        <v>1</v>
      </c>
      <c r="M42" s="22">
        <f t="shared" si="1"/>
        <v>1</v>
      </c>
      <c r="N42" s="32">
        <f t="shared" si="2"/>
        <v>1</v>
      </c>
      <c r="O42" s="111">
        <v>0</v>
      </c>
      <c r="P42" s="89">
        <v>30000</v>
      </c>
      <c r="Q42" s="89">
        <v>30000</v>
      </c>
      <c r="R42" s="89">
        <v>20000</v>
      </c>
      <c r="S42" s="27">
        <f t="shared" si="3"/>
        <v>1</v>
      </c>
      <c r="T42" s="23">
        <f t="shared" si="4"/>
        <v>0.66666666666666663</v>
      </c>
    </row>
    <row r="43" spans="2:20" ht="60">
      <c r="B43" s="247"/>
      <c r="C43" s="244"/>
      <c r="D43" s="239"/>
      <c r="E43" s="53">
        <v>42736</v>
      </c>
      <c r="F43" s="102">
        <v>43100</v>
      </c>
      <c r="G43" s="10" t="s">
        <v>56</v>
      </c>
      <c r="H43" s="89">
        <v>1</v>
      </c>
      <c r="I43" s="89">
        <f t="shared" si="5"/>
        <v>1</v>
      </c>
      <c r="J43" s="89">
        <v>1</v>
      </c>
      <c r="K43" s="90">
        <v>1</v>
      </c>
      <c r="L43" s="33">
        <f t="shared" si="0"/>
        <v>1</v>
      </c>
      <c r="M43" s="22">
        <f t="shared" si="1"/>
        <v>1</v>
      </c>
      <c r="N43" s="32">
        <f t="shared" si="2"/>
        <v>1</v>
      </c>
      <c r="O43" s="111">
        <v>0</v>
      </c>
      <c r="P43" s="89">
        <v>0</v>
      </c>
      <c r="Q43" s="89">
        <v>0</v>
      </c>
      <c r="R43" s="89">
        <v>0</v>
      </c>
      <c r="S43" s="27" t="str">
        <f t="shared" si="3"/>
        <v xml:space="preserve"> -</v>
      </c>
      <c r="T43" s="23" t="str">
        <f t="shared" si="4"/>
        <v xml:space="preserve"> -</v>
      </c>
    </row>
    <row r="44" spans="2:20" ht="30">
      <c r="B44" s="247"/>
      <c r="C44" s="244"/>
      <c r="D44" s="239"/>
      <c r="E44" s="53">
        <v>42736</v>
      </c>
      <c r="F44" s="102">
        <v>43100</v>
      </c>
      <c r="G44" s="10" t="s">
        <v>57</v>
      </c>
      <c r="H44" s="27">
        <v>1</v>
      </c>
      <c r="I44" s="27">
        <f t="shared" si="5"/>
        <v>1</v>
      </c>
      <c r="J44" s="27">
        <v>1</v>
      </c>
      <c r="K44" s="23">
        <v>0.85</v>
      </c>
      <c r="L44" s="33">
        <f t="shared" si="0"/>
        <v>0.85</v>
      </c>
      <c r="M44" s="22">
        <f t="shared" si="1"/>
        <v>1</v>
      </c>
      <c r="N44" s="32">
        <f t="shared" si="2"/>
        <v>0.85</v>
      </c>
      <c r="O44" s="111">
        <v>2210803</v>
      </c>
      <c r="P44" s="89">
        <v>2550702</v>
      </c>
      <c r="Q44" s="89">
        <v>2120736</v>
      </c>
      <c r="R44" s="89">
        <v>0</v>
      </c>
      <c r="S44" s="27">
        <f t="shared" si="3"/>
        <v>0.83143228805246561</v>
      </c>
      <c r="T44" s="23" t="str">
        <f t="shared" si="4"/>
        <v xml:space="preserve"> -</v>
      </c>
    </row>
    <row r="45" spans="2:20" ht="31" thickBot="1">
      <c r="B45" s="247"/>
      <c r="C45" s="244"/>
      <c r="D45" s="242"/>
      <c r="E45" s="61">
        <v>42736</v>
      </c>
      <c r="F45" s="105">
        <v>43100</v>
      </c>
      <c r="G45" s="11" t="s">
        <v>58</v>
      </c>
      <c r="H45" s="91">
        <v>2</v>
      </c>
      <c r="I45" s="91">
        <f>+J45+('2016'!I45-'2016'!K45)</f>
        <v>0</v>
      </c>
      <c r="J45" s="91">
        <v>0</v>
      </c>
      <c r="K45" s="92">
        <v>1</v>
      </c>
      <c r="L45" s="79" t="e">
        <f t="shared" si="0"/>
        <v>#DIV/0!</v>
      </c>
      <c r="M45" s="80">
        <f t="shared" si="1"/>
        <v>1</v>
      </c>
      <c r="N45" s="81" t="str">
        <f t="shared" si="2"/>
        <v xml:space="preserve"> -</v>
      </c>
      <c r="O45" s="113">
        <v>0</v>
      </c>
      <c r="P45" s="91">
        <v>0</v>
      </c>
      <c r="Q45" s="91">
        <v>0</v>
      </c>
      <c r="R45" s="91">
        <v>0</v>
      </c>
      <c r="S45" s="62" t="str">
        <f t="shared" si="3"/>
        <v xml:space="preserve"> -</v>
      </c>
      <c r="T45" s="63" t="str">
        <f t="shared" si="4"/>
        <v xml:space="preserve"> -</v>
      </c>
    </row>
    <row r="46" spans="2:20" ht="45">
      <c r="B46" s="247"/>
      <c r="C46" s="244"/>
      <c r="D46" s="238" t="s">
        <v>92</v>
      </c>
      <c r="E46" s="71">
        <v>42736</v>
      </c>
      <c r="F46" s="106">
        <v>43100</v>
      </c>
      <c r="G46" s="107" t="s">
        <v>59</v>
      </c>
      <c r="H46" s="93">
        <v>47</v>
      </c>
      <c r="I46" s="93">
        <f>+J46</f>
        <v>47</v>
      </c>
      <c r="J46" s="93">
        <v>47</v>
      </c>
      <c r="K46" s="94">
        <v>47</v>
      </c>
      <c r="L46" s="72">
        <f t="shared" si="0"/>
        <v>1</v>
      </c>
      <c r="M46" s="73">
        <f t="shared" si="1"/>
        <v>1</v>
      </c>
      <c r="N46" s="74">
        <f t="shared" si="2"/>
        <v>1</v>
      </c>
      <c r="O46" s="114">
        <v>2210258</v>
      </c>
      <c r="P46" s="93">
        <v>124542</v>
      </c>
      <c r="Q46" s="93">
        <v>84542</v>
      </c>
      <c r="R46" s="93">
        <v>70961</v>
      </c>
      <c r="S46" s="75">
        <f t="shared" si="3"/>
        <v>0.67882320823497289</v>
      </c>
      <c r="T46" s="76">
        <f t="shared" si="4"/>
        <v>0.83935795226041499</v>
      </c>
    </row>
    <row r="47" spans="2:20" ht="30">
      <c r="B47" s="247"/>
      <c r="C47" s="244"/>
      <c r="D47" s="239"/>
      <c r="E47" s="53">
        <v>42736</v>
      </c>
      <c r="F47" s="102">
        <v>43100</v>
      </c>
      <c r="G47" s="10" t="s">
        <v>60</v>
      </c>
      <c r="H47" s="89">
        <v>188</v>
      </c>
      <c r="I47" s="89">
        <f>+J47+('2016'!I47-'2016'!K47)</f>
        <v>94</v>
      </c>
      <c r="J47" s="89">
        <v>94</v>
      </c>
      <c r="K47" s="90">
        <v>4</v>
      </c>
      <c r="L47" s="33">
        <f t="shared" si="0"/>
        <v>4.2553191489361701E-2</v>
      </c>
      <c r="M47" s="22">
        <f t="shared" si="1"/>
        <v>1</v>
      </c>
      <c r="N47" s="32">
        <f t="shared" si="2"/>
        <v>4.2553191489361701E-2</v>
      </c>
      <c r="O47" s="111" t="s">
        <v>129</v>
      </c>
      <c r="P47" s="89">
        <v>0</v>
      </c>
      <c r="Q47" s="89">
        <v>0</v>
      </c>
      <c r="R47" s="89">
        <v>0</v>
      </c>
      <c r="S47" s="27" t="str">
        <f t="shared" si="3"/>
        <v xml:space="preserve"> -</v>
      </c>
      <c r="T47" s="23" t="str">
        <f t="shared" si="4"/>
        <v xml:space="preserve"> -</v>
      </c>
    </row>
    <row r="48" spans="2:20" ht="75">
      <c r="B48" s="247"/>
      <c r="C48" s="244"/>
      <c r="D48" s="239"/>
      <c r="E48" s="53">
        <v>42736</v>
      </c>
      <c r="F48" s="102">
        <v>43100</v>
      </c>
      <c r="G48" s="10" t="s">
        <v>61</v>
      </c>
      <c r="H48" s="27">
        <v>1</v>
      </c>
      <c r="I48" s="27">
        <f>+J48</f>
        <v>1</v>
      </c>
      <c r="J48" s="27">
        <v>1</v>
      </c>
      <c r="K48" s="23">
        <v>1</v>
      </c>
      <c r="L48" s="33">
        <f t="shared" si="0"/>
        <v>1</v>
      </c>
      <c r="M48" s="22">
        <f t="shared" si="1"/>
        <v>1</v>
      </c>
      <c r="N48" s="32">
        <f t="shared" si="2"/>
        <v>1</v>
      </c>
      <c r="O48" s="111">
        <v>2210257</v>
      </c>
      <c r="P48" s="89">
        <v>154280</v>
      </c>
      <c r="Q48" s="89">
        <v>149900</v>
      </c>
      <c r="R48" s="89">
        <v>0</v>
      </c>
      <c r="S48" s="27">
        <f t="shared" si="3"/>
        <v>0.97161005963183822</v>
      </c>
      <c r="T48" s="23" t="str">
        <f t="shared" si="4"/>
        <v xml:space="preserve"> -</v>
      </c>
    </row>
    <row r="49" spans="2:20" ht="46" thickBot="1">
      <c r="B49" s="247"/>
      <c r="C49" s="244"/>
      <c r="D49" s="240"/>
      <c r="E49" s="64">
        <v>42736</v>
      </c>
      <c r="F49" s="103">
        <v>43100</v>
      </c>
      <c r="G49" s="104" t="s">
        <v>62</v>
      </c>
      <c r="H49" s="95">
        <v>15</v>
      </c>
      <c r="I49" s="91">
        <f>+J49</f>
        <v>15</v>
      </c>
      <c r="J49" s="95">
        <v>15</v>
      </c>
      <c r="K49" s="96">
        <v>47</v>
      </c>
      <c r="L49" s="65">
        <f t="shared" si="0"/>
        <v>3.1333333333333333</v>
      </c>
      <c r="M49" s="66">
        <f t="shared" si="1"/>
        <v>1</v>
      </c>
      <c r="N49" s="67">
        <f t="shared" si="2"/>
        <v>1</v>
      </c>
      <c r="O49" s="112">
        <v>2210900</v>
      </c>
      <c r="P49" s="95">
        <v>0</v>
      </c>
      <c r="Q49" s="95">
        <v>0</v>
      </c>
      <c r="R49" s="95">
        <v>0</v>
      </c>
      <c r="S49" s="68" t="str">
        <f t="shared" si="3"/>
        <v xml:space="preserve"> -</v>
      </c>
      <c r="T49" s="69" t="str">
        <f t="shared" si="4"/>
        <v xml:space="preserve"> -</v>
      </c>
    </row>
    <row r="50" spans="2:20" ht="45">
      <c r="B50" s="247"/>
      <c r="C50" s="244"/>
      <c r="D50" s="241" t="s">
        <v>93</v>
      </c>
      <c r="E50" s="60">
        <v>42736</v>
      </c>
      <c r="F50" s="100">
        <v>43100</v>
      </c>
      <c r="G50" s="101" t="s">
        <v>63</v>
      </c>
      <c r="H50" s="19">
        <v>1</v>
      </c>
      <c r="I50" s="75">
        <f>+J50</f>
        <v>1</v>
      </c>
      <c r="J50" s="19">
        <v>1</v>
      </c>
      <c r="K50" s="18">
        <v>1</v>
      </c>
      <c r="L50" s="77">
        <f t="shared" si="0"/>
        <v>1</v>
      </c>
      <c r="M50" s="17">
        <f t="shared" si="1"/>
        <v>1</v>
      </c>
      <c r="N50" s="78">
        <f t="shared" si="2"/>
        <v>1</v>
      </c>
      <c r="O50" s="110" t="s">
        <v>129</v>
      </c>
      <c r="P50" s="87">
        <v>0</v>
      </c>
      <c r="Q50" s="87">
        <v>0</v>
      </c>
      <c r="R50" s="87">
        <v>0</v>
      </c>
      <c r="S50" s="19" t="str">
        <f t="shared" si="3"/>
        <v xml:space="preserve"> -</v>
      </c>
      <c r="T50" s="18" t="str">
        <f t="shared" si="4"/>
        <v xml:space="preserve"> -</v>
      </c>
    </row>
    <row r="51" spans="2:20" ht="45">
      <c r="B51" s="247"/>
      <c r="C51" s="244"/>
      <c r="D51" s="239"/>
      <c r="E51" s="53">
        <v>42736</v>
      </c>
      <c r="F51" s="102">
        <v>43100</v>
      </c>
      <c r="G51" s="10" t="s">
        <v>64</v>
      </c>
      <c r="H51" s="89">
        <v>480</v>
      </c>
      <c r="I51" s="89">
        <f>+J51+('2016'!I51-'2016'!K51)</f>
        <v>160</v>
      </c>
      <c r="J51" s="89">
        <v>160</v>
      </c>
      <c r="K51" s="90">
        <v>160</v>
      </c>
      <c r="L51" s="33">
        <f t="shared" si="0"/>
        <v>1</v>
      </c>
      <c r="M51" s="22">
        <f t="shared" si="1"/>
        <v>1</v>
      </c>
      <c r="N51" s="32">
        <f t="shared" si="2"/>
        <v>1</v>
      </c>
      <c r="O51" s="111">
        <v>2210900</v>
      </c>
      <c r="P51" s="89">
        <v>265000</v>
      </c>
      <c r="Q51" s="89">
        <v>265000</v>
      </c>
      <c r="R51" s="89">
        <v>206939</v>
      </c>
      <c r="S51" s="27">
        <f t="shared" si="3"/>
        <v>1</v>
      </c>
      <c r="T51" s="23">
        <f t="shared" si="4"/>
        <v>0.78090188679245287</v>
      </c>
    </row>
    <row r="52" spans="2:20" ht="60">
      <c r="B52" s="247"/>
      <c r="C52" s="244"/>
      <c r="D52" s="239"/>
      <c r="E52" s="53">
        <v>42736</v>
      </c>
      <c r="F52" s="102">
        <v>43100</v>
      </c>
      <c r="G52" s="54" t="s">
        <v>65</v>
      </c>
      <c r="H52" s="89">
        <v>8173</v>
      </c>
      <c r="I52" s="89">
        <f>+J52</f>
        <v>8173</v>
      </c>
      <c r="J52" s="89">
        <v>8173</v>
      </c>
      <c r="K52" s="90">
        <v>19407</v>
      </c>
      <c r="L52" s="33">
        <f t="shared" si="0"/>
        <v>2.3745258778906155</v>
      </c>
      <c r="M52" s="22">
        <f t="shared" si="1"/>
        <v>1</v>
      </c>
      <c r="N52" s="32">
        <f t="shared" si="2"/>
        <v>1</v>
      </c>
      <c r="O52" s="111">
        <v>2210900</v>
      </c>
      <c r="P52" s="89">
        <v>75000</v>
      </c>
      <c r="Q52" s="89">
        <v>75000</v>
      </c>
      <c r="R52" s="89">
        <v>100000</v>
      </c>
      <c r="S52" s="27">
        <f t="shared" si="3"/>
        <v>1</v>
      </c>
      <c r="T52" s="23">
        <f t="shared" si="4"/>
        <v>1.3333333333333333</v>
      </c>
    </row>
    <row r="53" spans="2:20" ht="45">
      <c r="B53" s="247"/>
      <c r="C53" s="244"/>
      <c r="D53" s="239"/>
      <c r="E53" s="53">
        <v>42736</v>
      </c>
      <c r="F53" s="102">
        <v>43100</v>
      </c>
      <c r="G53" s="54" t="s">
        <v>66</v>
      </c>
      <c r="H53" s="89">
        <v>47</v>
      </c>
      <c r="I53" s="89">
        <f>+J53</f>
        <v>47</v>
      </c>
      <c r="J53" s="89">
        <v>47</v>
      </c>
      <c r="K53" s="90">
        <v>30</v>
      </c>
      <c r="L53" s="33">
        <f t="shared" si="0"/>
        <v>0.63829787234042556</v>
      </c>
      <c r="M53" s="22">
        <f t="shared" si="1"/>
        <v>1</v>
      </c>
      <c r="N53" s="32">
        <f t="shared" si="2"/>
        <v>0.63829787234042556</v>
      </c>
      <c r="O53" s="111">
        <v>2210900</v>
      </c>
      <c r="P53" s="89">
        <v>50000</v>
      </c>
      <c r="Q53" s="89">
        <v>50000</v>
      </c>
      <c r="R53" s="89">
        <v>12000</v>
      </c>
      <c r="S53" s="27">
        <f t="shared" si="3"/>
        <v>1</v>
      </c>
      <c r="T53" s="23">
        <f t="shared" si="4"/>
        <v>0.24</v>
      </c>
    </row>
    <row r="54" spans="2:20" ht="45">
      <c r="B54" s="247"/>
      <c r="C54" s="244"/>
      <c r="D54" s="239"/>
      <c r="E54" s="53">
        <v>42736</v>
      </c>
      <c r="F54" s="102">
        <v>43100</v>
      </c>
      <c r="G54" s="54" t="s">
        <v>67</v>
      </c>
      <c r="H54" s="27">
        <v>1</v>
      </c>
      <c r="I54" s="27">
        <f>+J54</f>
        <v>1</v>
      </c>
      <c r="J54" s="27">
        <v>1</v>
      </c>
      <c r="K54" s="23">
        <v>1</v>
      </c>
      <c r="L54" s="33">
        <f t="shared" si="0"/>
        <v>1</v>
      </c>
      <c r="M54" s="22">
        <f t="shared" si="1"/>
        <v>1</v>
      </c>
      <c r="N54" s="32">
        <f t="shared" si="2"/>
        <v>1</v>
      </c>
      <c r="O54" s="111">
        <v>2210900</v>
      </c>
      <c r="P54" s="89">
        <v>49500</v>
      </c>
      <c r="Q54" s="89">
        <v>49500</v>
      </c>
      <c r="R54" s="89">
        <v>0</v>
      </c>
      <c r="S54" s="27">
        <f t="shared" si="3"/>
        <v>1</v>
      </c>
      <c r="T54" s="23" t="str">
        <f t="shared" si="4"/>
        <v xml:space="preserve"> -</v>
      </c>
    </row>
    <row r="55" spans="2:20" ht="45">
      <c r="B55" s="247"/>
      <c r="C55" s="244"/>
      <c r="D55" s="239"/>
      <c r="E55" s="53">
        <v>42736</v>
      </c>
      <c r="F55" s="102">
        <v>43100</v>
      </c>
      <c r="G55" s="54" t="s">
        <v>68</v>
      </c>
      <c r="H55" s="27">
        <v>1</v>
      </c>
      <c r="I55" s="27">
        <f>+J55</f>
        <v>1</v>
      </c>
      <c r="J55" s="27">
        <v>1</v>
      </c>
      <c r="K55" s="23">
        <v>0.56999999999999995</v>
      </c>
      <c r="L55" s="33">
        <f t="shared" si="0"/>
        <v>0.56999999999999995</v>
      </c>
      <c r="M55" s="22">
        <f t="shared" si="1"/>
        <v>1</v>
      </c>
      <c r="N55" s="32">
        <f t="shared" si="2"/>
        <v>0.56999999999999995</v>
      </c>
      <c r="O55" s="111">
        <v>0</v>
      </c>
      <c r="P55" s="89">
        <v>0</v>
      </c>
      <c r="Q55" s="89">
        <v>0</v>
      </c>
      <c r="R55" s="89">
        <v>0</v>
      </c>
      <c r="S55" s="27" t="str">
        <f t="shared" si="3"/>
        <v xml:space="preserve"> -</v>
      </c>
      <c r="T55" s="23" t="str">
        <f t="shared" si="4"/>
        <v xml:space="preserve"> -</v>
      </c>
    </row>
    <row r="56" spans="2:20" ht="60">
      <c r="B56" s="247"/>
      <c r="C56" s="244"/>
      <c r="D56" s="239"/>
      <c r="E56" s="53">
        <v>42736</v>
      </c>
      <c r="F56" s="102">
        <v>43100</v>
      </c>
      <c r="G56" s="10" t="s">
        <v>69</v>
      </c>
      <c r="H56" s="89">
        <v>12</v>
      </c>
      <c r="I56" s="89">
        <f>+J56+('2016'!I56-'2016'!K56)</f>
        <v>4</v>
      </c>
      <c r="J56" s="89">
        <v>4</v>
      </c>
      <c r="K56" s="90">
        <v>16</v>
      </c>
      <c r="L56" s="33">
        <f t="shared" si="0"/>
        <v>4</v>
      </c>
      <c r="M56" s="22">
        <f t="shared" si="1"/>
        <v>1</v>
      </c>
      <c r="N56" s="32">
        <f t="shared" si="2"/>
        <v>1</v>
      </c>
      <c r="O56" s="111">
        <v>0</v>
      </c>
      <c r="P56" s="89">
        <v>0</v>
      </c>
      <c r="Q56" s="89">
        <v>0</v>
      </c>
      <c r="R56" s="89">
        <v>0</v>
      </c>
      <c r="S56" s="27" t="str">
        <f t="shared" si="3"/>
        <v xml:space="preserve"> -</v>
      </c>
      <c r="T56" s="23" t="str">
        <f t="shared" si="4"/>
        <v xml:space="preserve"> -</v>
      </c>
    </row>
    <row r="57" spans="2:20" ht="60">
      <c r="B57" s="247"/>
      <c r="C57" s="244"/>
      <c r="D57" s="239"/>
      <c r="E57" s="53">
        <v>42736</v>
      </c>
      <c r="F57" s="102">
        <v>43100</v>
      </c>
      <c r="G57" s="10" t="s">
        <v>70</v>
      </c>
      <c r="H57" s="89">
        <v>4</v>
      </c>
      <c r="I57" s="89">
        <f>+J57</f>
        <v>4</v>
      </c>
      <c r="J57" s="89">
        <v>4</v>
      </c>
      <c r="K57" s="90">
        <v>4</v>
      </c>
      <c r="L57" s="33">
        <f t="shared" si="0"/>
        <v>1</v>
      </c>
      <c r="M57" s="22">
        <f t="shared" si="1"/>
        <v>1</v>
      </c>
      <c r="N57" s="32">
        <f t="shared" si="2"/>
        <v>1</v>
      </c>
      <c r="O57" s="111">
        <v>2210900</v>
      </c>
      <c r="P57" s="89">
        <v>120125</v>
      </c>
      <c r="Q57" s="89">
        <v>120125</v>
      </c>
      <c r="R57" s="89">
        <v>51801</v>
      </c>
      <c r="S57" s="27">
        <f t="shared" si="3"/>
        <v>1</v>
      </c>
      <c r="T57" s="23">
        <f t="shared" si="4"/>
        <v>0.4312258064516129</v>
      </c>
    </row>
    <row r="58" spans="2:20" ht="45">
      <c r="B58" s="247"/>
      <c r="C58" s="244"/>
      <c r="D58" s="239"/>
      <c r="E58" s="53">
        <v>42736</v>
      </c>
      <c r="F58" s="102">
        <v>43100</v>
      </c>
      <c r="G58" s="10" t="s">
        <v>71</v>
      </c>
      <c r="H58" s="89">
        <v>8</v>
      </c>
      <c r="I58" s="89">
        <f>+J58+('2016'!I58-'2016'!K58)</f>
        <v>4</v>
      </c>
      <c r="J58" s="89">
        <v>4</v>
      </c>
      <c r="K58" s="90">
        <v>2</v>
      </c>
      <c r="L58" s="33">
        <f t="shared" si="0"/>
        <v>0.5</v>
      </c>
      <c r="M58" s="22">
        <f t="shared" si="1"/>
        <v>1</v>
      </c>
      <c r="N58" s="32">
        <f t="shared" si="2"/>
        <v>0.5</v>
      </c>
      <c r="O58" s="111" t="s">
        <v>135</v>
      </c>
      <c r="P58" s="89">
        <v>42432</v>
      </c>
      <c r="Q58" s="89">
        <v>42432</v>
      </c>
      <c r="R58" s="89">
        <v>0</v>
      </c>
      <c r="S58" s="27">
        <f t="shared" si="3"/>
        <v>1</v>
      </c>
      <c r="T58" s="23" t="str">
        <f t="shared" si="4"/>
        <v xml:space="preserve"> -</v>
      </c>
    </row>
    <row r="59" spans="2:20" ht="45">
      <c r="B59" s="247"/>
      <c r="C59" s="244"/>
      <c r="D59" s="239"/>
      <c r="E59" s="53">
        <v>42736</v>
      </c>
      <c r="F59" s="102">
        <v>43100</v>
      </c>
      <c r="G59" s="10" t="s">
        <v>72</v>
      </c>
      <c r="H59" s="89">
        <v>340</v>
      </c>
      <c r="I59" s="89">
        <f>+J59+('2016'!I59-'2016'!K59)</f>
        <v>59</v>
      </c>
      <c r="J59" s="89">
        <v>110</v>
      </c>
      <c r="K59" s="90">
        <v>0</v>
      </c>
      <c r="L59" s="33">
        <f t="shared" si="0"/>
        <v>0</v>
      </c>
      <c r="M59" s="22">
        <f t="shared" si="1"/>
        <v>1</v>
      </c>
      <c r="N59" s="32">
        <f t="shared" si="2"/>
        <v>0</v>
      </c>
      <c r="O59" s="111">
        <v>0</v>
      </c>
      <c r="P59" s="89">
        <v>0</v>
      </c>
      <c r="Q59" s="89">
        <v>0</v>
      </c>
      <c r="R59" s="89">
        <v>0</v>
      </c>
      <c r="S59" s="27" t="str">
        <f t="shared" si="3"/>
        <v xml:space="preserve"> -</v>
      </c>
      <c r="T59" s="23" t="str">
        <f t="shared" si="4"/>
        <v xml:space="preserve"> -</v>
      </c>
    </row>
    <row r="60" spans="2:20" ht="75">
      <c r="B60" s="247"/>
      <c r="C60" s="244"/>
      <c r="D60" s="239"/>
      <c r="E60" s="53">
        <v>42736</v>
      </c>
      <c r="F60" s="102">
        <v>43100</v>
      </c>
      <c r="G60" s="10" t="s">
        <v>73</v>
      </c>
      <c r="H60" s="89">
        <v>2500</v>
      </c>
      <c r="I60" s="89">
        <f>+J60+('2016'!I60-'2016'!K60)</f>
        <v>583</v>
      </c>
      <c r="J60" s="89">
        <v>625</v>
      </c>
      <c r="K60" s="90">
        <v>791</v>
      </c>
      <c r="L60" s="33">
        <f t="shared" si="0"/>
        <v>1.2656000000000001</v>
      </c>
      <c r="M60" s="22">
        <f t="shared" si="1"/>
        <v>1</v>
      </c>
      <c r="N60" s="32">
        <f t="shared" si="2"/>
        <v>1</v>
      </c>
      <c r="O60" s="111">
        <v>2210900</v>
      </c>
      <c r="P60" s="89">
        <v>114736</v>
      </c>
      <c r="Q60" s="89">
        <v>0</v>
      </c>
      <c r="R60" s="89">
        <v>0</v>
      </c>
      <c r="S60" s="27">
        <f t="shared" si="3"/>
        <v>0</v>
      </c>
      <c r="T60" s="23" t="str">
        <f t="shared" si="4"/>
        <v xml:space="preserve"> -</v>
      </c>
    </row>
    <row r="61" spans="2:20" ht="45">
      <c r="B61" s="247"/>
      <c r="C61" s="244"/>
      <c r="D61" s="239"/>
      <c r="E61" s="53">
        <v>42736</v>
      </c>
      <c r="F61" s="102">
        <v>43100</v>
      </c>
      <c r="G61" s="10" t="s">
        <v>74</v>
      </c>
      <c r="H61" s="89">
        <v>4</v>
      </c>
      <c r="I61" s="89">
        <f>+J61+('2016'!I61-'2016'!K61)</f>
        <v>2</v>
      </c>
      <c r="J61" s="89">
        <v>1</v>
      </c>
      <c r="K61" s="90">
        <v>2</v>
      </c>
      <c r="L61" s="33">
        <f t="shared" si="0"/>
        <v>2</v>
      </c>
      <c r="M61" s="22">
        <f t="shared" si="1"/>
        <v>1</v>
      </c>
      <c r="N61" s="32">
        <f t="shared" si="2"/>
        <v>1</v>
      </c>
      <c r="O61" s="111">
        <v>2210902</v>
      </c>
      <c r="P61" s="89">
        <v>145000</v>
      </c>
      <c r="Q61" s="89">
        <v>0</v>
      </c>
      <c r="R61" s="89">
        <v>0</v>
      </c>
      <c r="S61" s="27">
        <f t="shared" si="3"/>
        <v>0</v>
      </c>
      <c r="T61" s="23" t="str">
        <f t="shared" si="4"/>
        <v xml:space="preserve"> -</v>
      </c>
    </row>
    <row r="62" spans="2:20" ht="45">
      <c r="B62" s="247"/>
      <c r="C62" s="244"/>
      <c r="D62" s="239"/>
      <c r="E62" s="53">
        <v>42736</v>
      </c>
      <c r="F62" s="102">
        <v>43100</v>
      </c>
      <c r="G62" s="10" t="s">
        <v>75</v>
      </c>
      <c r="H62" s="89">
        <v>47</v>
      </c>
      <c r="I62" s="89">
        <f>+J62</f>
        <v>47</v>
      </c>
      <c r="J62" s="89">
        <v>47</v>
      </c>
      <c r="K62" s="90">
        <v>42</v>
      </c>
      <c r="L62" s="33">
        <f t="shared" si="0"/>
        <v>0.8936170212765957</v>
      </c>
      <c r="M62" s="22">
        <f t="shared" si="1"/>
        <v>1</v>
      </c>
      <c r="N62" s="32">
        <f t="shared" si="2"/>
        <v>0.8936170212765957</v>
      </c>
      <c r="O62" s="111">
        <v>0</v>
      </c>
      <c r="P62" s="89">
        <v>0</v>
      </c>
      <c r="Q62" s="89">
        <v>0</v>
      </c>
      <c r="R62" s="89">
        <v>0</v>
      </c>
      <c r="S62" s="27" t="str">
        <f t="shared" si="3"/>
        <v xml:space="preserve"> -</v>
      </c>
      <c r="T62" s="23" t="str">
        <f t="shared" si="4"/>
        <v xml:space="preserve"> -</v>
      </c>
    </row>
    <row r="63" spans="2:20" ht="30">
      <c r="B63" s="247"/>
      <c r="C63" s="244"/>
      <c r="D63" s="239"/>
      <c r="E63" s="53">
        <v>42736</v>
      </c>
      <c r="F63" s="102">
        <v>43100</v>
      </c>
      <c r="G63" s="10" t="s">
        <v>76</v>
      </c>
      <c r="H63" s="89">
        <v>20</v>
      </c>
      <c r="I63" s="89">
        <f>+J63+('2016'!I63-'2016'!K63)</f>
        <v>7</v>
      </c>
      <c r="J63" s="89">
        <v>7</v>
      </c>
      <c r="K63" s="90">
        <v>10</v>
      </c>
      <c r="L63" s="33">
        <f t="shared" si="0"/>
        <v>1.4285714285714286</v>
      </c>
      <c r="M63" s="22">
        <f t="shared" si="1"/>
        <v>1</v>
      </c>
      <c r="N63" s="32">
        <f t="shared" si="2"/>
        <v>1</v>
      </c>
      <c r="O63" s="111">
        <v>0</v>
      </c>
      <c r="P63" s="89">
        <v>0</v>
      </c>
      <c r="Q63" s="89">
        <v>0</v>
      </c>
      <c r="R63" s="89">
        <v>20000</v>
      </c>
      <c r="S63" s="27" t="str">
        <f t="shared" si="3"/>
        <v xml:space="preserve"> -</v>
      </c>
      <c r="T63" s="23">
        <f t="shared" si="4"/>
        <v>1</v>
      </c>
    </row>
    <row r="64" spans="2:20" ht="30">
      <c r="B64" s="247"/>
      <c r="C64" s="244"/>
      <c r="D64" s="239"/>
      <c r="E64" s="53">
        <v>42736</v>
      </c>
      <c r="F64" s="102">
        <v>43100</v>
      </c>
      <c r="G64" s="10" t="s">
        <v>77</v>
      </c>
      <c r="H64" s="89">
        <v>1</v>
      </c>
      <c r="I64" s="89">
        <f>+J64+('2016'!I64-'2016'!K64)</f>
        <v>1</v>
      </c>
      <c r="J64" s="89">
        <v>1</v>
      </c>
      <c r="K64" s="90">
        <v>0</v>
      </c>
      <c r="L64" s="33">
        <f t="shared" si="0"/>
        <v>0</v>
      </c>
      <c r="M64" s="22">
        <f t="shared" si="1"/>
        <v>1</v>
      </c>
      <c r="N64" s="32">
        <f t="shared" si="2"/>
        <v>0</v>
      </c>
      <c r="O64" s="111" t="s">
        <v>129</v>
      </c>
      <c r="P64" s="89">
        <v>0</v>
      </c>
      <c r="Q64" s="89">
        <v>0</v>
      </c>
      <c r="R64" s="89">
        <v>0</v>
      </c>
      <c r="S64" s="27" t="str">
        <f t="shared" si="3"/>
        <v xml:space="preserve"> -</v>
      </c>
      <c r="T64" s="23" t="str">
        <f t="shared" si="4"/>
        <v xml:space="preserve"> -</v>
      </c>
    </row>
    <row r="65" spans="2:20" ht="60">
      <c r="B65" s="247"/>
      <c r="C65" s="244"/>
      <c r="D65" s="239"/>
      <c r="E65" s="53">
        <v>42736</v>
      </c>
      <c r="F65" s="102">
        <v>43100</v>
      </c>
      <c r="G65" s="10" t="s">
        <v>78</v>
      </c>
      <c r="H65" s="27">
        <v>1</v>
      </c>
      <c r="I65" s="27">
        <f>+J65</f>
        <v>1</v>
      </c>
      <c r="J65" s="27">
        <v>1</v>
      </c>
      <c r="K65" s="23">
        <v>0.8</v>
      </c>
      <c r="L65" s="33">
        <f t="shared" si="0"/>
        <v>0.8</v>
      </c>
      <c r="M65" s="22">
        <f t="shared" si="1"/>
        <v>1</v>
      </c>
      <c r="N65" s="32">
        <f t="shared" si="2"/>
        <v>0.8</v>
      </c>
      <c r="O65" s="111">
        <v>2210326</v>
      </c>
      <c r="P65" s="89">
        <v>348428</v>
      </c>
      <c r="Q65" s="89">
        <v>0</v>
      </c>
      <c r="R65" s="89">
        <v>0</v>
      </c>
      <c r="S65" s="27">
        <f t="shared" si="3"/>
        <v>0</v>
      </c>
      <c r="T65" s="23" t="str">
        <f t="shared" si="4"/>
        <v xml:space="preserve"> -</v>
      </c>
    </row>
    <row r="66" spans="2:20" ht="45">
      <c r="B66" s="247"/>
      <c r="C66" s="244"/>
      <c r="D66" s="239"/>
      <c r="E66" s="53">
        <v>42736</v>
      </c>
      <c r="F66" s="102">
        <v>43100</v>
      </c>
      <c r="G66" s="10" t="s">
        <v>79</v>
      </c>
      <c r="H66" s="27">
        <v>1</v>
      </c>
      <c r="I66" s="27">
        <f>+J66</f>
        <v>1</v>
      </c>
      <c r="J66" s="27">
        <v>1</v>
      </c>
      <c r="K66" s="23">
        <v>1</v>
      </c>
      <c r="L66" s="33">
        <f t="shared" si="0"/>
        <v>1</v>
      </c>
      <c r="M66" s="22">
        <f t="shared" si="1"/>
        <v>1</v>
      </c>
      <c r="N66" s="32">
        <f t="shared" si="2"/>
        <v>1</v>
      </c>
      <c r="O66" s="111">
        <v>2210899</v>
      </c>
      <c r="P66" s="89">
        <v>1080833</v>
      </c>
      <c r="Q66" s="89">
        <v>1066033</v>
      </c>
      <c r="R66" s="89">
        <v>0</v>
      </c>
      <c r="S66" s="27">
        <f t="shared" si="3"/>
        <v>0.98630685776618587</v>
      </c>
      <c r="T66" s="23" t="str">
        <f t="shared" si="4"/>
        <v xml:space="preserve"> -</v>
      </c>
    </row>
    <row r="67" spans="2:20" ht="60">
      <c r="B67" s="247"/>
      <c r="C67" s="244"/>
      <c r="D67" s="239"/>
      <c r="E67" s="53">
        <v>42736</v>
      </c>
      <c r="F67" s="102">
        <v>43100</v>
      </c>
      <c r="G67" s="10" t="s">
        <v>80</v>
      </c>
      <c r="H67" s="89">
        <v>1</v>
      </c>
      <c r="I67" s="89">
        <f>+J67</f>
        <v>1</v>
      </c>
      <c r="J67" s="89">
        <v>1</v>
      </c>
      <c r="K67" s="90">
        <v>1</v>
      </c>
      <c r="L67" s="33">
        <f t="shared" si="0"/>
        <v>1</v>
      </c>
      <c r="M67" s="22">
        <f t="shared" si="1"/>
        <v>1</v>
      </c>
      <c r="N67" s="32">
        <f t="shared" si="2"/>
        <v>1</v>
      </c>
      <c r="O67" s="111">
        <v>2210013</v>
      </c>
      <c r="P67" s="89">
        <v>60000</v>
      </c>
      <c r="Q67" s="89">
        <v>60000</v>
      </c>
      <c r="R67" s="89">
        <v>25714</v>
      </c>
      <c r="S67" s="27">
        <f t="shared" si="3"/>
        <v>1</v>
      </c>
      <c r="T67" s="23">
        <f t="shared" si="4"/>
        <v>0.42856666666666665</v>
      </c>
    </row>
    <row r="68" spans="2:20" ht="46" thickBot="1">
      <c r="B68" s="248"/>
      <c r="C68" s="245"/>
      <c r="D68" s="242"/>
      <c r="E68" s="61">
        <v>42736</v>
      </c>
      <c r="F68" s="105">
        <v>43100</v>
      </c>
      <c r="G68" s="11" t="s">
        <v>81</v>
      </c>
      <c r="H68" s="91">
        <v>20</v>
      </c>
      <c r="I68" s="91">
        <f>+J68+('2016'!I68-'2016'!K68)</f>
        <v>7</v>
      </c>
      <c r="J68" s="91">
        <v>7</v>
      </c>
      <c r="K68" s="92">
        <v>21</v>
      </c>
      <c r="L68" s="79">
        <f t="shared" si="0"/>
        <v>3</v>
      </c>
      <c r="M68" s="80">
        <f t="shared" si="1"/>
        <v>1</v>
      </c>
      <c r="N68" s="81">
        <f t="shared" si="2"/>
        <v>1</v>
      </c>
      <c r="O68" s="113">
        <v>0</v>
      </c>
      <c r="P68" s="91">
        <v>0</v>
      </c>
      <c r="Q68" s="91">
        <v>0</v>
      </c>
      <c r="R68" s="91">
        <v>0</v>
      </c>
      <c r="S68" s="62" t="str">
        <f t="shared" si="3"/>
        <v xml:space="preserve"> -</v>
      </c>
      <c r="T68" s="63" t="str">
        <f t="shared" si="4"/>
        <v xml:space="preserve"> -</v>
      </c>
    </row>
    <row r="69" spans="2:20" ht="18" thickBot="1">
      <c r="M69" s="70">
        <f>+AVERAGE(M12,M14,M16,M18:M68)</f>
        <v>1</v>
      </c>
      <c r="N69" s="52">
        <f>+AVERAGE(N12,N14,N16,N18:N68)</f>
        <v>0.81592153594648587</v>
      </c>
      <c r="O69" s="48"/>
      <c r="P69" s="49">
        <f>+SUM(P12,P14,P16,P18:P68)</f>
        <v>248419310</v>
      </c>
      <c r="Q69" s="50">
        <f>+SUM(Q12,Q14,Q16,Q18:Q68)</f>
        <v>231940908</v>
      </c>
      <c r="R69" s="50">
        <f>+SUM(R12,R14,R16,R18:R68)</f>
        <v>1840258</v>
      </c>
      <c r="S69" s="51">
        <f t="shared" si="3"/>
        <v>0.93366698426140871</v>
      </c>
      <c r="T69" s="52">
        <f t="shared" si="4"/>
        <v>7.934167438889219E-3</v>
      </c>
    </row>
  </sheetData>
  <mergeCells count="25">
    <mergeCell ref="B2:T2"/>
    <mergeCell ref="B3:T3"/>
    <mergeCell ref="B4:T4"/>
    <mergeCell ref="D8:K8"/>
    <mergeCell ref="B9:B11"/>
    <mergeCell ref="C9:C11"/>
    <mergeCell ref="D9:D11"/>
    <mergeCell ref="E9:F10"/>
    <mergeCell ref="G9:K9"/>
    <mergeCell ref="M9:N9"/>
    <mergeCell ref="O9:T10"/>
    <mergeCell ref="G10:G11"/>
    <mergeCell ref="H10:H11"/>
    <mergeCell ref="I10:I11"/>
    <mergeCell ref="J10:J11"/>
    <mergeCell ref="K10:K11"/>
    <mergeCell ref="M10:M11"/>
    <mergeCell ref="N10:N11"/>
    <mergeCell ref="B14:B16"/>
    <mergeCell ref="B18:B68"/>
    <mergeCell ref="C18:C68"/>
    <mergeCell ref="D18:D30"/>
    <mergeCell ref="D31:D45"/>
    <mergeCell ref="D46:D49"/>
    <mergeCell ref="D50:D68"/>
  </mergeCells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69"/>
  <sheetViews>
    <sheetView workbookViewId="0">
      <selection activeCell="B8" sqref="B8"/>
    </sheetView>
  </sheetViews>
  <sheetFormatPr baseColWidth="10" defaultRowHeight="15" x14ac:dyDescent="0"/>
  <cols>
    <col min="1" max="1" width="2.42578125" style="1" customWidth="1"/>
    <col min="2" max="2" width="20.7109375" style="1" customWidth="1"/>
    <col min="3" max="4" width="19.7109375" style="1" customWidth="1"/>
    <col min="5" max="5" width="11.28515625" style="1" customWidth="1"/>
    <col min="6" max="6" width="12.28515625" style="1" customWidth="1"/>
    <col min="7" max="7" width="36.28515625" style="1" customWidth="1"/>
    <col min="8" max="8" width="13.7109375" style="1" customWidth="1"/>
    <col min="9" max="9" width="12.7109375" style="1" hidden="1" customWidth="1"/>
    <col min="10" max="11" width="9.5703125" style="1" customWidth="1"/>
    <col min="12" max="12" width="9.7109375" style="1" hidden="1" customWidth="1"/>
    <col min="13" max="13" width="10.7109375" style="1"/>
    <col min="14" max="15" width="13.140625" style="1" customWidth="1"/>
    <col min="16" max="18" width="23.5703125" style="1" customWidth="1"/>
    <col min="19" max="20" width="12.5703125" style="1" customWidth="1"/>
    <col min="21" max="16384" width="10.7109375" style="1"/>
  </cols>
  <sheetData>
    <row r="2" spans="2:20" ht="20" customHeight="1">
      <c r="B2" s="253" t="s">
        <v>16</v>
      </c>
      <c r="C2" s="253"/>
      <c r="D2" s="253"/>
      <c r="E2" s="253"/>
      <c r="F2" s="253"/>
      <c r="G2" s="253"/>
      <c r="H2" s="253"/>
      <c r="I2" s="253"/>
      <c r="J2" s="253"/>
      <c r="K2" s="253"/>
      <c r="L2" s="253"/>
      <c r="M2" s="253"/>
      <c r="N2" s="253"/>
      <c r="O2" s="253"/>
      <c r="P2" s="253"/>
      <c r="Q2" s="253"/>
      <c r="R2" s="253"/>
      <c r="S2" s="253"/>
      <c r="T2" s="253"/>
    </row>
    <row r="3" spans="2:20" ht="20" customHeight="1">
      <c r="B3" s="253" t="s">
        <v>19</v>
      </c>
      <c r="C3" s="253"/>
      <c r="D3" s="253"/>
      <c r="E3" s="253"/>
      <c r="F3" s="253"/>
      <c r="G3" s="253"/>
      <c r="H3" s="253"/>
      <c r="I3" s="253"/>
      <c r="J3" s="253"/>
      <c r="K3" s="253"/>
      <c r="L3" s="253"/>
      <c r="M3" s="253"/>
      <c r="N3" s="253"/>
      <c r="O3" s="253"/>
      <c r="P3" s="253"/>
      <c r="Q3" s="253"/>
      <c r="R3" s="253"/>
      <c r="S3" s="253"/>
      <c r="T3" s="253"/>
    </row>
    <row r="4" spans="2:20" ht="20" customHeight="1">
      <c r="B4" s="253" t="s">
        <v>27</v>
      </c>
      <c r="C4" s="253"/>
      <c r="D4" s="253"/>
      <c r="E4" s="253"/>
      <c r="F4" s="253"/>
      <c r="G4" s="253"/>
      <c r="H4" s="253"/>
      <c r="I4" s="253"/>
      <c r="J4" s="253"/>
      <c r="K4" s="253"/>
      <c r="L4" s="253"/>
      <c r="M4" s="253"/>
      <c r="N4" s="253"/>
      <c r="O4" s="253"/>
      <c r="P4" s="253"/>
      <c r="Q4" s="253"/>
      <c r="R4" s="253"/>
      <c r="S4" s="253"/>
      <c r="T4" s="253"/>
    </row>
    <row r="6" spans="2:20" ht="16" thickBot="1"/>
    <row r="7" spans="2:20" ht="18" customHeight="1" thickBot="1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2:20" ht="18" customHeight="1" thickBot="1">
      <c r="B8" s="7">
        <v>2018</v>
      </c>
      <c r="C8" s="8">
        <v>43465</v>
      </c>
      <c r="D8" s="254" t="s">
        <v>3</v>
      </c>
      <c r="E8" s="255"/>
      <c r="F8" s="255"/>
      <c r="G8" s="255"/>
      <c r="H8" s="255"/>
      <c r="I8" s="255"/>
      <c r="J8" s="255"/>
      <c r="K8" s="256"/>
      <c r="L8" s="4"/>
      <c r="M8" s="4"/>
      <c r="N8" s="4"/>
      <c r="O8" s="4"/>
      <c r="P8" s="4"/>
      <c r="Q8" s="4"/>
      <c r="R8" s="4"/>
      <c r="S8" s="4"/>
      <c r="T8" s="4"/>
    </row>
    <row r="9" spans="2:20" ht="30" customHeight="1">
      <c r="B9" s="257" t="s">
        <v>17</v>
      </c>
      <c r="C9" s="260" t="s">
        <v>18</v>
      </c>
      <c r="D9" s="263" t="s">
        <v>0</v>
      </c>
      <c r="E9" s="266" t="s">
        <v>4</v>
      </c>
      <c r="F9" s="266"/>
      <c r="G9" s="266" t="s">
        <v>5</v>
      </c>
      <c r="H9" s="266"/>
      <c r="I9" s="266"/>
      <c r="J9" s="266"/>
      <c r="K9" s="268"/>
      <c r="L9" s="5"/>
      <c r="M9" s="263" t="s">
        <v>6</v>
      </c>
      <c r="N9" s="268"/>
      <c r="O9" s="275" t="s">
        <v>24</v>
      </c>
      <c r="P9" s="276"/>
      <c r="Q9" s="276"/>
      <c r="R9" s="276"/>
      <c r="S9" s="276"/>
      <c r="T9" s="277"/>
    </row>
    <row r="10" spans="2:20" ht="17" customHeight="1">
      <c r="B10" s="258"/>
      <c r="C10" s="261"/>
      <c r="D10" s="264"/>
      <c r="E10" s="267"/>
      <c r="F10" s="267"/>
      <c r="G10" s="267" t="s">
        <v>7</v>
      </c>
      <c r="H10" s="251" t="s">
        <v>25</v>
      </c>
      <c r="I10" s="251" t="s">
        <v>26</v>
      </c>
      <c r="J10" s="271" t="s">
        <v>1</v>
      </c>
      <c r="K10" s="269" t="s">
        <v>8</v>
      </c>
      <c r="L10" s="6"/>
      <c r="M10" s="273" t="s">
        <v>9</v>
      </c>
      <c r="N10" s="249" t="s">
        <v>10</v>
      </c>
      <c r="O10" s="278"/>
      <c r="P10" s="279"/>
      <c r="Q10" s="279"/>
      <c r="R10" s="279"/>
      <c r="S10" s="279"/>
      <c r="T10" s="280"/>
    </row>
    <row r="11" spans="2:20" ht="37.5" customHeight="1" thickBot="1">
      <c r="B11" s="259"/>
      <c r="C11" s="262"/>
      <c r="D11" s="265"/>
      <c r="E11" s="34" t="s">
        <v>11</v>
      </c>
      <c r="F11" s="34" t="s">
        <v>12</v>
      </c>
      <c r="G11" s="251"/>
      <c r="H11" s="252"/>
      <c r="I11" s="281"/>
      <c r="J11" s="272"/>
      <c r="K11" s="270"/>
      <c r="L11" s="20"/>
      <c r="M11" s="274"/>
      <c r="N11" s="250"/>
      <c r="O11" s="35" t="s">
        <v>23</v>
      </c>
      <c r="P11" s="36" t="s">
        <v>20</v>
      </c>
      <c r="Q11" s="37" t="s">
        <v>21</v>
      </c>
      <c r="R11" s="24" t="s">
        <v>22</v>
      </c>
      <c r="S11" s="24" t="s">
        <v>14</v>
      </c>
      <c r="T11" s="25" t="s">
        <v>15</v>
      </c>
    </row>
    <row r="12" spans="2:20" ht="61" thickBot="1">
      <c r="B12" s="30" t="s">
        <v>84</v>
      </c>
      <c r="C12" s="31" t="s">
        <v>83</v>
      </c>
      <c r="D12" s="55" t="s">
        <v>82</v>
      </c>
      <c r="E12" s="56">
        <v>43101</v>
      </c>
      <c r="F12" s="56">
        <v>43465</v>
      </c>
      <c r="G12" s="57" t="s">
        <v>28</v>
      </c>
      <c r="H12" s="83">
        <v>35</v>
      </c>
      <c r="I12" s="91">
        <f>+J12+('2017'!I12-'2017'!K12)</f>
        <v>10</v>
      </c>
      <c r="J12" s="83">
        <v>10</v>
      </c>
      <c r="K12" s="84">
        <v>11</v>
      </c>
      <c r="L12" s="33">
        <f>+K12/J12</f>
        <v>1.1000000000000001</v>
      </c>
      <c r="M12" s="73">
        <f>DAYS360(E12,$C$8)/DAYS360(E12,F12)</f>
        <v>1</v>
      </c>
      <c r="N12" s="74">
        <f>IF(J12=0," -",IF(L12&gt;100%,100%,L12))</f>
        <v>1</v>
      </c>
      <c r="O12" s="108">
        <v>0</v>
      </c>
      <c r="P12" s="83">
        <v>0</v>
      </c>
      <c r="Q12" s="83">
        <v>0</v>
      </c>
      <c r="R12" s="83">
        <v>0</v>
      </c>
      <c r="S12" s="58" t="str">
        <f>IF(P12=0," -",Q12/P12)</f>
        <v xml:space="preserve"> -</v>
      </c>
      <c r="T12" s="59" t="str">
        <f>IF(R12=0," -",IF(Q12=0,100%,R12/Q12))</f>
        <v xml:space="preserve"> -</v>
      </c>
    </row>
    <row r="13" spans="2:20" ht="13" customHeight="1" thickBot="1">
      <c r="B13" s="28"/>
      <c r="C13" s="29"/>
      <c r="D13" s="40"/>
      <c r="E13" s="41"/>
      <c r="F13" s="41"/>
      <c r="G13" s="42"/>
      <c r="H13" s="85"/>
      <c r="I13" s="98"/>
      <c r="J13" s="85"/>
      <c r="K13" s="85"/>
      <c r="L13" s="15"/>
      <c r="M13" s="16"/>
      <c r="N13" s="16"/>
      <c r="O13" s="42"/>
      <c r="P13" s="85"/>
      <c r="Q13" s="85"/>
      <c r="R13" s="85"/>
      <c r="S13" s="26"/>
      <c r="T13" s="43"/>
    </row>
    <row r="14" spans="2:20" ht="61" thickBot="1">
      <c r="B14" s="246" t="s">
        <v>89</v>
      </c>
      <c r="C14" s="31" t="s">
        <v>88</v>
      </c>
      <c r="D14" s="55" t="s">
        <v>85</v>
      </c>
      <c r="E14" s="56">
        <v>43101</v>
      </c>
      <c r="F14" s="56">
        <v>43465</v>
      </c>
      <c r="G14" s="57" t="s">
        <v>29</v>
      </c>
      <c r="H14" s="83">
        <v>1</v>
      </c>
      <c r="I14" s="91">
        <f>+J14</f>
        <v>1</v>
      </c>
      <c r="J14" s="83">
        <v>1</v>
      </c>
      <c r="K14" s="84">
        <v>1</v>
      </c>
      <c r="L14" s="33">
        <f t="shared" ref="L14:L68" si="0">+K14/J14</f>
        <v>1</v>
      </c>
      <c r="M14" s="22">
        <f t="shared" ref="M14:M68" si="1">DAYS360(E14,$C$8)/DAYS360(E14,F14)</f>
        <v>1</v>
      </c>
      <c r="N14" s="32">
        <f t="shared" ref="N14:N68" si="2">IF(J14=0," -",IF(L14&gt;100%,100%,L14))</f>
        <v>1</v>
      </c>
      <c r="O14" s="108" t="s">
        <v>129</v>
      </c>
      <c r="P14" s="83">
        <v>0</v>
      </c>
      <c r="Q14" s="83">
        <v>0</v>
      </c>
      <c r="R14" s="83">
        <v>0</v>
      </c>
      <c r="S14" s="58" t="str">
        <f t="shared" ref="S14:S69" si="3">IF(P14=0," -",Q14/P14)</f>
        <v xml:space="preserve"> -</v>
      </c>
      <c r="T14" s="59" t="str">
        <f t="shared" ref="T14:T69" si="4">IF(R14=0," -",IF(Q14=0,100%,R14/Q14))</f>
        <v xml:space="preserve"> -</v>
      </c>
    </row>
    <row r="15" spans="2:20" ht="13" customHeight="1" thickBot="1">
      <c r="B15" s="247"/>
      <c r="C15" s="14"/>
      <c r="D15" s="9"/>
      <c r="E15" s="45"/>
      <c r="F15" s="45"/>
      <c r="G15" s="38"/>
      <c r="H15" s="46"/>
      <c r="I15" s="99"/>
      <c r="J15" s="46"/>
      <c r="K15" s="47"/>
      <c r="L15" s="13"/>
      <c r="M15" s="12"/>
      <c r="N15" s="12"/>
      <c r="O15" s="109"/>
      <c r="P15" s="46"/>
      <c r="Q15" s="46"/>
      <c r="R15" s="46"/>
      <c r="S15" s="39"/>
      <c r="T15" s="44"/>
    </row>
    <row r="16" spans="2:20" ht="61" thickBot="1">
      <c r="B16" s="248"/>
      <c r="C16" s="31" t="s">
        <v>87</v>
      </c>
      <c r="D16" s="55" t="s">
        <v>86</v>
      </c>
      <c r="E16" s="56">
        <v>43101</v>
      </c>
      <c r="F16" s="56">
        <v>43465</v>
      </c>
      <c r="G16" s="57" t="s">
        <v>30</v>
      </c>
      <c r="H16" s="83">
        <v>1</v>
      </c>
      <c r="I16" s="91">
        <f>+J16</f>
        <v>1</v>
      </c>
      <c r="J16" s="97">
        <v>1</v>
      </c>
      <c r="K16" s="84">
        <v>1</v>
      </c>
      <c r="L16" s="21">
        <f t="shared" si="0"/>
        <v>1</v>
      </c>
      <c r="M16" s="22">
        <f t="shared" si="1"/>
        <v>1</v>
      </c>
      <c r="N16" s="32">
        <f t="shared" si="2"/>
        <v>1</v>
      </c>
      <c r="O16" s="108" t="s">
        <v>129</v>
      </c>
      <c r="P16" s="83">
        <v>0</v>
      </c>
      <c r="Q16" s="83">
        <v>0</v>
      </c>
      <c r="R16" s="83">
        <v>0</v>
      </c>
      <c r="S16" s="58" t="str">
        <f t="shared" si="3"/>
        <v xml:space="preserve"> -</v>
      </c>
      <c r="T16" s="59" t="str">
        <f t="shared" si="4"/>
        <v xml:space="preserve"> -</v>
      </c>
    </row>
    <row r="17" spans="2:20" ht="13" customHeight="1" thickBot="1">
      <c r="B17" s="28"/>
      <c r="C17" s="29"/>
      <c r="D17" s="40"/>
      <c r="E17" s="41"/>
      <c r="F17" s="41"/>
      <c r="G17" s="42"/>
      <c r="H17" s="85"/>
      <c r="I17" s="98"/>
      <c r="J17" s="85"/>
      <c r="K17" s="86"/>
      <c r="L17" s="15"/>
      <c r="M17" s="16"/>
      <c r="N17" s="16"/>
      <c r="O17" s="42"/>
      <c r="P17" s="85"/>
      <c r="Q17" s="85"/>
      <c r="R17" s="85"/>
      <c r="S17" s="26"/>
      <c r="T17" s="43"/>
    </row>
    <row r="18" spans="2:20" ht="45">
      <c r="B18" s="246" t="s">
        <v>95</v>
      </c>
      <c r="C18" s="243" t="s">
        <v>94</v>
      </c>
      <c r="D18" s="241" t="s">
        <v>90</v>
      </c>
      <c r="E18" s="60">
        <v>43101</v>
      </c>
      <c r="F18" s="100">
        <v>43465</v>
      </c>
      <c r="G18" s="101" t="s">
        <v>31</v>
      </c>
      <c r="H18" s="87">
        <v>47</v>
      </c>
      <c r="I18" s="93">
        <f>+J18</f>
        <v>47</v>
      </c>
      <c r="J18" s="87">
        <v>47</v>
      </c>
      <c r="K18" s="88">
        <v>47</v>
      </c>
      <c r="L18" s="33">
        <f t="shared" si="0"/>
        <v>1</v>
      </c>
      <c r="M18" s="22">
        <f t="shared" si="1"/>
        <v>1</v>
      </c>
      <c r="N18" s="32">
        <f t="shared" si="2"/>
        <v>1</v>
      </c>
      <c r="O18" s="110" t="s">
        <v>130</v>
      </c>
      <c r="P18" s="87">
        <v>3300486</v>
      </c>
      <c r="Q18" s="87">
        <v>3209541</v>
      </c>
      <c r="R18" s="87">
        <v>0</v>
      </c>
      <c r="S18" s="19">
        <f t="shared" si="3"/>
        <v>0.97244496719574025</v>
      </c>
      <c r="T18" s="18" t="str">
        <f t="shared" si="4"/>
        <v xml:space="preserve"> -</v>
      </c>
    </row>
    <row r="19" spans="2:20" ht="45">
      <c r="B19" s="247"/>
      <c r="C19" s="244"/>
      <c r="D19" s="239"/>
      <c r="E19" s="53">
        <v>43101</v>
      </c>
      <c r="F19" s="102">
        <v>43465</v>
      </c>
      <c r="G19" s="10" t="s">
        <v>32</v>
      </c>
      <c r="H19" s="89">
        <v>47</v>
      </c>
      <c r="I19" s="89">
        <f>+J19</f>
        <v>47</v>
      </c>
      <c r="J19" s="89">
        <v>47</v>
      </c>
      <c r="K19" s="90">
        <v>30</v>
      </c>
      <c r="L19" s="33">
        <f t="shared" si="0"/>
        <v>0.63829787234042556</v>
      </c>
      <c r="M19" s="22">
        <f t="shared" si="1"/>
        <v>1</v>
      </c>
      <c r="N19" s="32">
        <f t="shared" si="2"/>
        <v>0.63829787234042556</v>
      </c>
      <c r="O19" s="111">
        <v>2210645</v>
      </c>
      <c r="P19" s="89">
        <v>4199414</v>
      </c>
      <c r="Q19" s="89">
        <v>2112726</v>
      </c>
      <c r="R19" s="89">
        <v>0</v>
      </c>
      <c r="S19" s="27">
        <f t="shared" si="3"/>
        <v>0.50310019445570264</v>
      </c>
      <c r="T19" s="23" t="str">
        <f t="shared" si="4"/>
        <v xml:space="preserve"> -</v>
      </c>
    </row>
    <row r="20" spans="2:20" ht="45">
      <c r="B20" s="247"/>
      <c r="C20" s="244"/>
      <c r="D20" s="239"/>
      <c r="E20" s="53">
        <v>43101</v>
      </c>
      <c r="F20" s="102">
        <v>43465</v>
      </c>
      <c r="G20" s="10" t="s">
        <v>33</v>
      </c>
      <c r="H20" s="89">
        <v>23</v>
      </c>
      <c r="I20" s="89">
        <f>+J20+('2017'!I20-'2017'!K20)</f>
        <v>7</v>
      </c>
      <c r="J20" s="89">
        <v>9</v>
      </c>
      <c r="K20" s="90">
        <v>4</v>
      </c>
      <c r="L20" s="33">
        <f t="shared" si="0"/>
        <v>0.44444444444444442</v>
      </c>
      <c r="M20" s="22">
        <f t="shared" si="1"/>
        <v>1</v>
      </c>
      <c r="N20" s="32">
        <f t="shared" si="2"/>
        <v>0.44444444444444442</v>
      </c>
      <c r="O20" s="111">
        <v>2210298</v>
      </c>
      <c r="P20" s="89">
        <v>120563</v>
      </c>
      <c r="Q20" s="89">
        <v>120563</v>
      </c>
      <c r="R20" s="89">
        <v>0</v>
      </c>
      <c r="S20" s="27">
        <f t="shared" si="3"/>
        <v>1</v>
      </c>
      <c r="T20" s="23" t="str">
        <f t="shared" si="4"/>
        <v xml:space="preserve"> -</v>
      </c>
    </row>
    <row r="21" spans="2:20" ht="45">
      <c r="B21" s="247"/>
      <c r="C21" s="244"/>
      <c r="D21" s="239"/>
      <c r="E21" s="53">
        <v>43101</v>
      </c>
      <c r="F21" s="102">
        <v>43465</v>
      </c>
      <c r="G21" s="10" t="s">
        <v>34</v>
      </c>
      <c r="H21" s="89">
        <v>17400</v>
      </c>
      <c r="I21" s="89">
        <f>+J21+('2017'!I21-'2017'!K21)</f>
        <v>9262</v>
      </c>
      <c r="J21" s="89">
        <v>5000</v>
      </c>
      <c r="K21" s="90">
        <v>692</v>
      </c>
      <c r="L21" s="33">
        <f t="shared" si="0"/>
        <v>0.1384</v>
      </c>
      <c r="M21" s="22">
        <f t="shared" si="1"/>
        <v>1</v>
      </c>
      <c r="N21" s="32">
        <f t="shared" si="2"/>
        <v>0.1384</v>
      </c>
      <c r="O21" s="111">
        <v>2210645</v>
      </c>
      <c r="P21" s="89">
        <v>156354</v>
      </c>
      <c r="Q21" s="89">
        <v>156354</v>
      </c>
      <c r="R21" s="89">
        <v>0</v>
      </c>
      <c r="S21" s="27">
        <f t="shared" si="3"/>
        <v>1</v>
      </c>
      <c r="T21" s="23" t="str">
        <f t="shared" si="4"/>
        <v xml:space="preserve"> -</v>
      </c>
    </row>
    <row r="22" spans="2:20" ht="45">
      <c r="B22" s="247"/>
      <c r="C22" s="244"/>
      <c r="D22" s="239"/>
      <c r="E22" s="53">
        <v>43101</v>
      </c>
      <c r="F22" s="102">
        <v>43465</v>
      </c>
      <c r="G22" s="10" t="s">
        <v>35</v>
      </c>
      <c r="H22" s="89">
        <v>47</v>
      </c>
      <c r="I22" s="89">
        <f>+J22</f>
        <v>47</v>
      </c>
      <c r="J22" s="89">
        <v>47</v>
      </c>
      <c r="K22" s="90">
        <v>47</v>
      </c>
      <c r="L22" s="33">
        <f t="shared" si="0"/>
        <v>1</v>
      </c>
      <c r="M22" s="22">
        <f t="shared" si="1"/>
        <v>1</v>
      </c>
      <c r="N22" s="32">
        <f t="shared" si="2"/>
        <v>1</v>
      </c>
      <c r="O22" s="111">
        <v>2210208</v>
      </c>
      <c r="P22" s="89">
        <v>830487</v>
      </c>
      <c r="Q22" s="89">
        <v>456960</v>
      </c>
      <c r="R22" s="89">
        <v>0</v>
      </c>
      <c r="S22" s="27">
        <f t="shared" si="3"/>
        <v>0.55023137026828839</v>
      </c>
      <c r="T22" s="23" t="str">
        <f t="shared" si="4"/>
        <v xml:space="preserve"> -</v>
      </c>
    </row>
    <row r="23" spans="2:20" ht="45" customHeight="1">
      <c r="B23" s="247"/>
      <c r="C23" s="244"/>
      <c r="D23" s="239"/>
      <c r="E23" s="53">
        <v>43101</v>
      </c>
      <c r="F23" s="102">
        <v>43465</v>
      </c>
      <c r="G23" s="10" t="s">
        <v>36</v>
      </c>
      <c r="H23" s="89">
        <v>47</v>
      </c>
      <c r="I23" s="89">
        <f>+J23</f>
        <v>47</v>
      </c>
      <c r="J23" s="89">
        <v>47</v>
      </c>
      <c r="K23" s="90">
        <v>47</v>
      </c>
      <c r="L23" s="33">
        <f t="shared" si="0"/>
        <v>1</v>
      </c>
      <c r="M23" s="22">
        <f t="shared" si="1"/>
        <v>1</v>
      </c>
      <c r="N23" s="32">
        <f t="shared" si="2"/>
        <v>1</v>
      </c>
      <c r="O23" s="111" t="s">
        <v>131</v>
      </c>
      <c r="P23" s="89">
        <v>161615152</v>
      </c>
      <c r="Q23" s="89">
        <v>158689122</v>
      </c>
      <c r="R23" s="89">
        <v>0</v>
      </c>
      <c r="S23" s="27">
        <f t="shared" si="3"/>
        <v>0.98189507627354145</v>
      </c>
      <c r="T23" s="23" t="str">
        <f t="shared" si="4"/>
        <v xml:space="preserve"> -</v>
      </c>
    </row>
    <row r="24" spans="2:20" ht="45" customHeight="1">
      <c r="B24" s="247"/>
      <c r="C24" s="244"/>
      <c r="D24" s="239"/>
      <c r="E24" s="53">
        <v>43101</v>
      </c>
      <c r="F24" s="102">
        <v>43465</v>
      </c>
      <c r="G24" s="10" t="s">
        <v>37</v>
      </c>
      <c r="H24" s="89">
        <v>47</v>
      </c>
      <c r="I24" s="89">
        <f>+J24</f>
        <v>47</v>
      </c>
      <c r="J24" s="89">
        <v>47</v>
      </c>
      <c r="K24" s="90">
        <v>47</v>
      </c>
      <c r="L24" s="33">
        <f t="shared" si="0"/>
        <v>1</v>
      </c>
      <c r="M24" s="22">
        <f t="shared" si="1"/>
        <v>1</v>
      </c>
      <c r="N24" s="32">
        <f t="shared" si="2"/>
        <v>1</v>
      </c>
      <c r="O24" s="111" t="s">
        <v>132</v>
      </c>
      <c r="P24" s="89">
        <v>29740833</v>
      </c>
      <c r="Q24" s="89">
        <v>29717530</v>
      </c>
      <c r="R24" s="89">
        <v>0</v>
      </c>
      <c r="S24" s="27">
        <f t="shared" si="3"/>
        <v>0.99921646444805368</v>
      </c>
      <c r="T24" s="23" t="str">
        <f t="shared" si="4"/>
        <v xml:space="preserve"> -</v>
      </c>
    </row>
    <row r="25" spans="2:20" ht="45">
      <c r="B25" s="247"/>
      <c r="C25" s="244"/>
      <c r="D25" s="239"/>
      <c r="E25" s="53">
        <v>43101</v>
      </c>
      <c r="F25" s="102">
        <v>43465</v>
      </c>
      <c r="G25" s="10" t="s">
        <v>38</v>
      </c>
      <c r="H25" s="89">
        <v>12</v>
      </c>
      <c r="I25" s="89">
        <f>+J25+('2017'!I25-'2017'!K25)</f>
        <v>7.9</v>
      </c>
      <c r="J25" s="89">
        <v>4</v>
      </c>
      <c r="K25" s="90">
        <v>13</v>
      </c>
      <c r="L25" s="33">
        <f t="shared" si="0"/>
        <v>3.25</v>
      </c>
      <c r="M25" s="22">
        <f t="shared" si="1"/>
        <v>1</v>
      </c>
      <c r="N25" s="32">
        <f t="shared" si="2"/>
        <v>1</v>
      </c>
      <c r="O25" s="111">
        <v>2210645</v>
      </c>
      <c r="P25" s="89">
        <v>1824686</v>
      </c>
      <c r="Q25" s="89">
        <v>1824686</v>
      </c>
      <c r="R25" s="89">
        <v>0</v>
      </c>
      <c r="S25" s="27">
        <f t="shared" si="3"/>
        <v>1</v>
      </c>
      <c r="T25" s="23" t="str">
        <f t="shared" si="4"/>
        <v xml:space="preserve"> -</v>
      </c>
    </row>
    <row r="26" spans="2:20" ht="30">
      <c r="B26" s="247"/>
      <c r="C26" s="244"/>
      <c r="D26" s="239"/>
      <c r="E26" s="53">
        <v>43101</v>
      </c>
      <c r="F26" s="102">
        <v>43465</v>
      </c>
      <c r="G26" s="10" t="s">
        <v>39</v>
      </c>
      <c r="H26" s="89">
        <v>4</v>
      </c>
      <c r="I26" s="89">
        <f>+J26+('2017'!I26-'2017'!K26)</f>
        <v>2.83</v>
      </c>
      <c r="J26" s="89">
        <v>2</v>
      </c>
      <c r="K26" s="90">
        <v>4</v>
      </c>
      <c r="L26" s="33">
        <f t="shared" si="0"/>
        <v>2</v>
      </c>
      <c r="M26" s="22">
        <f t="shared" si="1"/>
        <v>1</v>
      </c>
      <c r="N26" s="32">
        <f t="shared" si="2"/>
        <v>1</v>
      </c>
      <c r="O26" s="111">
        <v>2210297</v>
      </c>
      <c r="P26" s="89">
        <v>2544247</v>
      </c>
      <c r="Q26" s="89">
        <v>2538763</v>
      </c>
      <c r="R26" s="89">
        <v>15038171</v>
      </c>
      <c r="S26" s="27">
        <f t="shared" si="3"/>
        <v>0.9978445488979647</v>
      </c>
      <c r="T26" s="23">
        <f t="shared" si="4"/>
        <v>5.9234245181610099</v>
      </c>
    </row>
    <row r="27" spans="2:20" ht="60">
      <c r="B27" s="247"/>
      <c r="C27" s="244"/>
      <c r="D27" s="239"/>
      <c r="E27" s="53">
        <v>43101</v>
      </c>
      <c r="F27" s="102">
        <v>43465</v>
      </c>
      <c r="G27" s="10" t="s">
        <v>40</v>
      </c>
      <c r="H27" s="89">
        <v>1</v>
      </c>
      <c r="I27" s="89">
        <f>+J27</f>
        <v>1</v>
      </c>
      <c r="J27" s="89">
        <v>1</v>
      </c>
      <c r="K27" s="90">
        <v>1</v>
      </c>
      <c r="L27" s="33">
        <f t="shared" si="0"/>
        <v>1</v>
      </c>
      <c r="M27" s="22">
        <f t="shared" si="1"/>
        <v>1</v>
      </c>
      <c r="N27" s="32">
        <f t="shared" si="2"/>
        <v>1</v>
      </c>
      <c r="O27" s="111" t="s">
        <v>133</v>
      </c>
      <c r="P27" s="89">
        <v>15713617</v>
      </c>
      <c r="Q27" s="89">
        <v>15054339</v>
      </c>
      <c r="R27" s="89">
        <v>0</v>
      </c>
      <c r="S27" s="27">
        <f t="shared" si="3"/>
        <v>0.95804416004284687</v>
      </c>
      <c r="T27" s="23" t="str">
        <f t="shared" si="4"/>
        <v xml:space="preserve"> -</v>
      </c>
    </row>
    <row r="28" spans="2:20" ht="60">
      <c r="B28" s="247"/>
      <c r="C28" s="244"/>
      <c r="D28" s="239"/>
      <c r="E28" s="53">
        <v>43101</v>
      </c>
      <c r="F28" s="102">
        <v>43465</v>
      </c>
      <c r="G28" s="10" t="s">
        <v>41</v>
      </c>
      <c r="H28" s="89">
        <v>10</v>
      </c>
      <c r="I28" s="89">
        <f>+J28+('2017'!I28-'2017'!K28)</f>
        <v>3</v>
      </c>
      <c r="J28" s="89">
        <v>3</v>
      </c>
      <c r="K28" s="90">
        <v>1</v>
      </c>
      <c r="L28" s="33">
        <f t="shared" si="0"/>
        <v>0.33333333333333331</v>
      </c>
      <c r="M28" s="22">
        <f t="shared" si="1"/>
        <v>1</v>
      </c>
      <c r="N28" s="32">
        <f t="shared" si="2"/>
        <v>0.33333333333333331</v>
      </c>
      <c r="O28" s="111" t="s">
        <v>129</v>
      </c>
      <c r="P28" s="89">
        <v>0</v>
      </c>
      <c r="Q28" s="89">
        <v>0</v>
      </c>
      <c r="R28" s="89">
        <v>0</v>
      </c>
      <c r="S28" s="27" t="str">
        <f t="shared" si="3"/>
        <v xml:space="preserve"> -</v>
      </c>
      <c r="T28" s="23" t="str">
        <f t="shared" si="4"/>
        <v xml:space="preserve"> -</v>
      </c>
    </row>
    <row r="29" spans="2:20" ht="45">
      <c r="B29" s="247"/>
      <c r="C29" s="244"/>
      <c r="D29" s="239"/>
      <c r="E29" s="53">
        <v>43101</v>
      </c>
      <c r="F29" s="102">
        <v>43465</v>
      </c>
      <c r="G29" s="10" t="s">
        <v>42</v>
      </c>
      <c r="H29" s="89">
        <v>13</v>
      </c>
      <c r="I29" s="89">
        <f>+J29+('2017'!I29-'2017'!K29)</f>
        <v>2</v>
      </c>
      <c r="J29" s="89">
        <v>4</v>
      </c>
      <c r="K29" s="90">
        <v>4</v>
      </c>
      <c r="L29" s="33">
        <f t="shared" si="0"/>
        <v>1</v>
      </c>
      <c r="M29" s="22">
        <f t="shared" si="1"/>
        <v>1</v>
      </c>
      <c r="N29" s="32">
        <f t="shared" si="2"/>
        <v>1</v>
      </c>
      <c r="O29" s="111">
        <v>2210645</v>
      </c>
      <c r="P29" s="89">
        <v>589550</v>
      </c>
      <c r="Q29" s="89">
        <v>589550</v>
      </c>
      <c r="R29" s="89">
        <v>0</v>
      </c>
      <c r="S29" s="27">
        <f t="shared" si="3"/>
        <v>1</v>
      </c>
      <c r="T29" s="23" t="str">
        <f t="shared" si="4"/>
        <v xml:space="preserve"> -</v>
      </c>
    </row>
    <row r="30" spans="2:20" ht="61" thickBot="1">
      <c r="B30" s="247"/>
      <c r="C30" s="244"/>
      <c r="D30" s="240"/>
      <c r="E30" s="64">
        <v>43101</v>
      </c>
      <c r="F30" s="103">
        <v>43465</v>
      </c>
      <c r="G30" s="104" t="s">
        <v>43</v>
      </c>
      <c r="H30" s="68">
        <v>1</v>
      </c>
      <c r="I30" s="62">
        <f>+J30</f>
        <v>1</v>
      </c>
      <c r="J30" s="68">
        <v>1</v>
      </c>
      <c r="K30" s="69">
        <v>1</v>
      </c>
      <c r="L30" s="65">
        <f t="shared" si="0"/>
        <v>1</v>
      </c>
      <c r="M30" s="66">
        <f t="shared" si="1"/>
        <v>1</v>
      </c>
      <c r="N30" s="67">
        <f t="shared" si="2"/>
        <v>1</v>
      </c>
      <c r="O30" s="112">
        <v>0</v>
      </c>
      <c r="P30" s="95">
        <v>0</v>
      </c>
      <c r="Q30" s="95">
        <v>0</v>
      </c>
      <c r="R30" s="95">
        <v>0</v>
      </c>
      <c r="S30" s="68" t="str">
        <f t="shared" si="3"/>
        <v xml:space="preserve"> -</v>
      </c>
      <c r="T30" s="69" t="str">
        <f t="shared" si="4"/>
        <v xml:space="preserve"> -</v>
      </c>
    </row>
    <row r="31" spans="2:20" ht="30">
      <c r="B31" s="247"/>
      <c r="C31" s="244"/>
      <c r="D31" s="241" t="s">
        <v>91</v>
      </c>
      <c r="E31" s="60">
        <v>43101</v>
      </c>
      <c r="F31" s="100">
        <v>43465</v>
      </c>
      <c r="G31" s="82" t="s">
        <v>44</v>
      </c>
      <c r="H31" s="87">
        <v>581</v>
      </c>
      <c r="I31" s="93">
        <f>+J31+('2017'!I31-'2017'!K31)</f>
        <v>-11</v>
      </c>
      <c r="J31" s="87">
        <v>145</v>
      </c>
      <c r="K31" s="88">
        <v>166</v>
      </c>
      <c r="L31" s="77">
        <f t="shared" si="0"/>
        <v>1.1448275862068966</v>
      </c>
      <c r="M31" s="17">
        <f t="shared" si="1"/>
        <v>1</v>
      </c>
      <c r="N31" s="78">
        <f t="shared" si="2"/>
        <v>1</v>
      </c>
      <c r="O31" s="110" t="s">
        <v>129</v>
      </c>
      <c r="P31" s="87">
        <v>0</v>
      </c>
      <c r="Q31" s="87">
        <v>0</v>
      </c>
      <c r="R31" s="87">
        <v>0</v>
      </c>
      <c r="S31" s="19" t="str">
        <f t="shared" si="3"/>
        <v xml:space="preserve"> -</v>
      </c>
      <c r="T31" s="18" t="str">
        <f t="shared" si="4"/>
        <v xml:space="preserve"> -</v>
      </c>
    </row>
    <row r="32" spans="2:20" ht="45">
      <c r="B32" s="247"/>
      <c r="C32" s="244"/>
      <c r="D32" s="239"/>
      <c r="E32" s="53">
        <v>43101</v>
      </c>
      <c r="F32" s="102">
        <v>43465</v>
      </c>
      <c r="G32" s="10" t="s">
        <v>45</v>
      </c>
      <c r="H32" s="27">
        <v>1</v>
      </c>
      <c r="I32" s="27">
        <f>+J32</f>
        <v>1</v>
      </c>
      <c r="J32" s="27">
        <v>1</v>
      </c>
      <c r="K32" s="23">
        <v>1</v>
      </c>
      <c r="L32" s="33">
        <f t="shared" si="0"/>
        <v>1</v>
      </c>
      <c r="M32" s="22">
        <f t="shared" si="1"/>
        <v>1</v>
      </c>
      <c r="N32" s="32">
        <f t="shared" si="2"/>
        <v>1</v>
      </c>
      <c r="O32" s="111">
        <v>2210146</v>
      </c>
      <c r="P32" s="89">
        <v>236920</v>
      </c>
      <c r="Q32" s="89">
        <v>236920</v>
      </c>
      <c r="R32" s="89">
        <v>20061</v>
      </c>
      <c r="S32" s="27">
        <f t="shared" si="3"/>
        <v>1</v>
      </c>
      <c r="T32" s="23">
        <f t="shared" si="4"/>
        <v>8.4674151612358597E-2</v>
      </c>
    </row>
    <row r="33" spans="2:20" ht="60">
      <c r="B33" s="247"/>
      <c r="C33" s="244"/>
      <c r="D33" s="239"/>
      <c r="E33" s="53">
        <v>43101</v>
      </c>
      <c r="F33" s="102">
        <v>43465</v>
      </c>
      <c r="G33" s="10" t="s">
        <v>46</v>
      </c>
      <c r="H33" s="89">
        <v>4570</v>
      </c>
      <c r="I33" s="89">
        <f>+J33+('2017'!I33-'2017'!K33)</f>
        <v>1557</v>
      </c>
      <c r="J33" s="89">
        <v>1119</v>
      </c>
      <c r="K33" s="90">
        <v>1868</v>
      </c>
      <c r="L33" s="33">
        <f t="shared" si="0"/>
        <v>1.6693476318141198</v>
      </c>
      <c r="M33" s="22">
        <f t="shared" si="1"/>
        <v>1</v>
      </c>
      <c r="N33" s="32">
        <f t="shared" si="2"/>
        <v>1</v>
      </c>
      <c r="O33" s="111" t="s">
        <v>134</v>
      </c>
      <c r="P33" s="89">
        <v>3215361</v>
      </c>
      <c r="Q33" s="89">
        <v>2933331</v>
      </c>
      <c r="R33" s="89">
        <v>500000</v>
      </c>
      <c r="S33" s="27">
        <f t="shared" si="3"/>
        <v>0.91228667636386707</v>
      </c>
      <c r="T33" s="23">
        <f t="shared" si="4"/>
        <v>0.17045468104349629</v>
      </c>
    </row>
    <row r="34" spans="2:20" ht="45">
      <c r="B34" s="247"/>
      <c r="C34" s="244"/>
      <c r="D34" s="239"/>
      <c r="E34" s="53">
        <v>43101</v>
      </c>
      <c r="F34" s="102">
        <v>43465</v>
      </c>
      <c r="G34" s="10" t="s">
        <v>47</v>
      </c>
      <c r="H34" s="89">
        <v>800</v>
      </c>
      <c r="I34" s="89">
        <f>+J34+('2017'!I34-'2017'!K34)</f>
        <v>-215</v>
      </c>
      <c r="J34" s="89">
        <v>0</v>
      </c>
      <c r="K34" s="90">
        <v>0</v>
      </c>
      <c r="L34" s="33" t="e">
        <f t="shared" si="0"/>
        <v>#DIV/0!</v>
      </c>
      <c r="M34" s="22">
        <f t="shared" si="1"/>
        <v>1</v>
      </c>
      <c r="N34" s="32" t="str">
        <f t="shared" si="2"/>
        <v xml:space="preserve"> -</v>
      </c>
      <c r="O34" s="111" t="s">
        <v>129</v>
      </c>
      <c r="P34" s="89">
        <v>0</v>
      </c>
      <c r="Q34" s="89">
        <v>0</v>
      </c>
      <c r="R34" s="89">
        <v>0</v>
      </c>
      <c r="S34" s="27" t="str">
        <f t="shared" si="3"/>
        <v xml:space="preserve"> -</v>
      </c>
      <c r="T34" s="23" t="str">
        <f t="shared" si="4"/>
        <v xml:space="preserve"> -</v>
      </c>
    </row>
    <row r="35" spans="2:20" ht="45">
      <c r="B35" s="247"/>
      <c r="C35" s="244"/>
      <c r="D35" s="239"/>
      <c r="E35" s="53">
        <v>43101</v>
      </c>
      <c r="F35" s="102">
        <v>43465</v>
      </c>
      <c r="G35" s="10" t="s">
        <v>48</v>
      </c>
      <c r="H35" s="27">
        <v>1</v>
      </c>
      <c r="I35" s="27">
        <f>+J35</f>
        <v>1</v>
      </c>
      <c r="J35" s="27">
        <v>1</v>
      </c>
      <c r="K35" s="23">
        <v>1</v>
      </c>
      <c r="L35" s="33">
        <f t="shared" si="0"/>
        <v>1</v>
      </c>
      <c r="M35" s="22">
        <f t="shared" si="1"/>
        <v>1</v>
      </c>
      <c r="N35" s="32">
        <f t="shared" si="2"/>
        <v>1</v>
      </c>
      <c r="O35" s="111">
        <v>2210940</v>
      </c>
      <c r="P35" s="89">
        <v>3463101</v>
      </c>
      <c r="Q35" s="89">
        <v>3463101</v>
      </c>
      <c r="R35" s="89">
        <v>0</v>
      </c>
      <c r="S35" s="27">
        <f t="shared" si="3"/>
        <v>1</v>
      </c>
      <c r="T35" s="23" t="str">
        <f t="shared" si="4"/>
        <v xml:space="preserve"> -</v>
      </c>
    </row>
    <row r="36" spans="2:20" ht="30">
      <c r="B36" s="247"/>
      <c r="C36" s="244"/>
      <c r="D36" s="239"/>
      <c r="E36" s="53">
        <v>43101</v>
      </c>
      <c r="F36" s="102">
        <v>43465</v>
      </c>
      <c r="G36" s="10" t="s">
        <v>49</v>
      </c>
      <c r="H36" s="89">
        <v>12800</v>
      </c>
      <c r="I36" s="89">
        <f>+J36+('2017'!I36-'2017'!K36)</f>
        <v>4394</v>
      </c>
      <c r="J36" s="89">
        <v>3418</v>
      </c>
      <c r="K36" s="90">
        <v>2922</v>
      </c>
      <c r="L36" s="33">
        <f t="shared" si="0"/>
        <v>0.85488589818607374</v>
      </c>
      <c r="M36" s="22">
        <f t="shared" si="1"/>
        <v>1</v>
      </c>
      <c r="N36" s="32">
        <f t="shared" si="2"/>
        <v>0.85488589818607374</v>
      </c>
      <c r="O36" s="111">
        <v>2210913</v>
      </c>
      <c r="P36" s="89">
        <v>155618</v>
      </c>
      <c r="Q36" s="89">
        <v>147982</v>
      </c>
      <c r="R36" s="89">
        <v>64000</v>
      </c>
      <c r="S36" s="27">
        <f t="shared" si="3"/>
        <v>0.95093112621933196</v>
      </c>
      <c r="T36" s="23">
        <f t="shared" si="4"/>
        <v>0.43248503196334687</v>
      </c>
    </row>
    <row r="37" spans="2:20" ht="60">
      <c r="B37" s="247"/>
      <c r="C37" s="244"/>
      <c r="D37" s="239"/>
      <c r="E37" s="53">
        <v>43101</v>
      </c>
      <c r="F37" s="102">
        <v>43465</v>
      </c>
      <c r="G37" s="10" t="s">
        <v>50</v>
      </c>
      <c r="H37" s="89">
        <v>47</v>
      </c>
      <c r="I37" s="89">
        <f>+J37+('2017'!I37-'2017'!K37)</f>
        <v>16</v>
      </c>
      <c r="J37" s="89">
        <v>16</v>
      </c>
      <c r="K37" s="90">
        <v>16</v>
      </c>
      <c r="L37" s="33">
        <f t="shared" si="0"/>
        <v>1</v>
      </c>
      <c r="M37" s="22">
        <f t="shared" si="1"/>
        <v>1</v>
      </c>
      <c r="N37" s="32">
        <f t="shared" si="2"/>
        <v>1</v>
      </c>
      <c r="O37" s="111">
        <v>2210005</v>
      </c>
      <c r="P37" s="89">
        <v>45214</v>
      </c>
      <c r="Q37" s="89">
        <v>45214</v>
      </c>
      <c r="R37" s="89">
        <v>0</v>
      </c>
      <c r="S37" s="27">
        <f t="shared" si="3"/>
        <v>1</v>
      </c>
      <c r="T37" s="23" t="str">
        <f t="shared" si="4"/>
        <v xml:space="preserve"> -</v>
      </c>
    </row>
    <row r="38" spans="2:20" ht="60">
      <c r="B38" s="247"/>
      <c r="C38" s="244"/>
      <c r="D38" s="239"/>
      <c r="E38" s="53">
        <v>43101</v>
      </c>
      <c r="F38" s="102">
        <v>43465</v>
      </c>
      <c r="G38" s="10" t="s">
        <v>51</v>
      </c>
      <c r="H38" s="27">
        <v>1</v>
      </c>
      <c r="I38" s="27">
        <f t="shared" ref="I38:I44" si="5">+J38</f>
        <v>1</v>
      </c>
      <c r="J38" s="27">
        <v>1</v>
      </c>
      <c r="K38" s="23">
        <v>1</v>
      </c>
      <c r="L38" s="33">
        <f t="shared" si="0"/>
        <v>1</v>
      </c>
      <c r="M38" s="22">
        <f t="shared" si="1"/>
        <v>1</v>
      </c>
      <c r="N38" s="32">
        <f t="shared" si="2"/>
        <v>1</v>
      </c>
      <c r="O38" s="111">
        <v>2210005</v>
      </c>
      <c r="P38" s="89">
        <v>753452</v>
      </c>
      <c r="Q38" s="89">
        <v>728456</v>
      </c>
      <c r="R38" s="89">
        <v>0</v>
      </c>
      <c r="S38" s="27">
        <f t="shared" si="3"/>
        <v>0.96682469487107336</v>
      </c>
      <c r="T38" s="23" t="str">
        <f t="shared" si="4"/>
        <v xml:space="preserve"> -</v>
      </c>
    </row>
    <row r="39" spans="2:20" ht="45">
      <c r="B39" s="247"/>
      <c r="C39" s="244"/>
      <c r="D39" s="239"/>
      <c r="E39" s="53">
        <v>43101</v>
      </c>
      <c r="F39" s="102">
        <v>43465</v>
      </c>
      <c r="G39" s="10" t="s">
        <v>52</v>
      </c>
      <c r="H39" s="89">
        <v>9599</v>
      </c>
      <c r="I39" s="89">
        <f t="shared" si="5"/>
        <v>9599</v>
      </c>
      <c r="J39" s="89">
        <v>9599</v>
      </c>
      <c r="K39" s="90">
        <v>9637</v>
      </c>
      <c r="L39" s="33">
        <f t="shared" si="0"/>
        <v>1.0039587457026773</v>
      </c>
      <c r="M39" s="22">
        <f t="shared" si="1"/>
        <v>1</v>
      </c>
      <c r="N39" s="32">
        <f t="shared" si="2"/>
        <v>1</v>
      </c>
      <c r="O39" s="111">
        <v>2210634</v>
      </c>
      <c r="P39" s="89">
        <v>13263505</v>
      </c>
      <c r="Q39" s="89">
        <v>12818385</v>
      </c>
      <c r="R39" s="89">
        <v>0</v>
      </c>
      <c r="S39" s="27">
        <f t="shared" si="3"/>
        <v>0.96644024335950418</v>
      </c>
      <c r="T39" s="23" t="str">
        <f t="shared" si="4"/>
        <v xml:space="preserve"> -</v>
      </c>
    </row>
    <row r="40" spans="2:20" ht="30">
      <c r="B40" s="247"/>
      <c r="C40" s="244"/>
      <c r="D40" s="239"/>
      <c r="E40" s="53">
        <v>43101</v>
      </c>
      <c r="F40" s="102">
        <v>43465</v>
      </c>
      <c r="G40" s="10" t="s">
        <v>53</v>
      </c>
      <c r="H40" s="89">
        <v>28340</v>
      </c>
      <c r="I40" s="89">
        <f t="shared" si="5"/>
        <v>28340</v>
      </c>
      <c r="J40" s="89">
        <v>28340</v>
      </c>
      <c r="K40" s="90">
        <v>25821</v>
      </c>
      <c r="L40" s="33">
        <f t="shared" si="0"/>
        <v>0.91111503175723363</v>
      </c>
      <c r="M40" s="22">
        <f t="shared" si="1"/>
        <v>1</v>
      </c>
      <c r="N40" s="32">
        <f t="shared" si="2"/>
        <v>0.91111503175723363</v>
      </c>
      <c r="O40" s="111">
        <v>2210803</v>
      </c>
      <c r="P40" s="89">
        <v>16908989</v>
      </c>
      <c r="Q40" s="89">
        <v>16578827</v>
      </c>
      <c r="R40" s="89">
        <v>0</v>
      </c>
      <c r="S40" s="27">
        <f t="shared" si="3"/>
        <v>0.98047417264272863</v>
      </c>
      <c r="T40" s="23" t="str">
        <f t="shared" si="4"/>
        <v xml:space="preserve"> -</v>
      </c>
    </row>
    <row r="41" spans="2:20" ht="45">
      <c r="B41" s="247"/>
      <c r="C41" s="244"/>
      <c r="D41" s="239"/>
      <c r="E41" s="53">
        <v>43101</v>
      </c>
      <c r="F41" s="102">
        <v>43465</v>
      </c>
      <c r="G41" s="10" t="s">
        <v>54</v>
      </c>
      <c r="H41" s="27">
        <v>1</v>
      </c>
      <c r="I41" s="27">
        <f t="shared" si="5"/>
        <v>1</v>
      </c>
      <c r="J41" s="27">
        <v>1</v>
      </c>
      <c r="K41" s="23">
        <v>1</v>
      </c>
      <c r="L41" s="33">
        <f t="shared" si="0"/>
        <v>1</v>
      </c>
      <c r="M41" s="22">
        <f t="shared" si="1"/>
        <v>1</v>
      </c>
      <c r="N41" s="32">
        <f t="shared" si="2"/>
        <v>1</v>
      </c>
      <c r="O41" s="111">
        <v>0</v>
      </c>
      <c r="P41" s="89">
        <v>0</v>
      </c>
      <c r="Q41" s="89">
        <v>0</v>
      </c>
      <c r="R41" s="89">
        <v>0</v>
      </c>
      <c r="S41" s="27" t="str">
        <f t="shared" si="3"/>
        <v xml:space="preserve"> -</v>
      </c>
      <c r="T41" s="23" t="str">
        <f t="shared" si="4"/>
        <v xml:space="preserve"> -</v>
      </c>
    </row>
    <row r="42" spans="2:20" ht="45">
      <c r="B42" s="247"/>
      <c r="C42" s="244"/>
      <c r="D42" s="239"/>
      <c r="E42" s="53">
        <v>43101</v>
      </c>
      <c r="F42" s="102">
        <v>43465</v>
      </c>
      <c r="G42" s="10" t="s">
        <v>55</v>
      </c>
      <c r="H42" s="27">
        <v>1</v>
      </c>
      <c r="I42" s="27">
        <f t="shared" si="5"/>
        <v>1</v>
      </c>
      <c r="J42" s="27">
        <v>1</v>
      </c>
      <c r="K42" s="23">
        <v>1</v>
      </c>
      <c r="L42" s="33">
        <f t="shared" si="0"/>
        <v>1</v>
      </c>
      <c r="M42" s="22">
        <f t="shared" si="1"/>
        <v>1</v>
      </c>
      <c r="N42" s="32">
        <f t="shared" si="2"/>
        <v>1</v>
      </c>
      <c r="O42" s="111">
        <v>0</v>
      </c>
      <c r="P42" s="89">
        <v>0</v>
      </c>
      <c r="Q42" s="89">
        <v>0</v>
      </c>
      <c r="R42" s="89">
        <v>0</v>
      </c>
      <c r="S42" s="27" t="str">
        <f t="shared" si="3"/>
        <v xml:space="preserve"> -</v>
      </c>
      <c r="T42" s="23" t="str">
        <f t="shared" si="4"/>
        <v xml:space="preserve"> -</v>
      </c>
    </row>
    <row r="43" spans="2:20" ht="60">
      <c r="B43" s="247"/>
      <c r="C43" s="244"/>
      <c r="D43" s="239"/>
      <c r="E43" s="53">
        <v>43101</v>
      </c>
      <c r="F43" s="102">
        <v>43465</v>
      </c>
      <c r="G43" s="10" t="s">
        <v>56</v>
      </c>
      <c r="H43" s="89">
        <v>1</v>
      </c>
      <c r="I43" s="89">
        <f t="shared" si="5"/>
        <v>1</v>
      </c>
      <c r="J43" s="89">
        <v>1</v>
      </c>
      <c r="K43" s="90">
        <v>1</v>
      </c>
      <c r="L43" s="33">
        <f t="shared" si="0"/>
        <v>1</v>
      </c>
      <c r="M43" s="22">
        <f t="shared" si="1"/>
        <v>1</v>
      </c>
      <c r="N43" s="32">
        <f t="shared" si="2"/>
        <v>1</v>
      </c>
      <c r="O43" s="111">
        <v>0</v>
      </c>
      <c r="P43" s="89">
        <v>0</v>
      </c>
      <c r="Q43" s="89">
        <v>0</v>
      </c>
      <c r="R43" s="89">
        <v>0</v>
      </c>
      <c r="S43" s="27" t="str">
        <f t="shared" si="3"/>
        <v xml:space="preserve"> -</v>
      </c>
      <c r="T43" s="23" t="str">
        <f t="shared" si="4"/>
        <v xml:space="preserve"> -</v>
      </c>
    </row>
    <row r="44" spans="2:20" ht="30">
      <c r="B44" s="247"/>
      <c r="C44" s="244"/>
      <c r="D44" s="239"/>
      <c r="E44" s="53">
        <v>43101</v>
      </c>
      <c r="F44" s="102">
        <v>43465</v>
      </c>
      <c r="G44" s="10" t="s">
        <v>57</v>
      </c>
      <c r="H44" s="27">
        <v>1</v>
      </c>
      <c r="I44" s="27">
        <f t="shared" si="5"/>
        <v>1</v>
      </c>
      <c r="J44" s="27">
        <v>1</v>
      </c>
      <c r="K44" s="23">
        <v>0.94</v>
      </c>
      <c r="L44" s="33">
        <f t="shared" si="0"/>
        <v>0.94</v>
      </c>
      <c r="M44" s="22">
        <f t="shared" si="1"/>
        <v>1</v>
      </c>
      <c r="N44" s="32">
        <f t="shared" si="2"/>
        <v>0.94</v>
      </c>
      <c r="O44" s="111">
        <v>2210803</v>
      </c>
      <c r="P44" s="89">
        <v>3022763</v>
      </c>
      <c r="Q44" s="89">
        <v>2800214</v>
      </c>
      <c r="R44" s="89">
        <v>0</v>
      </c>
      <c r="S44" s="27">
        <f t="shared" si="3"/>
        <v>0.92637563712404847</v>
      </c>
      <c r="T44" s="23" t="str">
        <f t="shared" si="4"/>
        <v xml:space="preserve"> -</v>
      </c>
    </row>
    <row r="45" spans="2:20" ht="31" thickBot="1">
      <c r="B45" s="247"/>
      <c r="C45" s="244"/>
      <c r="D45" s="242"/>
      <c r="E45" s="61">
        <v>43101</v>
      </c>
      <c r="F45" s="105">
        <v>43465</v>
      </c>
      <c r="G45" s="11" t="s">
        <v>58</v>
      </c>
      <c r="H45" s="91">
        <v>2</v>
      </c>
      <c r="I45" s="91">
        <f>+J45+('2017'!I45-'2017'!K45)</f>
        <v>0</v>
      </c>
      <c r="J45" s="91">
        <v>1</v>
      </c>
      <c r="K45" s="92">
        <v>1</v>
      </c>
      <c r="L45" s="79">
        <f t="shared" si="0"/>
        <v>1</v>
      </c>
      <c r="M45" s="80">
        <f t="shared" si="1"/>
        <v>1</v>
      </c>
      <c r="N45" s="81">
        <f t="shared" si="2"/>
        <v>1</v>
      </c>
      <c r="O45" s="113">
        <v>0</v>
      </c>
      <c r="P45" s="91">
        <v>0</v>
      </c>
      <c r="Q45" s="91">
        <v>0</v>
      </c>
      <c r="R45" s="91">
        <v>0</v>
      </c>
      <c r="S45" s="62" t="str">
        <f t="shared" si="3"/>
        <v xml:space="preserve"> -</v>
      </c>
      <c r="T45" s="63" t="str">
        <f t="shared" si="4"/>
        <v xml:space="preserve"> -</v>
      </c>
    </row>
    <row r="46" spans="2:20" ht="45">
      <c r="B46" s="247"/>
      <c r="C46" s="244"/>
      <c r="D46" s="238" t="s">
        <v>92</v>
      </c>
      <c r="E46" s="71">
        <v>43101</v>
      </c>
      <c r="F46" s="106">
        <v>43465</v>
      </c>
      <c r="G46" s="107" t="s">
        <v>59</v>
      </c>
      <c r="H46" s="93">
        <v>47</v>
      </c>
      <c r="I46" s="93">
        <f>+J46</f>
        <v>47</v>
      </c>
      <c r="J46" s="93">
        <v>47</v>
      </c>
      <c r="K46" s="94">
        <v>47</v>
      </c>
      <c r="L46" s="72">
        <f t="shared" si="0"/>
        <v>1</v>
      </c>
      <c r="M46" s="73">
        <f t="shared" si="1"/>
        <v>1</v>
      </c>
      <c r="N46" s="74">
        <f t="shared" si="2"/>
        <v>1</v>
      </c>
      <c r="O46" s="114">
        <v>2210258</v>
      </c>
      <c r="P46" s="93">
        <v>200000</v>
      </c>
      <c r="Q46" s="93">
        <v>200000</v>
      </c>
      <c r="R46" s="93">
        <v>80300</v>
      </c>
      <c r="S46" s="75">
        <f t="shared" si="3"/>
        <v>1</v>
      </c>
      <c r="T46" s="76">
        <f t="shared" si="4"/>
        <v>0.40150000000000002</v>
      </c>
    </row>
    <row r="47" spans="2:20" ht="30">
      <c r="B47" s="247"/>
      <c r="C47" s="244"/>
      <c r="D47" s="239"/>
      <c r="E47" s="53">
        <v>43101</v>
      </c>
      <c r="F47" s="102">
        <v>43465</v>
      </c>
      <c r="G47" s="10" t="s">
        <v>60</v>
      </c>
      <c r="H47" s="89">
        <v>188</v>
      </c>
      <c r="I47" s="89">
        <f>+J47+('2017'!I47-'2017'!K47)</f>
        <v>137</v>
      </c>
      <c r="J47" s="89">
        <v>47</v>
      </c>
      <c r="K47" s="90">
        <v>226</v>
      </c>
      <c r="L47" s="33">
        <f t="shared" si="0"/>
        <v>4.8085106382978724</v>
      </c>
      <c r="M47" s="22">
        <f t="shared" si="1"/>
        <v>1</v>
      </c>
      <c r="N47" s="32">
        <f t="shared" si="2"/>
        <v>1</v>
      </c>
      <c r="O47" s="111" t="s">
        <v>129</v>
      </c>
      <c r="P47" s="89">
        <v>0</v>
      </c>
      <c r="Q47" s="89">
        <v>0</v>
      </c>
      <c r="R47" s="89">
        <v>0</v>
      </c>
      <c r="S47" s="27" t="str">
        <f t="shared" si="3"/>
        <v xml:space="preserve"> -</v>
      </c>
      <c r="T47" s="23" t="str">
        <f t="shared" si="4"/>
        <v xml:space="preserve"> -</v>
      </c>
    </row>
    <row r="48" spans="2:20" ht="75">
      <c r="B48" s="247"/>
      <c r="C48" s="244"/>
      <c r="D48" s="239"/>
      <c r="E48" s="53">
        <v>43101</v>
      </c>
      <c r="F48" s="102">
        <v>43465</v>
      </c>
      <c r="G48" s="10" t="s">
        <v>61</v>
      </c>
      <c r="H48" s="27">
        <v>1</v>
      </c>
      <c r="I48" s="27">
        <f>+J48</f>
        <v>1</v>
      </c>
      <c r="J48" s="27">
        <v>1</v>
      </c>
      <c r="K48" s="23">
        <v>1</v>
      </c>
      <c r="L48" s="33">
        <f t="shared" si="0"/>
        <v>1</v>
      </c>
      <c r="M48" s="22">
        <f t="shared" si="1"/>
        <v>1</v>
      </c>
      <c r="N48" s="32">
        <f t="shared" si="2"/>
        <v>1</v>
      </c>
      <c r="O48" s="111">
        <v>2210257</v>
      </c>
      <c r="P48" s="89">
        <v>134486</v>
      </c>
      <c r="Q48" s="89">
        <v>134486</v>
      </c>
      <c r="R48" s="89">
        <v>0</v>
      </c>
      <c r="S48" s="27">
        <f t="shared" si="3"/>
        <v>1</v>
      </c>
      <c r="T48" s="23" t="str">
        <f t="shared" si="4"/>
        <v xml:space="preserve"> -</v>
      </c>
    </row>
    <row r="49" spans="2:20" ht="46" thickBot="1">
      <c r="B49" s="247"/>
      <c r="C49" s="244"/>
      <c r="D49" s="240"/>
      <c r="E49" s="64">
        <v>43101</v>
      </c>
      <c r="F49" s="103">
        <v>43465</v>
      </c>
      <c r="G49" s="104" t="s">
        <v>62</v>
      </c>
      <c r="H49" s="95">
        <v>15</v>
      </c>
      <c r="I49" s="91">
        <f>+J49</f>
        <v>15</v>
      </c>
      <c r="J49" s="95">
        <v>15</v>
      </c>
      <c r="K49" s="96">
        <v>15</v>
      </c>
      <c r="L49" s="65">
        <f t="shared" si="0"/>
        <v>1</v>
      </c>
      <c r="M49" s="66">
        <f t="shared" si="1"/>
        <v>1</v>
      </c>
      <c r="N49" s="67">
        <f t="shared" si="2"/>
        <v>1</v>
      </c>
      <c r="O49" s="112">
        <v>2210900</v>
      </c>
      <c r="P49" s="95">
        <v>170000</v>
      </c>
      <c r="Q49" s="95">
        <v>107616</v>
      </c>
      <c r="R49" s="95">
        <v>13500</v>
      </c>
      <c r="S49" s="68">
        <f t="shared" si="3"/>
        <v>0.63303529411764703</v>
      </c>
      <c r="T49" s="69">
        <f t="shared" si="4"/>
        <v>0.12544603033006244</v>
      </c>
    </row>
    <row r="50" spans="2:20" ht="45">
      <c r="B50" s="247"/>
      <c r="C50" s="244"/>
      <c r="D50" s="241" t="s">
        <v>93</v>
      </c>
      <c r="E50" s="60">
        <v>43101</v>
      </c>
      <c r="F50" s="100">
        <v>43465</v>
      </c>
      <c r="G50" s="101" t="s">
        <v>63</v>
      </c>
      <c r="H50" s="19">
        <v>1</v>
      </c>
      <c r="I50" s="75">
        <f>+J50</f>
        <v>1</v>
      </c>
      <c r="J50" s="19">
        <v>1</v>
      </c>
      <c r="K50" s="18">
        <v>1</v>
      </c>
      <c r="L50" s="77">
        <f t="shared" si="0"/>
        <v>1</v>
      </c>
      <c r="M50" s="17">
        <f t="shared" si="1"/>
        <v>1</v>
      </c>
      <c r="N50" s="78">
        <f t="shared" si="2"/>
        <v>1</v>
      </c>
      <c r="O50" s="110" t="s">
        <v>129</v>
      </c>
      <c r="P50" s="87">
        <v>0</v>
      </c>
      <c r="Q50" s="87">
        <v>0</v>
      </c>
      <c r="R50" s="87">
        <v>0</v>
      </c>
      <c r="S50" s="19" t="str">
        <f t="shared" si="3"/>
        <v xml:space="preserve"> -</v>
      </c>
      <c r="T50" s="18" t="str">
        <f t="shared" si="4"/>
        <v xml:space="preserve"> -</v>
      </c>
    </row>
    <row r="51" spans="2:20" ht="45">
      <c r="B51" s="247"/>
      <c r="C51" s="244"/>
      <c r="D51" s="239"/>
      <c r="E51" s="53">
        <v>43101</v>
      </c>
      <c r="F51" s="102">
        <v>43465</v>
      </c>
      <c r="G51" s="10" t="s">
        <v>64</v>
      </c>
      <c r="H51" s="89">
        <v>480</v>
      </c>
      <c r="I51" s="89">
        <f>+J51+('2017'!I51-'2017'!K51)</f>
        <v>160</v>
      </c>
      <c r="J51" s="89">
        <v>160</v>
      </c>
      <c r="K51" s="90">
        <v>247</v>
      </c>
      <c r="L51" s="33">
        <f t="shared" si="0"/>
        <v>1.54375</v>
      </c>
      <c r="M51" s="22">
        <f t="shared" si="1"/>
        <v>1</v>
      </c>
      <c r="N51" s="32">
        <f t="shared" si="2"/>
        <v>1</v>
      </c>
      <c r="O51" s="111">
        <v>2210900</v>
      </c>
      <c r="P51" s="89">
        <v>253500</v>
      </c>
      <c r="Q51" s="89">
        <v>253500</v>
      </c>
      <c r="R51" s="89">
        <v>204745</v>
      </c>
      <c r="S51" s="27">
        <f t="shared" si="3"/>
        <v>1</v>
      </c>
      <c r="T51" s="23">
        <f t="shared" si="4"/>
        <v>0.80767258382643004</v>
      </c>
    </row>
    <row r="52" spans="2:20" ht="60">
      <c r="B52" s="247"/>
      <c r="C52" s="244"/>
      <c r="D52" s="239"/>
      <c r="E52" s="53">
        <v>43101</v>
      </c>
      <c r="F52" s="102">
        <v>43465</v>
      </c>
      <c r="G52" s="54" t="s">
        <v>65</v>
      </c>
      <c r="H52" s="89">
        <v>8173</v>
      </c>
      <c r="I52" s="89">
        <f>+J52</f>
        <v>8173</v>
      </c>
      <c r="J52" s="89">
        <v>8173</v>
      </c>
      <c r="K52" s="90">
        <v>25741</v>
      </c>
      <c r="L52" s="33">
        <f t="shared" si="0"/>
        <v>3.1495167013336598</v>
      </c>
      <c r="M52" s="22">
        <f t="shared" si="1"/>
        <v>1</v>
      </c>
      <c r="N52" s="32">
        <f t="shared" si="2"/>
        <v>1</v>
      </c>
      <c r="O52" s="111">
        <v>2210900</v>
      </c>
      <c r="P52" s="89">
        <v>253500</v>
      </c>
      <c r="Q52" s="89">
        <v>253500</v>
      </c>
      <c r="R52" s="89">
        <v>204745</v>
      </c>
      <c r="S52" s="27">
        <f t="shared" si="3"/>
        <v>1</v>
      </c>
      <c r="T52" s="23">
        <f t="shared" si="4"/>
        <v>0.80767258382643004</v>
      </c>
    </row>
    <row r="53" spans="2:20" ht="45">
      <c r="B53" s="247"/>
      <c r="C53" s="244"/>
      <c r="D53" s="239"/>
      <c r="E53" s="53">
        <v>43101</v>
      </c>
      <c r="F53" s="102">
        <v>43465</v>
      </c>
      <c r="G53" s="54" t="s">
        <v>66</v>
      </c>
      <c r="H53" s="89">
        <v>47</v>
      </c>
      <c r="I53" s="89">
        <f>+J53</f>
        <v>47</v>
      </c>
      <c r="J53" s="89">
        <v>47</v>
      </c>
      <c r="K53" s="90">
        <v>47</v>
      </c>
      <c r="L53" s="33">
        <f t="shared" si="0"/>
        <v>1</v>
      </c>
      <c r="M53" s="22">
        <f t="shared" si="1"/>
        <v>1</v>
      </c>
      <c r="N53" s="32">
        <f t="shared" si="2"/>
        <v>1</v>
      </c>
      <c r="O53" s="111">
        <v>2210900</v>
      </c>
      <c r="P53" s="89">
        <v>160000</v>
      </c>
      <c r="Q53" s="89">
        <v>101799</v>
      </c>
      <c r="R53" s="89">
        <v>35100</v>
      </c>
      <c r="S53" s="27">
        <f t="shared" si="3"/>
        <v>0.63624375</v>
      </c>
      <c r="T53" s="23">
        <f t="shared" si="4"/>
        <v>0.3447971001679781</v>
      </c>
    </row>
    <row r="54" spans="2:20" ht="45">
      <c r="B54" s="247"/>
      <c r="C54" s="244"/>
      <c r="D54" s="239"/>
      <c r="E54" s="53">
        <v>43101</v>
      </c>
      <c r="F54" s="102">
        <v>43465</v>
      </c>
      <c r="G54" s="54" t="s">
        <v>67</v>
      </c>
      <c r="H54" s="27">
        <v>1</v>
      </c>
      <c r="I54" s="27">
        <f>+J54</f>
        <v>1</v>
      </c>
      <c r="J54" s="27">
        <v>1</v>
      </c>
      <c r="K54" s="23">
        <v>1</v>
      </c>
      <c r="L54" s="33">
        <f t="shared" si="0"/>
        <v>1</v>
      </c>
      <c r="M54" s="22">
        <f t="shared" si="1"/>
        <v>1</v>
      </c>
      <c r="N54" s="32">
        <f t="shared" si="2"/>
        <v>1</v>
      </c>
      <c r="O54" s="111">
        <v>2210900</v>
      </c>
      <c r="P54" s="89">
        <v>99710</v>
      </c>
      <c r="Q54" s="89">
        <v>99710</v>
      </c>
      <c r="R54" s="89">
        <v>43232</v>
      </c>
      <c r="S54" s="27">
        <f t="shared" si="3"/>
        <v>1</v>
      </c>
      <c r="T54" s="23">
        <f t="shared" si="4"/>
        <v>0.43357737438571858</v>
      </c>
    </row>
    <row r="55" spans="2:20" ht="45">
      <c r="B55" s="247"/>
      <c r="C55" s="244"/>
      <c r="D55" s="239"/>
      <c r="E55" s="53">
        <v>43101</v>
      </c>
      <c r="F55" s="102">
        <v>43465</v>
      </c>
      <c r="G55" s="54" t="s">
        <v>68</v>
      </c>
      <c r="H55" s="27">
        <v>1</v>
      </c>
      <c r="I55" s="27">
        <f>+J55</f>
        <v>1</v>
      </c>
      <c r="J55" s="27">
        <v>1</v>
      </c>
      <c r="K55" s="23">
        <v>0.64</v>
      </c>
      <c r="L55" s="33">
        <f t="shared" si="0"/>
        <v>0.64</v>
      </c>
      <c r="M55" s="22">
        <f t="shared" si="1"/>
        <v>1</v>
      </c>
      <c r="N55" s="32">
        <f t="shared" si="2"/>
        <v>0.64</v>
      </c>
      <c r="O55" s="111">
        <v>0</v>
      </c>
      <c r="P55" s="89">
        <v>0</v>
      </c>
      <c r="Q55" s="89">
        <v>0</v>
      </c>
      <c r="R55" s="89">
        <v>0</v>
      </c>
      <c r="S55" s="27" t="str">
        <f t="shared" si="3"/>
        <v xml:space="preserve"> -</v>
      </c>
      <c r="T55" s="23" t="str">
        <f t="shared" si="4"/>
        <v xml:space="preserve"> -</v>
      </c>
    </row>
    <row r="56" spans="2:20" ht="60">
      <c r="B56" s="247"/>
      <c r="C56" s="244"/>
      <c r="D56" s="239"/>
      <c r="E56" s="53">
        <v>43101</v>
      </c>
      <c r="F56" s="102">
        <v>43465</v>
      </c>
      <c r="G56" s="10" t="s">
        <v>69</v>
      </c>
      <c r="H56" s="89">
        <v>12</v>
      </c>
      <c r="I56" s="89">
        <f>+J56+('2017'!I56-'2017'!K56)</f>
        <v>-8</v>
      </c>
      <c r="J56" s="89">
        <v>4</v>
      </c>
      <c r="K56" s="90">
        <v>6</v>
      </c>
      <c r="L56" s="33">
        <f t="shared" si="0"/>
        <v>1.5</v>
      </c>
      <c r="M56" s="22">
        <f t="shared" si="1"/>
        <v>1</v>
      </c>
      <c r="N56" s="32">
        <f t="shared" si="2"/>
        <v>1</v>
      </c>
      <c r="O56" s="111">
        <v>0</v>
      </c>
      <c r="P56" s="89">
        <v>0</v>
      </c>
      <c r="Q56" s="89">
        <v>0</v>
      </c>
      <c r="R56" s="89">
        <v>0</v>
      </c>
      <c r="S56" s="27" t="str">
        <f t="shared" si="3"/>
        <v xml:space="preserve"> -</v>
      </c>
      <c r="T56" s="23" t="str">
        <f t="shared" si="4"/>
        <v xml:space="preserve"> -</v>
      </c>
    </row>
    <row r="57" spans="2:20" ht="60">
      <c r="B57" s="247"/>
      <c r="C57" s="244"/>
      <c r="D57" s="239"/>
      <c r="E57" s="53">
        <v>43101</v>
      </c>
      <c r="F57" s="102">
        <v>43465</v>
      </c>
      <c r="G57" s="10" t="s">
        <v>70</v>
      </c>
      <c r="H57" s="89">
        <v>4</v>
      </c>
      <c r="I57" s="89">
        <f>+J57</f>
        <v>4</v>
      </c>
      <c r="J57" s="89">
        <v>4</v>
      </c>
      <c r="K57" s="90">
        <v>4</v>
      </c>
      <c r="L57" s="33">
        <f t="shared" si="0"/>
        <v>1</v>
      </c>
      <c r="M57" s="22">
        <f t="shared" si="1"/>
        <v>1</v>
      </c>
      <c r="N57" s="32">
        <f t="shared" si="2"/>
        <v>1</v>
      </c>
      <c r="O57" s="111">
        <v>2210900</v>
      </c>
      <c r="P57" s="89">
        <v>228059</v>
      </c>
      <c r="Q57" s="89">
        <v>228059</v>
      </c>
      <c r="R57" s="89">
        <v>97829</v>
      </c>
      <c r="S57" s="27">
        <f t="shared" si="3"/>
        <v>1</v>
      </c>
      <c r="T57" s="23">
        <f t="shared" si="4"/>
        <v>0.42896355767586458</v>
      </c>
    </row>
    <row r="58" spans="2:20" ht="45">
      <c r="B58" s="247"/>
      <c r="C58" s="244"/>
      <c r="D58" s="239"/>
      <c r="E58" s="53">
        <v>43101</v>
      </c>
      <c r="F58" s="102">
        <v>43465</v>
      </c>
      <c r="G58" s="10" t="s">
        <v>71</v>
      </c>
      <c r="H58" s="89">
        <v>8</v>
      </c>
      <c r="I58" s="89">
        <f>+J58+('2017'!I58-'2017'!K58)</f>
        <v>4</v>
      </c>
      <c r="J58" s="89">
        <v>2</v>
      </c>
      <c r="K58" s="90">
        <v>1</v>
      </c>
      <c r="L58" s="33">
        <f t="shared" si="0"/>
        <v>0.5</v>
      </c>
      <c r="M58" s="22">
        <f t="shared" si="1"/>
        <v>1</v>
      </c>
      <c r="N58" s="32">
        <f t="shared" si="2"/>
        <v>0.5</v>
      </c>
      <c r="O58" s="111" t="s">
        <v>135</v>
      </c>
      <c r="P58" s="89">
        <v>16474</v>
      </c>
      <c r="Q58" s="89">
        <v>16474</v>
      </c>
      <c r="R58" s="89">
        <v>0</v>
      </c>
      <c r="S58" s="27">
        <f t="shared" si="3"/>
        <v>1</v>
      </c>
      <c r="T58" s="23" t="str">
        <f t="shared" si="4"/>
        <v xml:space="preserve"> -</v>
      </c>
    </row>
    <row r="59" spans="2:20" ht="45">
      <c r="B59" s="247"/>
      <c r="C59" s="244"/>
      <c r="D59" s="239"/>
      <c r="E59" s="53">
        <v>43101</v>
      </c>
      <c r="F59" s="102">
        <v>43465</v>
      </c>
      <c r="G59" s="10" t="s">
        <v>72</v>
      </c>
      <c r="H59" s="89">
        <v>340</v>
      </c>
      <c r="I59" s="89">
        <f>+J59+('2017'!I59-'2017'!K59)</f>
        <v>174</v>
      </c>
      <c r="J59" s="89">
        <v>115</v>
      </c>
      <c r="K59" s="90">
        <v>0</v>
      </c>
      <c r="L59" s="33">
        <f t="shared" si="0"/>
        <v>0</v>
      </c>
      <c r="M59" s="22">
        <f t="shared" si="1"/>
        <v>1</v>
      </c>
      <c r="N59" s="32">
        <f t="shared" si="2"/>
        <v>0</v>
      </c>
      <c r="O59" s="111">
        <v>0</v>
      </c>
      <c r="P59" s="89">
        <v>0</v>
      </c>
      <c r="Q59" s="89">
        <v>0</v>
      </c>
      <c r="R59" s="89">
        <v>0</v>
      </c>
      <c r="S59" s="27" t="str">
        <f t="shared" si="3"/>
        <v xml:space="preserve"> -</v>
      </c>
      <c r="T59" s="23" t="str">
        <f t="shared" si="4"/>
        <v xml:space="preserve"> -</v>
      </c>
    </row>
    <row r="60" spans="2:20" ht="75">
      <c r="B60" s="247"/>
      <c r="C60" s="244"/>
      <c r="D60" s="239"/>
      <c r="E60" s="53">
        <v>43101</v>
      </c>
      <c r="F60" s="102">
        <v>43465</v>
      </c>
      <c r="G60" s="10" t="s">
        <v>73</v>
      </c>
      <c r="H60" s="89">
        <v>2500</v>
      </c>
      <c r="I60" s="89">
        <f>+J60+('2017'!I60-'2017'!K60)</f>
        <v>417</v>
      </c>
      <c r="J60" s="89">
        <v>625</v>
      </c>
      <c r="K60" s="90">
        <v>1423</v>
      </c>
      <c r="L60" s="33">
        <f t="shared" si="0"/>
        <v>2.2768000000000002</v>
      </c>
      <c r="M60" s="22">
        <f t="shared" si="1"/>
        <v>1</v>
      </c>
      <c r="N60" s="32">
        <f t="shared" si="2"/>
        <v>1</v>
      </c>
      <c r="O60" s="111">
        <v>2210900</v>
      </c>
      <c r="P60" s="89">
        <v>192597</v>
      </c>
      <c r="Q60" s="89">
        <v>81440</v>
      </c>
      <c r="R60" s="89">
        <v>38300</v>
      </c>
      <c r="S60" s="27">
        <f t="shared" si="3"/>
        <v>0.42285186165931971</v>
      </c>
      <c r="T60" s="23">
        <f t="shared" si="4"/>
        <v>0.47028487229862476</v>
      </c>
    </row>
    <row r="61" spans="2:20" ht="45">
      <c r="B61" s="247"/>
      <c r="C61" s="244"/>
      <c r="D61" s="239"/>
      <c r="E61" s="53">
        <v>43101</v>
      </c>
      <c r="F61" s="102">
        <v>43465</v>
      </c>
      <c r="G61" s="10" t="s">
        <v>74</v>
      </c>
      <c r="H61" s="89">
        <v>4</v>
      </c>
      <c r="I61" s="89">
        <f>+J61+('2017'!I61-'2017'!K61)</f>
        <v>1</v>
      </c>
      <c r="J61" s="89">
        <v>1</v>
      </c>
      <c r="K61" s="90">
        <v>1</v>
      </c>
      <c r="L61" s="33">
        <f t="shared" si="0"/>
        <v>1</v>
      </c>
      <c r="M61" s="22">
        <f t="shared" si="1"/>
        <v>1</v>
      </c>
      <c r="N61" s="32">
        <f t="shared" si="2"/>
        <v>1</v>
      </c>
      <c r="O61" s="111">
        <v>2210902</v>
      </c>
      <c r="P61" s="89">
        <v>150000</v>
      </c>
      <c r="Q61" s="89">
        <v>90039</v>
      </c>
      <c r="R61" s="89">
        <v>40000</v>
      </c>
      <c r="S61" s="27">
        <f t="shared" si="3"/>
        <v>0.60026000000000002</v>
      </c>
      <c r="T61" s="23">
        <f t="shared" si="4"/>
        <v>0.44425193527249301</v>
      </c>
    </row>
    <row r="62" spans="2:20" ht="45">
      <c r="B62" s="247"/>
      <c r="C62" s="244"/>
      <c r="D62" s="239"/>
      <c r="E62" s="53">
        <v>43101</v>
      </c>
      <c r="F62" s="102">
        <v>43465</v>
      </c>
      <c r="G62" s="10" t="s">
        <v>75</v>
      </c>
      <c r="H62" s="89">
        <v>47</v>
      </c>
      <c r="I62" s="89">
        <f>+J62</f>
        <v>47</v>
      </c>
      <c r="J62" s="89">
        <v>47</v>
      </c>
      <c r="K62" s="90">
        <v>47</v>
      </c>
      <c r="L62" s="33">
        <f t="shared" si="0"/>
        <v>1</v>
      </c>
      <c r="M62" s="22">
        <f t="shared" si="1"/>
        <v>1</v>
      </c>
      <c r="N62" s="32">
        <f t="shared" si="2"/>
        <v>1</v>
      </c>
      <c r="O62" s="111">
        <v>0</v>
      </c>
      <c r="P62" s="89">
        <v>0</v>
      </c>
      <c r="Q62" s="89">
        <v>0</v>
      </c>
      <c r="R62" s="89">
        <v>0</v>
      </c>
      <c r="S62" s="27" t="str">
        <f t="shared" si="3"/>
        <v xml:space="preserve"> -</v>
      </c>
      <c r="T62" s="23" t="str">
        <f t="shared" si="4"/>
        <v xml:space="preserve"> -</v>
      </c>
    </row>
    <row r="63" spans="2:20" ht="30">
      <c r="B63" s="247"/>
      <c r="C63" s="244"/>
      <c r="D63" s="239"/>
      <c r="E63" s="53">
        <v>43101</v>
      </c>
      <c r="F63" s="102">
        <v>43465</v>
      </c>
      <c r="G63" s="10" t="s">
        <v>76</v>
      </c>
      <c r="H63" s="89">
        <v>20</v>
      </c>
      <c r="I63" s="89">
        <f>+J63+('2017'!I63-'2017'!K63)</f>
        <v>4</v>
      </c>
      <c r="J63" s="89">
        <v>7</v>
      </c>
      <c r="K63" s="90">
        <v>9</v>
      </c>
      <c r="L63" s="33">
        <f t="shared" si="0"/>
        <v>1.2857142857142858</v>
      </c>
      <c r="M63" s="22">
        <f t="shared" si="1"/>
        <v>1</v>
      </c>
      <c r="N63" s="32">
        <f t="shared" si="2"/>
        <v>1</v>
      </c>
      <c r="O63" s="111">
        <v>0</v>
      </c>
      <c r="P63" s="89">
        <v>100000</v>
      </c>
      <c r="Q63" s="89">
        <v>78947</v>
      </c>
      <c r="R63" s="89">
        <v>33265</v>
      </c>
      <c r="S63" s="27">
        <f t="shared" si="3"/>
        <v>0.78947000000000001</v>
      </c>
      <c r="T63" s="23">
        <f t="shared" si="4"/>
        <v>0.42135863300695403</v>
      </c>
    </row>
    <row r="64" spans="2:20" ht="30">
      <c r="B64" s="247"/>
      <c r="C64" s="244"/>
      <c r="D64" s="239"/>
      <c r="E64" s="53">
        <v>43101</v>
      </c>
      <c r="F64" s="102">
        <v>43465</v>
      </c>
      <c r="G64" s="10" t="s">
        <v>77</v>
      </c>
      <c r="H64" s="89">
        <v>1</v>
      </c>
      <c r="I64" s="89">
        <f>+J64+('2017'!I64-'2017'!K64)</f>
        <v>1</v>
      </c>
      <c r="J64" s="89">
        <v>0</v>
      </c>
      <c r="K64" s="90">
        <v>0</v>
      </c>
      <c r="L64" s="33" t="e">
        <f t="shared" si="0"/>
        <v>#DIV/0!</v>
      </c>
      <c r="M64" s="22">
        <f t="shared" si="1"/>
        <v>1</v>
      </c>
      <c r="N64" s="32" t="str">
        <f t="shared" si="2"/>
        <v xml:space="preserve"> -</v>
      </c>
      <c r="O64" s="111" t="s">
        <v>129</v>
      </c>
      <c r="P64" s="89">
        <v>0</v>
      </c>
      <c r="Q64" s="89">
        <v>0</v>
      </c>
      <c r="R64" s="89">
        <v>0</v>
      </c>
      <c r="S64" s="27" t="str">
        <f t="shared" si="3"/>
        <v xml:space="preserve"> -</v>
      </c>
      <c r="T64" s="23" t="str">
        <f t="shared" si="4"/>
        <v xml:space="preserve"> -</v>
      </c>
    </row>
    <row r="65" spans="2:20" ht="60">
      <c r="B65" s="247"/>
      <c r="C65" s="244"/>
      <c r="D65" s="239"/>
      <c r="E65" s="53">
        <v>43101</v>
      </c>
      <c r="F65" s="102">
        <v>43465</v>
      </c>
      <c r="G65" s="10" t="s">
        <v>78</v>
      </c>
      <c r="H65" s="27">
        <v>1</v>
      </c>
      <c r="I65" s="27">
        <f>+J65</f>
        <v>1</v>
      </c>
      <c r="J65" s="27">
        <v>1</v>
      </c>
      <c r="K65" s="23">
        <v>0.7</v>
      </c>
      <c r="L65" s="33">
        <f t="shared" si="0"/>
        <v>0.7</v>
      </c>
      <c r="M65" s="22">
        <f t="shared" si="1"/>
        <v>1</v>
      </c>
      <c r="N65" s="32">
        <f t="shared" si="2"/>
        <v>0.7</v>
      </c>
      <c r="O65" s="111">
        <v>2210326</v>
      </c>
      <c r="P65" s="89">
        <v>525879</v>
      </c>
      <c r="Q65" s="89">
        <v>1844</v>
      </c>
      <c r="R65" s="89">
        <v>0</v>
      </c>
      <c r="S65" s="27">
        <f t="shared" si="3"/>
        <v>3.5065100526927295E-3</v>
      </c>
      <c r="T65" s="23" t="str">
        <f t="shared" si="4"/>
        <v xml:space="preserve"> -</v>
      </c>
    </row>
    <row r="66" spans="2:20" ht="45">
      <c r="B66" s="247"/>
      <c r="C66" s="244"/>
      <c r="D66" s="239"/>
      <c r="E66" s="53">
        <v>43101</v>
      </c>
      <c r="F66" s="102">
        <v>43465</v>
      </c>
      <c r="G66" s="10" t="s">
        <v>79</v>
      </c>
      <c r="H66" s="27">
        <v>1</v>
      </c>
      <c r="I66" s="27">
        <f>+J66</f>
        <v>1</v>
      </c>
      <c r="J66" s="27">
        <v>1</v>
      </c>
      <c r="K66" s="23">
        <v>1</v>
      </c>
      <c r="L66" s="33">
        <f t="shared" si="0"/>
        <v>1</v>
      </c>
      <c r="M66" s="22">
        <f t="shared" si="1"/>
        <v>1</v>
      </c>
      <c r="N66" s="32">
        <f t="shared" si="2"/>
        <v>1</v>
      </c>
      <c r="O66" s="111">
        <v>2210899</v>
      </c>
      <c r="P66" s="89">
        <v>892224</v>
      </c>
      <c r="Q66" s="89">
        <v>840414</v>
      </c>
      <c r="R66" s="89">
        <v>0</v>
      </c>
      <c r="S66" s="27">
        <f t="shared" si="3"/>
        <v>0.94193162255218421</v>
      </c>
      <c r="T66" s="23" t="str">
        <f t="shared" si="4"/>
        <v xml:space="preserve"> -</v>
      </c>
    </row>
    <row r="67" spans="2:20" ht="60">
      <c r="B67" s="247"/>
      <c r="C67" s="244"/>
      <c r="D67" s="239"/>
      <c r="E67" s="53">
        <v>43101</v>
      </c>
      <c r="F67" s="102">
        <v>43465</v>
      </c>
      <c r="G67" s="10" t="s">
        <v>80</v>
      </c>
      <c r="H67" s="89">
        <v>1</v>
      </c>
      <c r="I67" s="89">
        <f>+J67</f>
        <v>1</v>
      </c>
      <c r="J67" s="89">
        <v>1</v>
      </c>
      <c r="K67" s="90">
        <v>1</v>
      </c>
      <c r="L67" s="33">
        <f t="shared" si="0"/>
        <v>1</v>
      </c>
      <c r="M67" s="22">
        <f t="shared" si="1"/>
        <v>1</v>
      </c>
      <c r="N67" s="32">
        <f t="shared" si="2"/>
        <v>1</v>
      </c>
      <c r="O67" s="111">
        <v>2210013</v>
      </c>
      <c r="P67" s="89">
        <v>75116</v>
      </c>
      <c r="Q67" s="89">
        <v>63561</v>
      </c>
      <c r="R67" s="89">
        <v>3700</v>
      </c>
      <c r="S67" s="27">
        <f t="shared" si="3"/>
        <v>0.84617125512540603</v>
      </c>
      <c r="T67" s="23">
        <f t="shared" si="4"/>
        <v>5.8211796541904628E-2</v>
      </c>
    </row>
    <row r="68" spans="2:20" ht="46" thickBot="1">
      <c r="B68" s="248"/>
      <c r="C68" s="245"/>
      <c r="D68" s="242"/>
      <c r="E68" s="61">
        <v>43101</v>
      </c>
      <c r="F68" s="105">
        <v>43465</v>
      </c>
      <c r="G68" s="11" t="s">
        <v>81</v>
      </c>
      <c r="H68" s="91">
        <v>20</v>
      </c>
      <c r="I68" s="91">
        <f>+J68+('2017'!I68-'2017'!K68)</f>
        <v>-7</v>
      </c>
      <c r="J68" s="91">
        <v>7</v>
      </c>
      <c r="K68" s="92">
        <v>9</v>
      </c>
      <c r="L68" s="79">
        <f t="shared" si="0"/>
        <v>1.2857142857142858</v>
      </c>
      <c r="M68" s="80">
        <f t="shared" si="1"/>
        <v>1</v>
      </c>
      <c r="N68" s="81">
        <f t="shared" si="2"/>
        <v>1</v>
      </c>
      <c r="O68" s="113">
        <v>0</v>
      </c>
      <c r="P68" s="91">
        <v>0</v>
      </c>
      <c r="Q68" s="91">
        <v>0</v>
      </c>
      <c r="R68" s="91">
        <v>0</v>
      </c>
      <c r="S68" s="62" t="str">
        <f t="shared" si="3"/>
        <v xml:space="preserve"> -</v>
      </c>
      <c r="T68" s="63" t="str">
        <f t="shared" si="4"/>
        <v xml:space="preserve"> -</v>
      </c>
    </row>
    <row r="69" spans="2:20" ht="18" thickBot="1">
      <c r="M69" s="70">
        <f>+AVERAGE(M12,M14,M16,M18:M68)</f>
        <v>1</v>
      </c>
      <c r="N69" s="52">
        <f>+AVERAGE(N12,N14,N16,N18:N68)</f>
        <v>0.90577839577041375</v>
      </c>
      <c r="O69" s="48"/>
      <c r="P69" s="49">
        <f>+SUM(P12,P14,P16,P18:P68)</f>
        <v>265151857</v>
      </c>
      <c r="Q69" s="50">
        <f>+SUM(Q12,Q14,Q16,Q18:Q68)</f>
        <v>256773953</v>
      </c>
      <c r="R69" s="50">
        <f>+SUM(R12,R14,R16,R18:R68)</f>
        <v>16416948</v>
      </c>
      <c r="S69" s="51">
        <f t="shared" si="3"/>
        <v>0.96840337422188971</v>
      </c>
      <c r="T69" s="52">
        <f t="shared" si="4"/>
        <v>6.3935410146526817E-2</v>
      </c>
    </row>
  </sheetData>
  <mergeCells count="25">
    <mergeCell ref="B2:T2"/>
    <mergeCell ref="B3:T3"/>
    <mergeCell ref="B4:T4"/>
    <mergeCell ref="D8:K8"/>
    <mergeCell ref="B9:B11"/>
    <mergeCell ref="C9:C11"/>
    <mergeCell ref="D9:D11"/>
    <mergeCell ref="E9:F10"/>
    <mergeCell ref="G9:K9"/>
    <mergeCell ref="M9:N9"/>
    <mergeCell ref="O9:T10"/>
    <mergeCell ref="G10:G11"/>
    <mergeCell ref="H10:H11"/>
    <mergeCell ref="I10:I11"/>
    <mergeCell ref="J10:J11"/>
    <mergeCell ref="K10:K11"/>
    <mergeCell ref="M10:M11"/>
    <mergeCell ref="N10:N11"/>
    <mergeCell ref="B14:B16"/>
    <mergeCell ref="B18:B68"/>
    <mergeCell ref="C18:C68"/>
    <mergeCell ref="D18:D30"/>
    <mergeCell ref="D31:D45"/>
    <mergeCell ref="D46:D49"/>
    <mergeCell ref="D50:D68"/>
  </mergeCells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69"/>
  <sheetViews>
    <sheetView tabSelected="1" workbookViewId="0">
      <selection activeCell="B8" sqref="B8"/>
    </sheetView>
  </sheetViews>
  <sheetFormatPr baseColWidth="10" defaultRowHeight="15" x14ac:dyDescent="0"/>
  <cols>
    <col min="1" max="1" width="2.42578125" style="1" customWidth="1"/>
    <col min="2" max="2" width="20.7109375" style="1" customWidth="1"/>
    <col min="3" max="4" width="19.7109375" style="1" customWidth="1"/>
    <col min="5" max="5" width="11.28515625" style="1" customWidth="1"/>
    <col min="6" max="6" width="12.28515625" style="1" customWidth="1"/>
    <col min="7" max="7" width="36.28515625" style="1" customWidth="1"/>
    <col min="8" max="8" width="13.7109375" style="1" customWidth="1"/>
    <col min="9" max="9" width="12.7109375" style="1" hidden="1" customWidth="1"/>
    <col min="10" max="11" width="9.5703125" style="1" customWidth="1"/>
    <col min="12" max="12" width="9.7109375" style="1" hidden="1" customWidth="1"/>
    <col min="13" max="13" width="10.7109375" style="1"/>
    <col min="14" max="15" width="13.140625" style="1" customWidth="1"/>
    <col min="16" max="18" width="23.5703125" style="1" customWidth="1"/>
    <col min="19" max="20" width="12.5703125" style="1" customWidth="1"/>
    <col min="21" max="16384" width="10.7109375" style="1"/>
  </cols>
  <sheetData>
    <row r="2" spans="2:20" ht="20" customHeight="1">
      <c r="B2" s="253" t="s">
        <v>16</v>
      </c>
      <c r="C2" s="253"/>
      <c r="D2" s="253"/>
      <c r="E2" s="253"/>
      <c r="F2" s="253"/>
      <c r="G2" s="253"/>
      <c r="H2" s="253"/>
      <c r="I2" s="253"/>
      <c r="J2" s="253"/>
      <c r="K2" s="253"/>
      <c r="L2" s="253"/>
      <c r="M2" s="253"/>
      <c r="N2" s="253"/>
      <c r="O2" s="253"/>
      <c r="P2" s="253"/>
      <c r="Q2" s="253"/>
      <c r="R2" s="253"/>
      <c r="S2" s="253"/>
      <c r="T2" s="253"/>
    </row>
    <row r="3" spans="2:20" ht="20" customHeight="1">
      <c r="B3" s="253" t="s">
        <v>19</v>
      </c>
      <c r="C3" s="253"/>
      <c r="D3" s="253"/>
      <c r="E3" s="253"/>
      <c r="F3" s="253"/>
      <c r="G3" s="253"/>
      <c r="H3" s="253"/>
      <c r="I3" s="253"/>
      <c r="J3" s="253"/>
      <c r="K3" s="253"/>
      <c r="L3" s="253"/>
      <c r="M3" s="253"/>
      <c r="N3" s="253"/>
      <c r="O3" s="253"/>
      <c r="P3" s="253"/>
      <c r="Q3" s="253"/>
      <c r="R3" s="253"/>
      <c r="S3" s="253"/>
      <c r="T3" s="253"/>
    </row>
    <row r="4" spans="2:20" ht="20" customHeight="1">
      <c r="B4" s="253" t="s">
        <v>27</v>
      </c>
      <c r="C4" s="253"/>
      <c r="D4" s="253"/>
      <c r="E4" s="253"/>
      <c r="F4" s="253"/>
      <c r="G4" s="253"/>
      <c r="H4" s="253"/>
      <c r="I4" s="253"/>
      <c r="J4" s="253"/>
      <c r="K4" s="253"/>
      <c r="L4" s="253"/>
      <c r="M4" s="253"/>
      <c r="N4" s="253"/>
      <c r="O4" s="253"/>
      <c r="P4" s="253"/>
      <c r="Q4" s="253"/>
      <c r="R4" s="253"/>
      <c r="S4" s="253"/>
      <c r="T4" s="253"/>
    </row>
    <row r="6" spans="2:20" ht="16" thickBot="1"/>
    <row r="7" spans="2:20" ht="18" customHeight="1" thickBot="1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2:20" ht="18" customHeight="1" thickBot="1">
      <c r="B8" s="7">
        <v>2019</v>
      </c>
      <c r="C8" s="8">
        <v>43738</v>
      </c>
      <c r="D8" s="254" t="s">
        <v>3</v>
      </c>
      <c r="E8" s="255"/>
      <c r="F8" s="255"/>
      <c r="G8" s="255"/>
      <c r="H8" s="255"/>
      <c r="I8" s="255"/>
      <c r="J8" s="255"/>
      <c r="K8" s="256"/>
      <c r="L8" s="4"/>
      <c r="M8" s="4"/>
      <c r="N8" s="4"/>
      <c r="O8" s="4"/>
      <c r="P8" s="4"/>
      <c r="Q8" s="4"/>
      <c r="R8" s="4"/>
      <c r="S8" s="4"/>
      <c r="T8" s="4"/>
    </row>
    <row r="9" spans="2:20" ht="30" customHeight="1">
      <c r="B9" s="257" t="s">
        <v>17</v>
      </c>
      <c r="C9" s="260" t="s">
        <v>18</v>
      </c>
      <c r="D9" s="263" t="s">
        <v>0</v>
      </c>
      <c r="E9" s="266" t="s">
        <v>4</v>
      </c>
      <c r="F9" s="266"/>
      <c r="G9" s="266" t="s">
        <v>5</v>
      </c>
      <c r="H9" s="266"/>
      <c r="I9" s="266"/>
      <c r="J9" s="266"/>
      <c r="K9" s="268"/>
      <c r="L9" s="5"/>
      <c r="M9" s="263" t="s">
        <v>6</v>
      </c>
      <c r="N9" s="268"/>
      <c r="O9" s="275" t="s">
        <v>24</v>
      </c>
      <c r="P9" s="276"/>
      <c r="Q9" s="276"/>
      <c r="R9" s="276"/>
      <c r="S9" s="276"/>
      <c r="T9" s="277"/>
    </row>
    <row r="10" spans="2:20" ht="17" customHeight="1">
      <c r="B10" s="258"/>
      <c r="C10" s="261"/>
      <c r="D10" s="264"/>
      <c r="E10" s="267"/>
      <c r="F10" s="267"/>
      <c r="G10" s="267" t="s">
        <v>7</v>
      </c>
      <c r="H10" s="251" t="s">
        <v>25</v>
      </c>
      <c r="I10" s="251" t="s">
        <v>26</v>
      </c>
      <c r="J10" s="271" t="s">
        <v>1</v>
      </c>
      <c r="K10" s="269" t="s">
        <v>8</v>
      </c>
      <c r="L10" s="6"/>
      <c r="M10" s="273" t="s">
        <v>9</v>
      </c>
      <c r="N10" s="249" t="s">
        <v>10</v>
      </c>
      <c r="O10" s="278"/>
      <c r="P10" s="279"/>
      <c r="Q10" s="279"/>
      <c r="R10" s="279"/>
      <c r="S10" s="279"/>
      <c r="T10" s="280"/>
    </row>
    <row r="11" spans="2:20" ht="37.5" customHeight="1" thickBot="1">
      <c r="B11" s="259"/>
      <c r="C11" s="262"/>
      <c r="D11" s="265"/>
      <c r="E11" s="34" t="s">
        <v>11</v>
      </c>
      <c r="F11" s="34" t="s">
        <v>12</v>
      </c>
      <c r="G11" s="251"/>
      <c r="H11" s="252"/>
      <c r="I11" s="281"/>
      <c r="J11" s="272"/>
      <c r="K11" s="270"/>
      <c r="L11" s="20"/>
      <c r="M11" s="274"/>
      <c r="N11" s="250"/>
      <c r="O11" s="35" t="s">
        <v>23</v>
      </c>
      <c r="P11" s="36" t="s">
        <v>20</v>
      </c>
      <c r="Q11" s="37" t="s">
        <v>21</v>
      </c>
      <c r="R11" s="24" t="s">
        <v>22</v>
      </c>
      <c r="S11" s="24" t="s">
        <v>14</v>
      </c>
      <c r="T11" s="25" t="s">
        <v>15</v>
      </c>
    </row>
    <row r="12" spans="2:20" ht="61" thickBot="1">
      <c r="B12" s="30" t="s">
        <v>84</v>
      </c>
      <c r="C12" s="31" t="s">
        <v>83</v>
      </c>
      <c r="D12" s="55" t="s">
        <v>82</v>
      </c>
      <c r="E12" s="56">
        <v>43466</v>
      </c>
      <c r="F12" s="56">
        <v>43830</v>
      </c>
      <c r="G12" s="57" t="s">
        <v>28</v>
      </c>
      <c r="H12" s="83">
        <v>35</v>
      </c>
      <c r="I12" s="91">
        <f>+J12+('2018'!I12-'2018'!K12)</f>
        <v>9</v>
      </c>
      <c r="J12" s="83">
        <v>10</v>
      </c>
      <c r="K12" s="84">
        <v>9</v>
      </c>
      <c r="L12" s="33">
        <f>+K12/J12</f>
        <v>0.9</v>
      </c>
      <c r="M12" s="73">
        <f>DAYS360(E12,$C$8)/DAYS360(E12,F12)</f>
        <v>0.74722222222222223</v>
      </c>
      <c r="N12" s="74">
        <f>IF(J12=0," -",IF(L12&gt;100%,100%,L12))</f>
        <v>0.9</v>
      </c>
      <c r="O12" s="108">
        <v>0</v>
      </c>
      <c r="P12" s="83">
        <v>0</v>
      </c>
      <c r="Q12" s="83">
        <v>0</v>
      </c>
      <c r="R12" s="83">
        <v>0</v>
      </c>
      <c r="S12" s="58" t="str">
        <f>IF(P12=0," -",Q12/P12)</f>
        <v xml:space="preserve"> -</v>
      </c>
      <c r="T12" s="59" t="str">
        <f>IF(R12=0," -",IF(Q12=0,100%,R12/Q12))</f>
        <v xml:space="preserve"> -</v>
      </c>
    </row>
    <row r="13" spans="2:20" ht="13" customHeight="1" thickBot="1">
      <c r="B13" s="28"/>
      <c r="C13" s="29"/>
      <c r="D13" s="40"/>
      <c r="E13" s="41"/>
      <c r="F13" s="41"/>
      <c r="G13" s="42"/>
      <c r="H13" s="85"/>
      <c r="I13" s="98"/>
      <c r="J13" s="85"/>
      <c r="K13" s="85"/>
      <c r="L13" s="15"/>
      <c r="M13" s="16"/>
      <c r="N13" s="16"/>
      <c r="O13" s="42"/>
      <c r="P13" s="85"/>
      <c r="Q13" s="85"/>
      <c r="R13" s="85"/>
      <c r="S13" s="26"/>
      <c r="T13" s="43"/>
    </row>
    <row r="14" spans="2:20" ht="61" thickBot="1">
      <c r="B14" s="246" t="s">
        <v>89</v>
      </c>
      <c r="C14" s="31" t="s">
        <v>88</v>
      </c>
      <c r="D14" s="55" t="s">
        <v>85</v>
      </c>
      <c r="E14" s="56">
        <v>43466</v>
      </c>
      <c r="F14" s="56">
        <v>43830</v>
      </c>
      <c r="G14" s="57" t="s">
        <v>29</v>
      </c>
      <c r="H14" s="83">
        <v>1</v>
      </c>
      <c r="I14" s="91">
        <f>+J14</f>
        <v>1</v>
      </c>
      <c r="J14" s="83">
        <v>1</v>
      </c>
      <c r="K14" s="84">
        <v>1</v>
      </c>
      <c r="L14" s="33">
        <f t="shared" ref="L14:L68" si="0">+K14/J14</f>
        <v>1</v>
      </c>
      <c r="M14" s="22">
        <f t="shared" ref="M14:M68" si="1">DAYS360(E14,$C$8)/DAYS360(E14,F14)</f>
        <v>0.74722222222222223</v>
      </c>
      <c r="N14" s="32">
        <f t="shared" ref="N14:N68" si="2">IF(J14=0," -",IF(L14&gt;100%,100%,L14))</f>
        <v>1</v>
      </c>
      <c r="O14" s="108" t="s">
        <v>129</v>
      </c>
      <c r="P14" s="83">
        <v>0</v>
      </c>
      <c r="Q14" s="83">
        <v>0</v>
      </c>
      <c r="R14" s="83">
        <v>0</v>
      </c>
      <c r="S14" s="58" t="str">
        <f t="shared" ref="S14:S69" si="3">IF(P14=0," -",Q14/P14)</f>
        <v xml:space="preserve"> -</v>
      </c>
      <c r="T14" s="59" t="str">
        <f t="shared" ref="T14:T69" si="4">IF(R14=0," -",IF(Q14=0,100%,R14/Q14))</f>
        <v xml:space="preserve"> -</v>
      </c>
    </row>
    <row r="15" spans="2:20" ht="13" customHeight="1" thickBot="1">
      <c r="B15" s="247"/>
      <c r="C15" s="14"/>
      <c r="D15" s="9"/>
      <c r="E15" s="45"/>
      <c r="F15" s="45"/>
      <c r="G15" s="38"/>
      <c r="H15" s="46"/>
      <c r="I15" s="99"/>
      <c r="J15" s="46"/>
      <c r="K15" s="47"/>
      <c r="L15" s="13"/>
      <c r="M15" s="12"/>
      <c r="N15" s="12"/>
      <c r="O15" s="109"/>
      <c r="P15" s="46"/>
      <c r="Q15" s="46"/>
      <c r="R15" s="46"/>
      <c r="S15" s="39"/>
      <c r="T15" s="44"/>
    </row>
    <row r="16" spans="2:20" ht="61" thickBot="1">
      <c r="B16" s="248"/>
      <c r="C16" s="31" t="s">
        <v>87</v>
      </c>
      <c r="D16" s="55" t="s">
        <v>86</v>
      </c>
      <c r="E16" s="56">
        <v>43466</v>
      </c>
      <c r="F16" s="56">
        <v>43830</v>
      </c>
      <c r="G16" s="57" t="s">
        <v>30</v>
      </c>
      <c r="H16" s="83">
        <v>1</v>
      </c>
      <c r="I16" s="91">
        <f>+J16</f>
        <v>1</v>
      </c>
      <c r="J16" s="97">
        <v>1</v>
      </c>
      <c r="K16" s="84">
        <v>1</v>
      </c>
      <c r="L16" s="21">
        <f t="shared" si="0"/>
        <v>1</v>
      </c>
      <c r="M16" s="22">
        <f t="shared" si="1"/>
        <v>0.74722222222222223</v>
      </c>
      <c r="N16" s="32">
        <f t="shared" si="2"/>
        <v>1</v>
      </c>
      <c r="O16" s="108" t="s">
        <v>129</v>
      </c>
      <c r="P16" s="83">
        <v>0</v>
      </c>
      <c r="Q16" s="83">
        <v>0</v>
      </c>
      <c r="R16" s="83">
        <v>0</v>
      </c>
      <c r="S16" s="58" t="str">
        <f t="shared" si="3"/>
        <v xml:space="preserve"> -</v>
      </c>
      <c r="T16" s="59" t="str">
        <f t="shared" si="4"/>
        <v xml:space="preserve"> -</v>
      </c>
    </row>
    <row r="17" spans="2:20" ht="13" customHeight="1" thickBot="1">
      <c r="B17" s="28"/>
      <c r="C17" s="29"/>
      <c r="D17" s="40"/>
      <c r="E17" s="41"/>
      <c r="F17" s="41"/>
      <c r="G17" s="42"/>
      <c r="H17" s="85"/>
      <c r="I17" s="98"/>
      <c r="J17" s="85"/>
      <c r="K17" s="86"/>
      <c r="L17" s="15"/>
      <c r="M17" s="16"/>
      <c r="N17" s="16"/>
      <c r="O17" s="42"/>
      <c r="P17" s="85"/>
      <c r="Q17" s="85"/>
      <c r="R17" s="85"/>
      <c r="S17" s="26"/>
      <c r="T17" s="43"/>
    </row>
    <row r="18" spans="2:20" ht="45">
      <c r="B18" s="246" t="s">
        <v>95</v>
      </c>
      <c r="C18" s="243" t="s">
        <v>94</v>
      </c>
      <c r="D18" s="241" t="s">
        <v>90</v>
      </c>
      <c r="E18" s="60">
        <v>43466</v>
      </c>
      <c r="F18" s="100">
        <v>43830</v>
      </c>
      <c r="G18" s="101" t="s">
        <v>31</v>
      </c>
      <c r="H18" s="87">
        <v>47</v>
      </c>
      <c r="I18" s="93">
        <f>+J18</f>
        <v>47</v>
      </c>
      <c r="J18" s="87">
        <v>47</v>
      </c>
      <c r="K18" s="88">
        <v>47</v>
      </c>
      <c r="L18" s="33">
        <f t="shared" si="0"/>
        <v>1</v>
      </c>
      <c r="M18" s="22">
        <f t="shared" si="1"/>
        <v>0.74722222222222223</v>
      </c>
      <c r="N18" s="32">
        <f t="shared" si="2"/>
        <v>1</v>
      </c>
      <c r="O18" s="110" t="s">
        <v>130</v>
      </c>
      <c r="P18" s="87">
        <v>3273407</v>
      </c>
      <c r="Q18" s="87">
        <v>2497994</v>
      </c>
      <c r="R18" s="87">
        <v>0</v>
      </c>
      <c r="S18" s="19">
        <f t="shared" si="3"/>
        <v>0.76311744918978908</v>
      </c>
      <c r="T18" s="18" t="str">
        <f t="shared" si="4"/>
        <v xml:space="preserve"> -</v>
      </c>
    </row>
    <row r="19" spans="2:20" ht="45">
      <c r="B19" s="247"/>
      <c r="C19" s="244"/>
      <c r="D19" s="239"/>
      <c r="E19" s="53">
        <v>43466</v>
      </c>
      <c r="F19" s="102">
        <v>43830</v>
      </c>
      <c r="G19" s="10" t="s">
        <v>32</v>
      </c>
      <c r="H19" s="89">
        <v>47</v>
      </c>
      <c r="I19" s="89">
        <f>+J19</f>
        <v>47</v>
      </c>
      <c r="J19" s="89">
        <v>47</v>
      </c>
      <c r="K19" s="90">
        <v>30</v>
      </c>
      <c r="L19" s="33">
        <f t="shared" si="0"/>
        <v>0.63829787234042556</v>
      </c>
      <c r="M19" s="22">
        <f t="shared" si="1"/>
        <v>0.74722222222222223</v>
      </c>
      <c r="N19" s="32">
        <f t="shared" si="2"/>
        <v>0.63829787234042556</v>
      </c>
      <c r="O19" s="111">
        <v>2210645</v>
      </c>
      <c r="P19" s="89">
        <v>1030518</v>
      </c>
      <c r="Q19" s="89">
        <v>1030518</v>
      </c>
      <c r="R19" s="89">
        <v>0</v>
      </c>
      <c r="S19" s="27">
        <f t="shared" si="3"/>
        <v>1</v>
      </c>
      <c r="T19" s="23" t="str">
        <f t="shared" si="4"/>
        <v xml:space="preserve"> -</v>
      </c>
    </row>
    <row r="20" spans="2:20" ht="45">
      <c r="B20" s="247"/>
      <c r="C20" s="244"/>
      <c r="D20" s="239"/>
      <c r="E20" s="53">
        <v>43466</v>
      </c>
      <c r="F20" s="102">
        <v>43830</v>
      </c>
      <c r="G20" s="10" t="s">
        <v>33</v>
      </c>
      <c r="H20" s="89">
        <v>23</v>
      </c>
      <c r="I20" s="89">
        <f>+J20+('2018'!I20-'2018'!K20)</f>
        <v>8</v>
      </c>
      <c r="J20" s="89">
        <v>5</v>
      </c>
      <c r="K20" s="90">
        <v>10</v>
      </c>
      <c r="L20" s="33">
        <f t="shared" si="0"/>
        <v>2</v>
      </c>
      <c r="M20" s="22">
        <f t="shared" si="1"/>
        <v>0.74722222222222223</v>
      </c>
      <c r="N20" s="32">
        <f t="shared" si="2"/>
        <v>1</v>
      </c>
      <c r="O20" s="111">
        <v>2210298</v>
      </c>
      <c r="P20" s="89">
        <v>3305619</v>
      </c>
      <c r="Q20" s="89">
        <v>946075</v>
      </c>
      <c r="R20" s="89">
        <v>0</v>
      </c>
      <c r="S20" s="27">
        <f t="shared" si="3"/>
        <v>0.28620206986951613</v>
      </c>
      <c r="T20" s="23" t="str">
        <f t="shared" si="4"/>
        <v xml:space="preserve"> -</v>
      </c>
    </row>
    <row r="21" spans="2:20" ht="45">
      <c r="B21" s="247"/>
      <c r="C21" s="244"/>
      <c r="D21" s="239"/>
      <c r="E21" s="53">
        <v>43466</v>
      </c>
      <c r="F21" s="102">
        <v>43830</v>
      </c>
      <c r="G21" s="10" t="s">
        <v>34</v>
      </c>
      <c r="H21" s="89">
        <v>17400</v>
      </c>
      <c r="I21" s="89">
        <f>+J21+('2018'!I21-'2018'!K21)</f>
        <v>13770</v>
      </c>
      <c r="J21" s="89">
        <v>5200</v>
      </c>
      <c r="K21" s="90">
        <v>619</v>
      </c>
      <c r="L21" s="33">
        <f t="shared" si="0"/>
        <v>0.11903846153846154</v>
      </c>
      <c r="M21" s="22">
        <f t="shared" si="1"/>
        <v>0.74722222222222223</v>
      </c>
      <c r="N21" s="32">
        <f t="shared" si="2"/>
        <v>0.11903846153846154</v>
      </c>
      <c r="O21" s="111">
        <v>2210645</v>
      </c>
      <c r="P21" s="89">
        <v>1489235</v>
      </c>
      <c r="Q21" s="89">
        <v>1489235</v>
      </c>
      <c r="R21" s="89">
        <v>0</v>
      </c>
      <c r="S21" s="27">
        <f t="shared" si="3"/>
        <v>1</v>
      </c>
      <c r="T21" s="23" t="str">
        <f t="shared" si="4"/>
        <v xml:space="preserve"> -</v>
      </c>
    </row>
    <row r="22" spans="2:20" ht="45">
      <c r="B22" s="247"/>
      <c r="C22" s="244"/>
      <c r="D22" s="239"/>
      <c r="E22" s="53">
        <v>43466</v>
      </c>
      <c r="F22" s="102">
        <v>43830</v>
      </c>
      <c r="G22" s="10" t="s">
        <v>35</v>
      </c>
      <c r="H22" s="89">
        <v>47</v>
      </c>
      <c r="I22" s="89">
        <f>+J22</f>
        <v>47</v>
      </c>
      <c r="J22" s="89">
        <v>47</v>
      </c>
      <c r="K22" s="90">
        <v>47</v>
      </c>
      <c r="L22" s="33">
        <f t="shared" si="0"/>
        <v>1</v>
      </c>
      <c r="M22" s="22">
        <f t="shared" si="1"/>
        <v>0.74722222222222223</v>
      </c>
      <c r="N22" s="32">
        <f t="shared" si="2"/>
        <v>1</v>
      </c>
      <c r="O22" s="111">
        <v>2210208</v>
      </c>
      <c r="P22" s="89">
        <v>838527</v>
      </c>
      <c r="Q22" s="89">
        <v>379260</v>
      </c>
      <c r="R22" s="89">
        <v>0</v>
      </c>
      <c r="S22" s="27">
        <f t="shared" si="3"/>
        <v>0.45229312830713858</v>
      </c>
      <c r="T22" s="23" t="str">
        <f t="shared" si="4"/>
        <v xml:space="preserve"> -</v>
      </c>
    </row>
    <row r="23" spans="2:20" ht="45" customHeight="1">
      <c r="B23" s="247"/>
      <c r="C23" s="244"/>
      <c r="D23" s="239"/>
      <c r="E23" s="53">
        <v>43466</v>
      </c>
      <c r="F23" s="102">
        <v>43830</v>
      </c>
      <c r="G23" s="10" t="s">
        <v>36</v>
      </c>
      <c r="H23" s="89">
        <v>47</v>
      </c>
      <c r="I23" s="89">
        <f>+J23</f>
        <v>47</v>
      </c>
      <c r="J23" s="89">
        <v>47</v>
      </c>
      <c r="K23" s="90">
        <v>47</v>
      </c>
      <c r="L23" s="33">
        <f t="shared" si="0"/>
        <v>1</v>
      </c>
      <c r="M23" s="22">
        <f t="shared" si="1"/>
        <v>0.74722222222222223</v>
      </c>
      <c r="N23" s="32">
        <f t="shared" si="2"/>
        <v>1</v>
      </c>
      <c r="O23" s="111" t="s">
        <v>131</v>
      </c>
      <c r="P23" s="89">
        <v>159375745</v>
      </c>
      <c r="Q23" s="89">
        <v>119305751</v>
      </c>
      <c r="R23" s="89">
        <v>0</v>
      </c>
      <c r="S23" s="27">
        <f t="shared" si="3"/>
        <v>0.74858160506167359</v>
      </c>
      <c r="T23" s="23" t="str">
        <f t="shared" si="4"/>
        <v xml:space="preserve"> -</v>
      </c>
    </row>
    <row r="24" spans="2:20" ht="45" customHeight="1">
      <c r="B24" s="247"/>
      <c r="C24" s="244"/>
      <c r="D24" s="239"/>
      <c r="E24" s="53">
        <v>43466</v>
      </c>
      <c r="F24" s="102">
        <v>43830</v>
      </c>
      <c r="G24" s="10" t="s">
        <v>37</v>
      </c>
      <c r="H24" s="89">
        <v>47</v>
      </c>
      <c r="I24" s="89">
        <f>+J24</f>
        <v>47</v>
      </c>
      <c r="J24" s="89">
        <v>47</v>
      </c>
      <c r="K24" s="90">
        <v>47</v>
      </c>
      <c r="L24" s="33">
        <f t="shared" si="0"/>
        <v>1</v>
      </c>
      <c r="M24" s="22">
        <f t="shared" si="1"/>
        <v>0.74722222222222223</v>
      </c>
      <c r="N24" s="32">
        <f t="shared" si="2"/>
        <v>1</v>
      </c>
      <c r="O24" s="111" t="s">
        <v>132</v>
      </c>
      <c r="P24" s="89">
        <v>31004075</v>
      </c>
      <c r="Q24" s="89">
        <v>26266203</v>
      </c>
      <c r="R24" s="89">
        <v>0</v>
      </c>
      <c r="S24" s="27">
        <f t="shared" si="3"/>
        <v>0.84718550706640983</v>
      </c>
      <c r="T24" s="23" t="str">
        <f t="shared" si="4"/>
        <v xml:space="preserve"> -</v>
      </c>
    </row>
    <row r="25" spans="2:20" ht="45">
      <c r="B25" s="247"/>
      <c r="C25" s="244"/>
      <c r="D25" s="239"/>
      <c r="E25" s="53">
        <v>43466</v>
      </c>
      <c r="F25" s="102">
        <v>43830</v>
      </c>
      <c r="G25" s="10" t="s">
        <v>38</v>
      </c>
      <c r="H25" s="89">
        <v>12</v>
      </c>
      <c r="I25" s="89">
        <f>+J25+('2018'!I25-'2018'!K25)</f>
        <v>-1.0999999999999996</v>
      </c>
      <c r="J25" s="89">
        <v>4</v>
      </c>
      <c r="K25" s="90">
        <v>0</v>
      </c>
      <c r="L25" s="33">
        <f t="shared" si="0"/>
        <v>0</v>
      </c>
      <c r="M25" s="22">
        <f t="shared" si="1"/>
        <v>0.74722222222222223</v>
      </c>
      <c r="N25" s="32">
        <f t="shared" si="2"/>
        <v>0</v>
      </c>
      <c r="O25" s="111">
        <v>2210645</v>
      </c>
      <c r="P25" s="89">
        <v>0</v>
      </c>
      <c r="Q25" s="89">
        <v>0</v>
      </c>
      <c r="R25" s="89">
        <v>0</v>
      </c>
      <c r="S25" s="27" t="str">
        <f t="shared" si="3"/>
        <v xml:space="preserve"> -</v>
      </c>
      <c r="T25" s="23" t="str">
        <f t="shared" si="4"/>
        <v xml:space="preserve"> -</v>
      </c>
    </row>
    <row r="26" spans="2:20" ht="30">
      <c r="B26" s="247"/>
      <c r="C26" s="244"/>
      <c r="D26" s="239"/>
      <c r="E26" s="53">
        <v>43466</v>
      </c>
      <c r="F26" s="102">
        <v>43830</v>
      </c>
      <c r="G26" s="10" t="s">
        <v>39</v>
      </c>
      <c r="H26" s="89">
        <v>4</v>
      </c>
      <c r="I26" s="89">
        <f>+J26+('2018'!I26-'2018'!K26)</f>
        <v>-0.16999999999999993</v>
      </c>
      <c r="J26" s="89">
        <v>1</v>
      </c>
      <c r="K26" s="90">
        <v>2</v>
      </c>
      <c r="L26" s="33">
        <f t="shared" si="0"/>
        <v>2</v>
      </c>
      <c r="M26" s="22">
        <f t="shared" si="1"/>
        <v>0.74722222222222223</v>
      </c>
      <c r="N26" s="32">
        <f t="shared" si="2"/>
        <v>1</v>
      </c>
      <c r="O26" s="111">
        <v>2210297</v>
      </c>
      <c r="P26" s="89">
        <v>356040</v>
      </c>
      <c r="Q26" s="89">
        <v>344572</v>
      </c>
      <c r="R26" s="89">
        <v>0</v>
      </c>
      <c r="S26" s="27">
        <f t="shared" si="3"/>
        <v>0.96779013593978203</v>
      </c>
      <c r="T26" s="23" t="str">
        <f t="shared" si="4"/>
        <v xml:space="preserve"> -</v>
      </c>
    </row>
    <row r="27" spans="2:20" ht="60">
      <c r="B27" s="247"/>
      <c r="C27" s="244"/>
      <c r="D27" s="239"/>
      <c r="E27" s="53">
        <v>43466</v>
      </c>
      <c r="F27" s="102">
        <v>43830</v>
      </c>
      <c r="G27" s="10" t="s">
        <v>40</v>
      </c>
      <c r="H27" s="89">
        <v>1</v>
      </c>
      <c r="I27" s="89">
        <f>+J27</f>
        <v>1</v>
      </c>
      <c r="J27" s="89">
        <v>1</v>
      </c>
      <c r="K27" s="90">
        <v>0.9</v>
      </c>
      <c r="L27" s="33">
        <f t="shared" si="0"/>
        <v>0.9</v>
      </c>
      <c r="M27" s="22">
        <f t="shared" si="1"/>
        <v>0.74722222222222223</v>
      </c>
      <c r="N27" s="32">
        <f t="shared" si="2"/>
        <v>0.9</v>
      </c>
      <c r="O27" s="111" t="s">
        <v>133</v>
      </c>
      <c r="P27" s="89">
        <v>8870184</v>
      </c>
      <c r="Q27" s="89">
        <v>7825813</v>
      </c>
      <c r="R27" s="89">
        <v>0</v>
      </c>
      <c r="S27" s="27">
        <f t="shared" si="3"/>
        <v>0.88226050327704586</v>
      </c>
      <c r="T27" s="23" t="str">
        <f t="shared" si="4"/>
        <v xml:space="preserve"> -</v>
      </c>
    </row>
    <row r="28" spans="2:20" ht="60">
      <c r="B28" s="247"/>
      <c r="C28" s="244"/>
      <c r="D28" s="239"/>
      <c r="E28" s="53">
        <v>43466</v>
      </c>
      <c r="F28" s="102">
        <v>43830</v>
      </c>
      <c r="G28" s="10" t="s">
        <v>41</v>
      </c>
      <c r="H28" s="89">
        <v>10</v>
      </c>
      <c r="I28" s="89">
        <f>+J28+('2018'!I28-'2018'!K28)</f>
        <v>3</v>
      </c>
      <c r="J28" s="89">
        <v>1</v>
      </c>
      <c r="K28" s="90">
        <v>0</v>
      </c>
      <c r="L28" s="33">
        <f t="shared" si="0"/>
        <v>0</v>
      </c>
      <c r="M28" s="22">
        <f t="shared" si="1"/>
        <v>0.74722222222222223</v>
      </c>
      <c r="N28" s="32">
        <f t="shared" si="2"/>
        <v>0</v>
      </c>
      <c r="O28" s="111" t="s">
        <v>129</v>
      </c>
      <c r="P28" s="89">
        <v>0</v>
      </c>
      <c r="Q28" s="89">
        <v>0</v>
      </c>
      <c r="R28" s="89">
        <v>0</v>
      </c>
      <c r="S28" s="27" t="str">
        <f t="shared" si="3"/>
        <v xml:space="preserve"> -</v>
      </c>
      <c r="T28" s="23" t="str">
        <f t="shared" si="4"/>
        <v xml:space="preserve"> -</v>
      </c>
    </row>
    <row r="29" spans="2:20" ht="45">
      <c r="B29" s="247"/>
      <c r="C29" s="244"/>
      <c r="D29" s="239"/>
      <c r="E29" s="53">
        <v>43466</v>
      </c>
      <c r="F29" s="102">
        <v>43830</v>
      </c>
      <c r="G29" s="10" t="s">
        <v>42</v>
      </c>
      <c r="H29" s="89">
        <v>13</v>
      </c>
      <c r="I29" s="89">
        <f>+J29+('2018'!I29-'2018'!K29)</f>
        <v>2</v>
      </c>
      <c r="J29" s="89">
        <v>4</v>
      </c>
      <c r="K29" s="90">
        <v>0</v>
      </c>
      <c r="L29" s="33">
        <f t="shared" si="0"/>
        <v>0</v>
      </c>
      <c r="M29" s="22">
        <f t="shared" si="1"/>
        <v>0.74722222222222223</v>
      </c>
      <c r="N29" s="32">
        <f t="shared" si="2"/>
        <v>0</v>
      </c>
      <c r="O29" s="111">
        <v>2210645</v>
      </c>
      <c r="P29" s="89">
        <v>0</v>
      </c>
      <c r="Q29" s="89">
        <v>0</v>
      </c>
      <c r="R29" s="89">
        <v>0</v>
      </c>
      <c r="S29" s="27" t="str">
        <f t="shared" si="3"/>
        <v xml:space="preserve"> -</v>
      </c>
      <c r="T29" s="23" t="str">
        <f t="shared" si="4"/>
        <v xml:space="preserve"> -</v>
      </c>
    </row>
    <row r="30" spans="2:20" ht="61" thickBot="1">
      <c r="B30" s="247"/>
      <c r="C30" s="244"/>
      <c r="D30" s="240"/>
      <c r="E30" s="64">
        <v>43466</v>
      </c>
      <c r="F30" s="103">
        <v>43830</v>
      </c>
      <c r="G30" s="104" t="s">
        <v>43</v>
      </c>
      <c r="H30" s="68">
        <v>1</v>
      </c>
      <c r="I30" s="62">
        <f>+J30</f>
        <v>1</v>
      </c>
      <c r="J30" s="68">
        <v>1</v>
      </c>
      <c r="K30" s="69">
        <v>1</v>
      </c>
      <c r="L30" s="65">
        <f t="shared" si="0"/>
        <v>1</v>
      </c>
      <c r="M30" s="66">
        <f t="shared" si="1"/>
        <v>0.74722222222222223</v>
      </c>
      <c r="N30" s="67">
        <f t="shared" si="2"/>
        <v>1</v>
      </c>
      <c r="O30" s="112">
        <v>0</v>
      </c>
      <c r="P30" s="95">
        <v>0</v>
      </c>
      <c r="Q30" s="95">
        <v>0</v>
      </c>
      <c r="R30" s="95">
        <v>0</v>
      </c>
      <c r="S30" s="68" t="str">
        <f t="shared" si="3"/>
        <v xml:space="preserve"> -</v>
      </c>
      <c r="T30" s="69" t="str">
        <f t="shared" si="4"/>
        <v xml:space="preserve"> -</v>
      </c>
    </row>
    <row r="31" spans="2:20" ht="30">
      <c r="B31" s="247"/>
      <c r="C31" s="244"/>
      <c r="D31" s="241" t="s">
        <v>91</v>
      </c>
      <c r="E31" s="60">
        <v>43466</v>
      </c>
      <c r="F31" s="100">
        <v>43830</v>
      </c>
      <c r="G31" s="82" t="s">
        <v>44</v>
      </c>
      <c r="H31" s="87">
        <v>581</v>
      </c>
      <c r="I31" s="93">
        <f>+J31+('2018'!I31-'2018'!K31)</f>
        <v>-32</v>
      </c>
      <c r="J31" s="87">
        <v>145</v>
      </c>
      <c r="K31" s="88">
        <v>150</v>
      </c>
      <c r="L31" s="77">
        <f t="shared" si="0"/>
        <v>1.0344827586206897</v>
      </c>
      <c r="M31" s="17">
        <f t="shared" si="1"/>
        <v>0.74722222222222223</v>
      </c>
      <c r="N31" s="78">
        <f t="shared" si="2"/>
        <v>1</v>
      </c>
      <c r="O31" s="110" t="s">
        <v>129</v>
      </c>
      <c r="P31" s="87">
        <v>0</v>
      </c>
      <c r="Q31" s="87">
        <v>0</v>
      </c>
      <c r="R31" s="87">
        <v>0</v>
      </c>
      <c r="S31" s="19" t="str">
        <f t="shared" si="3"/>
        <v xml:space="preserve"> -</v>
      </c>
      <c r="T31" s="18" t="str">
        <f t="shared" si="4"/>
        <v xml:space="preserve"> -</v>
      </c>
    </row>
    <row r="32" spans="2:20" ht="45">
      <c r="B32" s="247"/>
      <c r="C32" s="244"/>
      <c r="D32" s="239"/>
      <c r="E32" s="53">
        <v>43466</v>
      </c>
      <c r="F32" s="102">
        <v>43830</v>
      </c>
      <c r="G32" s="10" t="s">
        <v>45</v>
      </c>
      <c r="H32" s="27">
        <v>1</v>
      </c>
      <c r="I32" s="27">
        <f>+J32</f>
        <v>1</v>
      </c>
      <c r="J32" s="27">
        <v>1</v>
      </c>
      <c r="K32" s="23">
        <v>1</v>
      </c>
      <c r="L32" s="33">
        <f t="shared" si="0"/>
        <v>1</v>
      </c>
      <c r="M32" s="22">
        <f t="shared" si="1"/>
        <v>0.74722222222222223</v>
      </c>
      <c r="N32" s="32">
        <f t="shared" si="2"/>
        <v>1</v>
      </c>
      <c r="O32" s="111">
        <v>2210146</v>
      </c>
      <c r="P32" s="89">
        <v>1250</v>
      </c>
      <c r="Q32" s="89">
        <v>1250</v>
      </c>
      <c r="R32" s="89">
        <v>312</v>
      </c>
      <c r="S32" s="27">
        <f t="shared" si="3"/>
        <v>1</v>
      </c>
      <c r="T32" s="23">
        <f t="shared" si="4"/>
        <v>0.24959999999999999</v>
      </c>
    </row>
    <row r="33" spans="2:20" ht="60">
      <c r="B33" s="247"/>
      <c r="C33" s="244"/>
      <c r="D33" s="239"/>
      <c r="E33" s="53">
        <v>43466</v>
      </c>
      <c r="F33" s="102">
        <v>43830</v>
      </c>
      <c r="G33" s="10" t="s">
        <v>46</v>
      </c>
      <c r="H33" s="89">
        <v>4570</v>
      </c>
      <c r="I33" s="89">
        <f>+J33+('2018'!I33-'2018'!K33)</f>
        <v>1082</v>
      </c>
      <c r="J33" s="89">
        <v>1393</v>
      </c>
      <c r="K33" s="90">
        <v>1116</v>
      </c>
      <c r="L33" s="33">
        <f t="shared" si="0"/>
        <v>0.80114860014357503</v>
      </c>
      <c r="M33" s="22">
        <f t="shared" si="1"/>
        <v>0.74722222222222223</v>
      </c>
      <c r="N33" s="32">
        <f t="shared" si="2"/>
        <v>0.80114860014357503</v>
      </c>
      <c r="O33" s="111" t="s">
        <v>134</v>
      </c>
      <c r="P33" s="89">
        <v>4520124</v>
      </c>
      <c r="Q33" s="89">
        <v>4137239</v>
      </c>
      <c r="R33" s="89">
        <v>821601</v>
      </c>
      <c r="S33" s="27">
        <f t="shared" si="3"/>
        <v>0.91529325301695263</v>
      </c>
      <c r="T33" s="23">
        <f t="shared" si="4"/>
        <v>0.19858678698523338</v>
      </c>
    </row>
    <row r="34" spans="2:20" ht="45">
      <c r="B34" s="247"/>
      <c r="C34" s="244"/>
      <c r="D34" s="239"/>
      <c r="E34" s="53">
        <v>43466</v>
      </c>
      <c r="F34" s="102">
        <v>43830</v>
      </c>
      <c r="G34" s="10" t="s">
        <v>47</v>
      </c>
      <c r="H34" s="89">
        <v>800</v>
      </c>
      <c r="I34" s="89">
        <f>+J34+('2018'!I34-'2018'!K34)</f>
        <v>-215</v>
      </c>
      <c r="J34" s="89">
        <v>0</v>
      </c>
      <c r="K34" s="90">
        <v>0</v>
      </c>
      <c r="L34" s="33" t="e">
        <f t="shared" si="0"/>
        <v>#DIV/0!</v>
      </c>
      <c r="M34" s="22">
        <f t="shared" si="1"/>
        <v>0.74722222222222223</v>
      </c>
      <c r="N34" s="32" t="str">
        <f t="shared" si="2"/>
        <v xml:space="preserve"> -</v>
      </c>
      <c r="O34" s="111" t="s">
        <v>129</v>
      </c>
      <c r="P34" s="89">
        <v>0</v>
      </c>
      <c r="Q34" s="89">
        <v>0</v>
      </c>
      <c r="R34" s="89">
        <v>0</v>
      </c>
      <c r="S34" s="27" t="str">
        <f t="shared" si="3"/>
        <v xml:space="preserve"> -</v>
      </c>
      <c r="T34" s="23" t="str">
        <f t="shared" si="4"/>
        <v xml:space="preserve"> -</v>
      </c>
    </row>
    <row r="35" spans="2:20" ht="45">
      <c r="B35" s="247"/>
      <c r="C35" s="244"/>
      <c r="D35" s="239"/>
      <c r="E35" s="53">
        <v>43466</v>
      </c>
      <c r="F35" s="102">
        <v>43830</v>
      </c>
      <c r="G35" s="10" t="s">
        <v>48</v>
      </c>
      <c r="H35" s="27">
        <v>1</v>
      </c>
      <c r="I35" s="27">
        <f>+J35</f>
        <v>1</v>
      </c>
      <c r="J35" s="27">
        <v>1</v>
      </c>
      <c r="K35" s="23">
        <v>1</v>
      </c>
      <c r="L35" s="33">
        <f t="shared" si="0"/>
        <v>1</v>
      </c>
      <c r="M35" s="22">
        <f t="shared" si="1"/>
        <v>0.74722222222222223</v>
      </c>
      <c r="N35" s="32">
        <f t="shared" si="2"/>
        <v>1</v>
      </c>
      <c r="O35" s="111">
        <v>2210940</v>
      </c>
      <c r="P35" s="89">
        <v>3805328</v>
      </c>
      <c r="Q35" s="89">
        <v>3793139</v>
      </c>
      <c r="R35" s="89">
        <v>0</v>
      </c>
      <c r="S35" s="27">
        <f t="shared" si="3"/>
        <v>0.99679685956112063</v>
      </c>
      <c r="T35" s="23" t="str">
        <f t="shared" si="4"/>
        <v xml:space="preserve"> -</v>
      </c>
    </row>
    <row r="36" spans="2:20" ht="30">
      <c r="B36" s="247"/>
      <c r="C36" s="244"/>
      <c r="D36" s="239"/>
      <c r="E36" s="53">
        <v>43466</v>
      </c>
      <c r="F36" s="102">
        <v>43830</v>
      </c>
      <c r="G36" s="10" t="s">
        <v>49</v>
      </c>
      <c r="H36" s="89">
        <v>12800</v>
      </c>
      <c r="I36" s="89">
        <f>+J36+('2018'!I36-'2018'!K36)</f>
        <v>4889</v>
      </c>
      <c r="J36" s="89">
        <v>3417</v>
      </c>
      <c r="K36" s="90">
        <v>3335</v>
      </c>
      <c r="L36" s="33">
        <f t="shared" si="0"/>
        <v>0.97600234123500151</v>
      </c>
      <c r="M36" s="22">
        <f t="shared" si="1"/>
        <v>0.74722222222222223</v>
      </c>
      <c r="N36" s="32">
        <f t="shared" si="2"/>
        <v>0.97600234123500151</v>
      </c>
      <c r="O36" s="111">
        <v>2210913</v>
      </c>
      <c r="P36" s="89">
        <v>151334</v>
      </c>
      <c r="Q36" s="89">
        <v>149832</v>
      </c>
      <c r="R36" s="89">
        <v>64435</v>
      </c>
      <c r="S36" s="27">
        <f t="shared" si="3"/>
        <v>0.99007493359060095</v>
      </c>
      <c r="T36" s="23">
        <f t="shared" si="4"/>
        <v>0.4300483207859469</v>
      </c>
    </row>
    <row r="37" spans="2:20" ht="60">
      <c r="B37" s="247"/>
      <c r="C37" s="244"/>
      <c r="D37" s="239"/>
      <c r="E37" s="53">
        <v>43466</v>
      </c>
      <c r="F37" s="102">
        <v>43830</v>
      </c>
      <c r="G37" s="10" t="s">
        <v>50</v>
      </c>
      <c r="H37" s="89">
        <v>47</v>
      </c>
      <c r="I37" s="89">
        <f>+J37+('2018'!I37-'2018'!K37)</f>
        <v>15</v>
      </c>
      <c r="J37" s="89">
        <v>15</v>
      </c>
      <c r="K37" s="90">
        <v>15</v>
      </c>
      <c r="L37" s="33">
        <f t="shared" si="0"/>
        <v>1</v>
      </c>
      <c r="M37" s="22">
        <f t="shared" si="1"/>
        <v>0.74722222222222223</v>
      </c>
      <c r="N37" s="32">
        <f t="shared" si="2"/>
        <v>1</v>
      </c>
      <c r="O37" s="111">
        <v>2210005</v>
      </c>
      <c r="P37" s="89">
        <v>54000</v>
      </c>
      <c r="Q37" s="89">
        <v>54000</v>
      </c>
      <c r="R37" s="89">
        <v>0</v>
      </c>
      <c r="S37" s="27">
        <f t="shared" si="3"/>
        <v>1</v>
      </c>
      <c r="T37" s="23" t="str">
        <f t="shared" si="4"/>
        <v xml:space="preserve"> -</v>
      </c>
    </row>
    <row r="38" spans="2:20" ht="60">
      <c r="B38" s="247"/>
      <c r="C38" s="244"/>
      <c r="D38" s="239"/>
      <c r="E38" s="53">
        <v>43466</v>
      </c>
      <c r="F38" s="102">
        <v>43830</v>
      </c>
      <c r="G38" s="10" t="s">
        <v>51</v>
      </c>
      <c r="H38" s="27">
        <v>1</v>
      </c>
      <c r="I38" s="27">
        <f t="shared" ref="I38:I44" si="5">+J38</f>
        <v>1</v>
      </c>
      <c r="J38" s="27">
        <v>1</v>
      </c>
      <c r="K38" s="23">
        <v>1</v>
      </c>
      <c r="L38" s="33">
        <f t="shared" si="0"/>
        <v>1</v>
      </c>
      <c r="M38" s="22">
        <f t="shared" si="1"/>
        <v>0.74722222222222223</v>
      </c>
      <c r="N38" s="32">
        <f t="shared" si="2"/>
        <v>1</v>
      </c>
      <c r="O38" s="111">
        <v>2210005</v>
      </c>
      <c r="P38" s="89">
        <v>1109113</v>
      </c>
      <c r="Q38" s="89">
        <v>1058809</v>
      </c>
      <c r="R38" s="89">
        <v>0</v>
      </c>
      <c r="S38" s="27">
        <f t="shared" si="3"/>
        <v>0.95464483781183707</v>
      </c>
      <c r="T38" s="23" t="str">
        <f t="shared" si="4"/>
        <v xml:space="preserve"> -</v>
      </c>
    </row>
    <row r="39" spans="2:20" ht="45">
      <c r="B39" s="247"/>
      <c r="C39" s="244"/>
      <c r="D39" s="239"/>
      <c r="E39" s="53">
        <v>43466</v>
      </c>
      <c r="F39" s="102">
        <v>43830</v>
      </c>
      <c r="G39" s="10" t="s">
        <v>52</v>
      </c>
      <c r="H39" s="89">
        <v>9599</v>
      </c>
      <c r="I39" s="89">
        <f t="shared" si="5"/>
        <v>9599</v>
      </c>
      <c r="J39" s="89">
        <v>9599</v>
      </c>
      <c r="K39" s="90">
        <v>9668</v>
      </c>
      <c r="L39" s="33">
        <f t="shared" si="0"/>
        <v>1.0071882487759141</v>
      </c>
      <c r="M39" s="22">
        <f t="shared" si="1"/>
        <v>0.74722222222222223</v>
      </c>
      <c r="N39" s="32">
        <f t="shared" si="2"/>
        <v>1</v>
      </c>
      <c r="O39" s="111">
        <v>2210634</v>
      </c>
      <c r="P39" s="89">
        <v>13634561</v>
      </c>
      <c r="Q39" s="89">
        <v>13576068</v>
      </c>
      <c r="R39" s="89">
        <v>0</v>
      </c>
      <c r="S39" s="27">
        <f t="shared" si="3"/>
        <v>0.99570994621682352</v>
      </c>
      <c r="T39" s="23" t="str">
        <f t="shared" si="4"/>
        <v xml:space="preserve"> -</v>
      </c>
    </row>
    <row r="40" spans="2:20" ht="30">
      <c r="B40" s="247"/>
      <c r="C40" s="244"/>
      <c r="D40" s="239"/>
      <c r="E40" s="53">
        <v>43466</v>
      </c>
      <c r="F40" s="102">
        <v>43830</v>
      </c>
      <c r="G40" s="10" t="s">
        <v>53</v>
      </c>
      <c r="H40" s="89">
        <v>28340</v>
      </c>
      <c r="I40" s="89">
        <f t="shared" si="5"/>
        <v>28340</v>
      </c>
      <c r="J40" s="89">
        <v>28340</v>
      </c>
      <c r="K40" s="90">
        <v>23849</v>
      </c>
      <c r="L40" s="33">
        <f t="shared" si="0"/>
        <v>0.84153140437544105</v>
      </c>
      <c r="M40" s="22">
        <f t="shared" si="1"/>
        <v>0.74722222222222223</v>
      </c>
      <c r="N40" s="32">
        <f t="shared" si="2"/>
        <v>0.84153140437544105</v>
      </c>
      <c r="O40" s="111">
        <v>2210803</v>
      </c>
      <c r="P40" s="89">
        <v>20604945</v>
      </c>
      <c r="Q40" s="89">
        <v>20551013</v>
      </c>
      <c r="R40" s="89">
        <v>0</v>
      </c>
      <c r="S40" s="27">
        <f t="shared" si="3"/>
        <v>0.99738257005781861</v>
      </c>
      <c r="T40" s="23" t="str">
        <f t="shared" si="4"/>
        <v xml:space="preserve"> -</v>
      </c>
    </row>
    <row r="41" spans="2:20" ht="45">
      <c r="B41" s="247"/>
      <c r="C41" s="244"/>
      <c r="D41" s="239"/>
      <c r="E41" s="53">
        <v>43466</v>
      </c>
      <c r="F41" s="102">
        <v>43830</v>
      </c>
      <c r="G41" s="10" t="s">
        <v>54</v>
      </c>
      <c r="H41" s="27">
        <v>1</v>
      </c>
      <c r="I41" s="27">
        <f t="shared" si="5"/>
        <v>1</v>
      </c>
      <c r="J41" s="27">
        <v>1</v>
      </c>
      <c r="K41" s="23">
        <v>1</v>
      </c>
      <c r="L41" s="33">
        <f t="shared" si="0"/>
        <v>1</v>
      </c>
      <c r="M41" s="22">
        <f t="shared" si="1"/>
        <v>0.74722222222222223</v>
      </c>
      <c r="N41" s="32">
        <f t="shared" si="2"/>
        <v>1</v>
      </c>
      <c r="O41" s="111">
        <v>0</v>
      </c>
      <c r="P41" s="89">
        <v>0</v>
      </c>
      <c r="Q41" s="89">
        <v>0</v>
      </c>
      <c r="R41" s="89">
        <v>0</v>
      </c>
      <c r="S41" s="27" t="str">
        <f t="shared" si="3"/>
        <v xml:space="preserve"> -</v>
      </c>
      <c r="T41" s="23" t="str">
        <f t="shared" si="4"/>
        <v xml:space="preserve"> -</v>
      </c>
    </row>
    <row r="42" spans="2:20" ht="45">
      <c r="B42" s="247"/>
      <c r="C42" s="244"/>
      <c r="D42" s="239"/>
      <c r="E42" s="53">
        <v>43466</v>
      </c>
      <c r="F42" s="102">
        <v>43830</v>
      </c>
      <c r="G42" s="10" t="s">
        <v>55</v>
      </c>
      <c r="H42" s="27">
        <v>1</v>
      </c>
      <c r="I42" s="27">
        <f t="shared" si="5"/>
        <v>1</v>
      </c>
      <c r="J42" s="27">
        <v>1</v>
      </c>
      <c r="K42" s="23">
        <v>1</v>
      </c>
      <c r="L42" s="33">
        <f t="shared" si="0"/>
        <v>1</v>
      </c>
      <c r="M42" s="22">
        <f t="shared" si="1"/>
        <v>0.74722222222222223</v>
      </c>
      <c r="N42" s="32">
        <f t="shared" si="2"/>
        <v>1</v>
      </c>
      <c r="O42" s="111">
        <v>0</v>
      </c>
      <c r="P42" s="89">
        <v>0</v>
      </c>
      <c r="Q42" s="89">
        <v>0</v>
      </c>
      <c r="R42" s="89">
        <v>0</v>
      </c>
      <c r="S42" s="27" t="str">
        <f t="shared" si="3"/>
        <v xml:space="preserve"> -</v>
      </c>
      <c r="T42" s="23" t="str">
        <f t="shared" si="4"/>
        <v xml:space="preserve"> -</v>
      </c>
    </row>
    <row r="43" spans="2:20" ht="60">
      <c r="B43" s="247"/>
      <c r="C43" s="244"/>
      <c r="D43" s="239"/>
      <c r="E43" s="53">
        <v>43466</v>
      </c>
      <c r="F43" s="102">
        <v>43830</v>
      </c>
      <c r="G43" s="10" t="s">
        <v>56</v>
      </c>
      <c r="H43" s="89">
        <v>1</v>
      </c>
      <c r="I43" s="89">
        <f t="shared" si="5"/>
        <v>1</v>
      </c>
      <c r="J43" s="89">
        <v>1</v>
      </c>
      <c r="K43" s="90">
        <v>1</v>
      </c>
      <c r="L43" s="33">
        <f t="shared" si="0"/>
        <v>1</v>
      </c>
      <c r="M43" s="22">
        <f t="shared" si="1"/>
        <v>0.74722222222222223</v>
      </c>
      <c r="N43" s="32">
        <f t="shared" si="2"/>
        <v>1</v>
      </c>
      <c r="O43" s="111">
        <v>0</v>
      </c>
      <c r="P43" s="89">
        <v>0</v>
      </c>
      <c r="Q43" s="89">
        <v>0</v>
      </c>
      <c r="R43" s="89">
        <v>0</v>
      </c>
      <c r="S43" s="27" t="str">
        <f t="shared" si="3"/>
        <v xml:space="preserve"> -</v>
      </c>
      <c r="T43" s="23" t="str">
        <f t="shared" si="4"/>
        <v xml:space="preserve"> -</v>
      </c>
    </row>
    <row r="44" spans="2:20" ht="30">
      <c r="B44" s="247"/>
      <c r="C44" s="244"/>
      <c r="D44" s="239"/>
      <c r="E44" s="53">
        <v>43466</v>
      </c>
      <c r="F44" s="102">
        <v>43830</v>
      </c>
      <c r="G44" s="10" t="s">
        <v>57</v>
      </c>
      <c r="H44" s="27">
        <v>1</v>
      </c>
      <c r="I44" s="27">
        <f t="shared" si="5"/>
        <v>1</v>
      </c>
      <c r="J44" s="27">
        <v>1</v>
      </c>
      <c r="K44" s="23">
        <v>0.83</v>
      </c>
      <c r="L44" s="33">
        <f t="shared" si="0"/>
        <v>0.83</v>
      </c>
      <c r="M44" s="22">
        <f t="shared" si="1"/>
        <v>0.74722222222222223</v>
      </c>
      <c r="N44" s="32">
        <f t="shared" si="2"/>
        <v>0.83</v>
      </c>
      <c r="O44" s="111">
        <v>2210803</v>
      </c>
      <c r="P44" s="89">
        <v>2711113</v>
      </c>
      <c r="Q44" s="89">
        <v>2584456</v>
      </c>
      <c r="R44" s="89">
        <v>0</v>
      </c>
      <c r="S44" s="27">
        <f t="shared" si="3"/>
        <v>0.95328228664758718</v>
      </c>
      <c r="T44" s="23" t="str">
        <f t="shared" si="4"/>
        <v xml:space="preserve"> -</v>
      </c>
    </row>
    <row r="45" spans="2:20" ht="31" thickBot="1">
      <c r="B45" s="247"/>
      <c r="C45" s="244"/>
      <c r="D45" s="242"/>
      <c r="E45" s="61">
        <v>43466</v>
      </c>
      <c r="F45" s="105">
        <v>43830</v>
      </c>
      <c r="G45" s="11" t="s">
        <v>58</v>
      </c>
      <c r="H45" s="91">
        <v>2</v>
      </c>
      <c r="I45" s="91">
        <f>+J45+('2018'!I45-'2018'!K45)</f>
        <v>-1</v>
      </c>
      <c r="J45" s="91">
        <v>0</v>
      </c>
      <c r="K45" s="92">
        <v>0</v>
      </c>
      <c r="L45" s="79" t="e">
        <f t="shared" si="0"/>
        <v>#DIV/0!</v>
      </c>
      <c r="M45" s="80">
        <f t="shared" si="1"/>
        <v>0.74722222222222223</v>
      </c>
      <c r="N45" s="81" t="str">
        <f t="shared" si="2"/>
        <v xml:space="preserve"> -</v>
      </c>
      <c r="O45" s="113">
        <v>0</v>
      </c>
      <c r="P45" s="91">
        <v>0</v>
      </c>
      <c r="Q45" s="91">
        <v>0</v>
      </c>
      <c r="R45" s="91">
        <v>0</v>
      </c>
      <c r="S45" s="62" t="str">
        <f t="shared" si="3"/>
        <v xml:space="preserve"> -</v>
      </c>
      <c r="T45" s="63" t="str">
        <f t="shared" si="4"/>
        <v xml:space="preserve"> -</v>
      </c>
    </row>
    <row r="46" spans="2:20" ht="45">
      <c r="B46" s="247"/>
      <c r="C46" s="244"/>
      <c r="D46" s="238" t="s">
        <v>92</v>
      </c>
      <c r="E46" s="71">
        <v>43466</v>
      </c>
      <c r="F46" s="106">
        <v>43830</v>
      </c>
      <c r="G46" s="107" t="s">
        <v>59</v>
      </c>
      <c r="H46" s="93">
        <v>47</v>
      </c>
      <c r="I46" s="93">
        <f>+J46</f>
        <v>47</v>
      </c>
      <c r="J46" s="93">
        <v>47</v>
      </c>
      <c r="K46" s="94">
        <v>47</v>
      </c>
      <c r="L46" s="72">
        <f t="shared" si="0"/>
        <v>1</v>
      </c>
      <c r="M46" s="73">
        <f t="shared" si="1"/>
        <v>0.74722222222222223</v>
      </c>
      <c r="N46" s="74">
        <f t="shared" si="2"/>
        <v>1</v>
      </c>
      <c r="O46" s="114">
        <v>2210258</v>
      </c>
      <c r="P46" s="93">
        <v>150000</v>
      </c>
      <c r="Q46" s="93">
        <v>150000</v>
      </c>
      <c r="R46" s="93">
        <v>104401</v>
      </c>
      <c r="S46" s="75">
        <f t="shared" si="3"/>
        <v>1</v>
      </c>
      <c r="T46" s="76">
        <f t="shared" si="4"/>
        <v>0.69600666666666666</v>
      </c>
    </row>
    <row r="47" spans="2:20" ht="30">
      <c r="B47" s="247"/>
      <c r="C47" s="244"/>
      <c r="D47" s="239"/>
      <c r="E47" s="53">
        <v>43466</v>
      </c>
      <c r="F47" s="102">
        <v>43830</v>
      </c>
      <c r="G47" s="10" t="s">
        <v>60</v>
      </c>
      <c r="H47" s="89">
        <v>188</v>
      </c>
      <c r="I47" s="89">
        <f>+J47+('2018'!I47-'2018'!K47)</f>
        <v>-42</v>
      </c>
      <c r="J47" s="89">
        <v>47</v>
      </c>
      <c r="K47" s="90">
        <v>0</v>
      </c>
      <c r="L47" s="33">
        <f t="shared" si="0"/>
        <v>0</v>
      </c>
      <c r="M47" s="22">
        <f t="shared" si="1"/>
        <v>0.74722222222222223</v>
      </c>
      <c r="N47" s="32">
        <f t="shared" si="2"/>
        <v>0</v>
      </c>
      <c r="O47" s="111" t="s">
        <v>129</v>
      </c>
      <c r="P47" s="89">
        <v>0</v>
      </c>
      <c r="Q47" s="89">
        <v>0</v>
      </c>
      <c r="R47" s="89">
        <v>0</v>
      </c>
      <c r="S47" s="27" t="str">
        <f t="shared" si="3"/>
        <v xml:space="preserve"> -</v>
      </c>
      <c r="T47" s="23" t="str">
        <f t="shared" si="4"/>
        <v xml:space="preserve"> -</v>
      </c>
    </row>
    <row r="48" spans="2:20" ht="75">
      <c r="B48" s="247"/>
      <c r="C48" s="244"/>
      <c r="D48" s="239"/>
      <c r="E48" s="53">
        <v>43466</v>
      </c>
      <c r="F48" s="102">
        <v>43830</v>
      </c>
      <c r="G48" s="10" t="s">
        <v>61</v>
      </c>
      <c r="H48" s="27">
        <v>1</v>
      </c>
      <c r="I48" s="27">
        <f>+J48</f>
        <v>1</v>
      </c>
      <c r="J48" s="27">
        <v>1</v>
      </c>
      <c r="K48" s="23">
        <v>1</v>
      </c>
      <c r="L48" s="33">
        <f t="shared" si="0"/>
        <v>1</v>
      </c>
      <c r="M48" s="22">
        <f t="shared" si="1"/>
        <v>0.74722222222222223</v>
      </c>
      <c r="N48" s="32">
        <f t="shared" si="2"/>
        <v>1</v>
      </c>
      <c r="O48" s="111">
        <v>2210257</v>
      </c>
      <c r="P48" s="89">
        <v>192000</v>
      </c>
      <c r="Q48" s="89">
        <v>116950</v>
      </c>
      <c r="R48" s="89">
        <v>0</v>
      </c>
      <c r="S48" s="27">
        <f t="shared" si="3"/>
        <v>0.60911458333333335</v>
      </c>
      <c r="T48" s="23" t="str">
        <f t="shared" si="4"/>
        <v xml:space="preserve"> -</v>
      </c>
    </row>
    <row r="49" spans="2:20" ht="46" thickBot="1">
      <c r="B49" s="247"/>
      <c r="C49" s="244"/>
      <c r="D49" s="240"/>
      <c r="E49" s="64">
        <v>43466</v>
      </c>
      <c r="F49" s="103">
        <v>43830</v>
      </c>
      <c r="G49" s="104" t="s">
        <v>62</v>
      </c>
      <c r="H49" s="95">
        <v>15</v>
      </c>
      <c r="I49" s="91">
        <f>+J49</f>
        <v>15</v>
      </c>
      <c r="J49" s="95">
        <v>15</v>
      </c>
      <c r="K49" s="96">
        <v>15</v>
      </c>
      <c r="L49" s="65">
        <f t="shared" si="0"/>
        <v>1</v>
      </c>
      <c r="M49" s="66">
        <f t="shared" si="1"/>
        <v>0.74722222222222223</v>
      </c>
      <c r="N49" s="67">
        <f t="shared" si="2"/>
        <v>1</v>
      </c>
      <c r="O49" s="112">
        <v>2210900</v>
      </c>
      <c r="P49" s="95">
        <v>0</v>
      </c>
      <c r="Q49" s="95">
        <v>0</v>
      </c>
      <c r="R49" s="95">
        <v>0</v>
      </c>
      <c r="S49" s="68" t="str">
        <f t="shared" si="3"/>
        <v xml:space="preserve"> -</v>
      </c>
      <c r="T49" s="69" t="str">
        <f t="shared" si="4"/>
        <v xml:space="preserve"> -</v>
      </c>
    </row>
    <row r="50" spans="2:20" ht="45">
      <c r="B50" s="247"/>
      <c r="C50" s="244"/>
      <c r="D50" s="241" t="s">
        <v>93</v>
      </c>
      <c r="E50" s="60">
        <v>43466</v>
      </c>
      <c r="F50" s="100">
        <v>43830</v>
      </c>
      <c r="G50" s="101" t="s">
        <v>63</v>
      </c>
      <c r="H50" s="19">
        <v>1</v>
      </c>
      <c r="I50" s="75">
        <f>+J50</f>
        <v>1</v>
      </c>
      <c r="J50" s="19">
        <v>1</v>
      </c>
      <c r="K50" s="18">
        <v>1</v>
      </c>
      <c r="L50" s="77">
        <f t="shared" si="0"/>
        <v>1</v>
      </c>
      <c r="M50" s="17">
        <f t="shared" si="1"/>
        <v>0.74722222222222223</v>
      </c>
      <c r="N50" s="78">
        <f t="shared" si="2"/>
        <v>1</v>
      </c>
      <c r="O50" s="110" t="s">
        <v>129</v>
      </c>
      <c r="P50" s="87">
        <v>0</v>
      </c>
      <c r="Q50" s="87">
        <v>0</v>
      </c>
      <c r="R50" s="87">
        <v>0</v>
      </c>
      <c r="S50" s="19" t="str">
        <f t="shared" si="3"/>
        <v xml:space="preserve"> -</v>
      </c>
      <c r="T50" s="18" t="str">
        <f t="shared" si="4"/>
        <v xml:space="preserve"> -</v>
      </c>
    </row>
    <row r="51" spans="2:20" ht="45">
      <c r="B51" s="247"/>
      <c r="C51" s="244"/>
      <c r="D51" s="239"/>
      <c r="E51" s="53">
        <v>43466</v>
      </c>
      <c r="F51" s="102">
        <v>43830</v>
      </c>
      <c r="G51" s="10" t="s">
        <v>64</v>
      </c>
      <c r="H51" s="89">
        <v>480</v>
      </c>
      <c r="I51" s="89">
        <f>+J51+('2018'!I51-'2018'!K51)</f>
        <v>73</v>
      </c>
      <c r="J51" s="89">
        <v>160</v>
      </c>
      <c r="K51" s="90">
        <v>260</v>
      </c>
      <c r="L51" s="33">
        <f t="shared" si="0"/>
        <v>1.625</v>
      </c>
      <c r="M51" s="22">
        <f t="shared" si="1"/>
        <v>0.74722222222222223</v>
      </c>
      <c r="N51" s="32">
        <f t="shared" si="2"/>
        <v>1</v>
      </c>
      <c r="O51" s="111">
        <v>2210900</v>
      </c>
      <c r="P51" s="89">
        <v>379378</v>
      </c>
      <c r="Q51" s="89">
        <v>379378</v>
      </c>
      <c r="R51" s="89">
        <v>248473</v>
      </c>
      <c r="S51" s="27">
        <f t="shared" si="3"/>
        <v>1</v>
      </c>
      <c r="T51" s="23">
        <f t="shared" si="4"/>
        <v>0.65494836284655411</v>
      </c>
    </row>
    <row r="52" spans="2:20" ht="60">
      <c r="B52" s="247"/>
      <c r="C52" s="244"/>
      <c r="D52" s="239"/>
      <c r="E52" s="53">
        <v>43466</v>
      </c>
      <c r="F52" s="102">
        <v>43830</v>
      </c>
      <c r="G52" s="54" t="s">
        <v>65</v>
      </c>
      <c r="H52" s="89">
        <v>8173</v>
      </c>
      <c r="I52" s="89">
        <f>+J52</f>
        <v>8173</v>
      </c>
      <c r="J52" s="89">
        <v>8173</v>
      </c>
      <c r="K52" s="90">
        <v>17995</v>
      </c>
      <c r="L52" s="33">
        <f t="shared" si="0"/>
        <v>2.2017618989355192</v>
      </c>
      <c r="M52" s="22">
        <f t="shared" si="1"/>
        <v>0.74722222222222223</v>
      </c>
      <c r="N52" s="32">
        <f t="shared" si="2"/>
        <v>1</v>
      </c>
      <c r="O52" s="111">
        <v>2210900</v>
      </c>
      <c r="P52" s="89">
        <v>379378</v>
      </c>
      <c r="Q52" s="89">
        <v>379378</v>
      </c>
      <c r="R52" s="89">
        <v>248473</v>
      </c>
      <c r="S52" s="27">
        <f t="shared" si="3"/>
        <v>1</v>
      </c>
      <c r="T52" s="23">
        <f t="shared" si="4"/>
        <v>0.65494836284655411</v>
      </c>
    </row>
    <row r="53" spans="2:20" ht="45">
      <c r="B53" s="247"/>
      <c r="C53" s="244"/>
      <c r="D53" s="239"/>
      <c r="E53" s="53">
        <v>43466</v>
      </c>
      <c r="F53" s="102">
        <v>43830</v>
      </c>
      <c r="G53" s="54" t="s">
        <v>66</v>
      </c>
      <c r="H53" s="89">
        <v>47</v>
      </c>
      <c r="I53" s="89">
        <f>+J53</f>
        <v>47</v>
      </c>
      <c r="J53" s="89">
        <v>47</v>
      </c>
      <c r="K53" s="90">
        <v>47</v>
      </c>
      <c r="L53" s="33">
        <f t="shared" si="0"/>
        <v>1</v>
      </c>
      <c r="M53" s="22">
        <f t="shared" si="1"/>
        <v>0.74722222222222223</v>
      </c>
      <c r="N53" s="32">
        <f t="shared" si="2"/>
        <v>1</v>
      </c>
      <c r="O53" s="111">
        <v>2210900</v>
      </c>
      <c r="P53" s="89">
        <v>0</v>
      </c>
      <c r="Q53" s="89">
        <v>0</v>
      </c>
      <c r="R53" s="89">
        <v>0</v>
      </c>
      <c r="S53" s="27" t="str">
        <f t="shared" si="3"/>
        <v xml:space="preserve"> -</v>
      </c>
      <c r="T53" s="23" t="str">
        <f t="shared" si="4"/>
        <v xml:space="preserve"> -</v>
      </c>
    </row>
    <row r="54" spans="2:20" ht="45">
      <c r="B54" s="247"/>
      <c r="C54" s="244"/>
      <c r="D54" s="239"/>
      <c r="E54" s="53">
        <v>43466</v>
      </c>
      <c r="F54" s="102">
        <v>43830</v>
      </c>
      <c r="G54" s="54" t="s">
        <v>67</v>
      </c>
      <c r="H54" s="27">
        <v>1</v>
      </c>
      <c r="I54" s="27">
        <f>+J54</f>
        <v>1</v>
      </c>
      <c r="J54" s="27">
        <v>1</v>
      </c>
      <c r="K54" s="23">
        <v>1</v>
      </c>
      <c r="L54" s="33">
        <f t="shared" si="0"/>
        <v>1</v>
      </c>
      <c r="M54" s="22">
        <f t="shared" si="1"/>
        <v>0.74722222222222223</v>
      </c>
      <c r="N54" s="32">
        <f t="shared" si="2"/>
        <v>1</v>
      </c>
      <c r="O54" s="111">
        <v>2210900</v>
      </c>
      <c r="P54" s="89">
        <v>121293</v>
      </c>
      <c r="Q54" s="89">
        <v>120000</v>
      </c>
      <c r="R54" s="89">
        <v>93400</v>
      </c>
      <c r="S54" s="27">
        <f t="shared" si="3"/>
        <v>0.98933986297642895</v>
      </c>
      <c r="T54" s="23">
        <f t="shared" si="4"/>
        <v>0.77833333333333332</v>
      </c>
    </row>
    <row r="55" spans="2:20" ht="45">
      <c r="B55" s="247"/>
      <c r="C55" s="244"/>
      <c r="D55" s="239"/>
      <c r="E55" s="53">
        <v>43466</v>
      </c>
      <c r="F55" s="102">
        <v>43830</v>
      </c>
      <c r="G55" s="54" t="s">
        <v>68</v>
      </c>
      <c r="H55" s="27">
        <v>1</v>
      </c>
      <c r="I55" s="27">
        <f>+J55</f>
        <v>1</v>
      </c>
      <c r="J55" s="27">
        <v>1</v>
      </c>
      <c r="K55" s="23">
        <v>1</v>
      </c>
      <c r="L55" s="33">
        <f t="shared" si="0"/>
        <v>1</v>
      </c>
      <c r="M55" s="22">
        <f t="shared" si="1"/>
        <v>0.74722222222222223</v>
      </c>
      <c r="N55" s="32">
        <f t="shared" si="2"/>
        <v>1</v>
      </c>
      <c r="O55" s="111">
        <v>0</v>
      </c>
      <c r="P55" s="89">
        <v>0</v>
      </c>
      <c r="Q55" s="89">
        <v>0</v>
      </c>
      <c r="R55" s="89">
        <v>0</v>
      </c>
      <c r="S55" s="27" t="str">
        <f t="shared" si="3"/>
        <v xml:space="preserve"> -</v>
      </c>
      <c r="T55" s="23" t="str">
        <f t="shared" si="4"/>
        <v xml:space="preserve"> -</v>
      </c>
    </row>
    <row r="56" spans="2:20" ht="60">
      <c r="B56" s="247"/>
      <c r="C56" s="244"/>
      <c r="D56" s="239"/>
      <c r="E56" s="53">
        <v>43466</v>
      </c>
      <c r="F56" s="102">
        <v>43830</v>
      </c>
      <c r="G56" s="10" t="s">
        <v>69</v>
      </c>
      <c r="H56" s="89">
        <v>12</v>
      </c>
      <c r="I56" s="89">
        <f>+J56+('2018'!I56-'2018'!K56)</f>
        <v>-10</v>
      </c>
      <c r="J56" s="89">
        <v>4</v>
      </c>
      <c r="K56" s="90">
        <v>6</v>
      </c>
      <c r="L56" s="33">
        <f t="shared" si="0"/>
        <v>1.5</v>
      </c>
      <c r="M56" s="22">
        <f t="shared" si="1"/>
        <v>0.74722222222222223</v>
      </c>
      <c r="N56" s="32">
        <f t="shared" si="2"/>
        <v>1</v>
      </c>
      <c r="O56" s="111">
        <v>0</v>
      </c>
      <c r="P56" s="89">
        <v>0</v>
      </c>
      <c r="Q56" s="89">
        <v>0</v>
      </c>
      <c r="R56" s="89">
        <v>0</v>
      </c>
      <c r="S56" s="27" t="str">
        <f t="shared" si="3"/>
        <v xml:space="preserve"> -</v>
      </c>
      <c r="T56" s="23" t="str">
        <f t="shared" si="4"/>
        <v xml:space="preserve"> -</v>
      </c>
    </row>
    <row r="57" spans="2:20" ht="60">
      <c r="B57" s="247"/>
      <c r="C57" s="244"/>
      <c r="D57" s="239"/>
      <c r="E57" s="53">
        <v>43466</v>
      </c>
      <c r="F57" s="102">
        <v>43830</v>
      </c>
      <c r="G57" s="10" t="s">
        <v>70</v>
      </c>
      <c r="H57" s="89">
        <v>4</v>
      </c>
      <c r="I57" s="89">
        <f>+J57</f>
        <v>4</v>
      </c>
      <c r="J57" s="89">
        <v>4</v>
      </c>
      <c r="K57" s="90">
        <v>4</v>
      </c>
      <c r="L57" s="33">
        <f t="shared" si="0"/>
        <v>1</v>
      </c>
      <c r="M57" s="22">
        <f t="shared" si="1"/>
        <v>0.74722222222222223</v>
      </c>
      <c r="N57" s="32">
        <f t="shared" si="2"/>
        <v>1</v>
      </c>
      <c r="O57" s="111">
        <v>2210900</v>
      </c>
      <c r="P57" s="89">
        <v>131640</v>
      </c>
      <c r="Q57" s="89">
        <v>126874</v>
      </c>
      <c r="R57" s="89">
        <v>54492</v>
      </c>
      <c r="S57" s="27">
        <f t="shared" si="3"/>
        <v>0.96379519902765121</v>
      </c>
      <c r="T57" s="23">
        <f t="shared" si="4"/>
        <v>0.42949698125699515</v>
      </c>
    </row>
    <row r="58" spans="2:20" ht="45">
      <c r="B58" s="247"/>
      <c r="C58" s="244"/>
      <c r="D58" s="239"/>
      <c r="E58" s="53">
        <v>43466</v>
      </c>
      <c r="F58" s="102">
        <v>43830</v>
      </c>
      <c r="G58" s="10" t="s">
        <v>71</v>
      </c>
      <c r="H58" s="89">
        <v>8</v>
      </c>
      <c r="I58" s="89">
        <f>+J58+('2018'!I58-'2018'!K58)</f>
        <v>5</v>
      </c>
      <c r="J58" s="89">
        <v>2</v>
      </c>
      <c r="K58" s="90">
        <v>0</v>
      </c>
      <c r="L58" s="33">
        <f t="shared" si="0"/>
        <v>0</v>
      </c>
      <c r="M58" s="22">
        <f t="shared" si="1"/>
        <v>0.74722222222222223</v>
      </c>
      <c r="N58" s="32">
        <f t="shared" si="2"/>
        <v>0</v>
      </c>
      <c r="O58" s="111" t="s">
        <v>135</v>
      </c>
      <c r="P58" s="89">
        <v>0</v>
      </c>
      <c r="Q58" s="89">
        <v>0</v>
      </c>
      <c r="R58" s="89">
        <v>0</v>
      </c>
      <c r="S58" s="27" t="str">
        <f t="shared" si="3"/>
        <v xml:space="preserve"> -</v>
      </c>
      <c r="T58" s="23" t="str">
        <f t="shared" si="4"/>
        <v xml:space="preserve"> -</v>
      </c>
    </row>
    <row r="59" spans="2:20" ht="45">
      <c r="B59" s="247"/>
      <c r="C59" s="244"/>
      <c r="D59" s="239"/>
      <c r="E59" s="53">
        <v>43466</v>
      </c>
      <c r="F59" s="102">
        <v>43830</v>
      </c>
      <c r="G59" s="10" t="s">
        <v>72</v>
      </c>
      <c r="H59" s="89">
        <v>340</v>
      </c>
      <c r="I59" s="89">
        <f>+J59+('2018'!I59-'2018'!K59)</f>
        <v>289</v>
      </c>
      <c r="J59" s="89">
        <v>115</v>
      </c>
      <c r="K59" s="90">
        <v>0</v>
      </c>
      <c r="L59" s="33">
        <f t="shared" si="0"/>
        <v>0</v>
      </c>
      <c r="M59" s="22">
        <f t="shared" si="1"/>
        <v>0.74722222222222223</v>
      </c>
      <c r="N59" s="32">
        <f t="shared" si="2"/>
        <v>0</v>
      </c>
      <c r="O59" s="111">
        <v>0</v>
      </c>
      <c r="P59" s="89">
        <v>0</v>
      </c>
      <c r="Q59" s="89">
        <v>0</v>
      </c>
      <c r="R59" s="89">
        <v>0</v>
      </c>
      <c r="S59" s="27" t="str">
        <f t="shared" si="3"/>
        <v xml:space="preserve"> -</v>
      </c>
      <c r="T59" s="23" t="str">
        <f t="shared" si="4"/>
        <v xml:space="preserve"> -</v>
      </c>
    </row>
    <row r="60" spans="2:20" ht="75">
      <c r="B60" s="247"/>
      <c r="C60" s="244"/>
      <c r="D60" s="239"/>
      <c r="E60" s="53">
        <v>43466</v>
      </c>
      <c r="F60" s="102">
        <v>43830</v>
      </c>
      <c r="G60" s="10" t="s">
        <v>73</v>
      </c>
      <c r="H60" s="89">
        <v>2500</v>
      </c>
      <c r="I60" s="89">
        <f>+J60+('2018'!I60-'2018'!K60)</f>
        <v>-481</v>
      </c>
      <c r="J60" s="89">
        <v>525</v>
      </c>
      <c r="K60" s="90">
        <v>875</v>
      </c>
      <c r="L60" s="33">
        <f t="shared" si="0"/>
        <v>1.6666666666666667</v>
      </c>
      <c r="M60" s="22">
        <f t="shared" si="1"/>
        <v>0.74722222222222223</v>
      </c>
      <c r="N60" s="32">
        <f t="shared" si="2"/>
        <v>1</v>
      </c>
      <c r="O60" s="111">
        <v>2210900</v>
      </c>
      <c r="P60" s="89">
        <v>0</v>
      </c>
      <c r="Q60" s="89">
        <v>0</v>
      </c>
      <c r="R60" s="89">
        <v>0</v>
      </c>
      <c r="S60" s="27" t="str">
        <f t="shared" si="3"/>
        <v xml:space="preserve"> -</v>
      </c>
      <c r="T60" s="23" t="str">
        <f t="shared" si="4"/>
        <v xml:space="preserve"> -</v>
      </c>
    </row>
    <row r="61" spans="2:20" ht="45">
      <c r="B61" s="247"/>
      <c r="C61" s="244"/>
      <c r="D61" s="239"/>
      <c r="E61" s="53">
        <v>43466</v>
      </c>
      <c r="F61" s="102">
        <v>43830</v>
      </c>
      <c r="G61" s="10" t="s">
        <v>74</v>
      </c>
      <c r="H61" s="89">
        <v>4</v>
      </c>
      <c r="I61" s="89">
        <f>+J61+('2018'!I61-'2018'!K61)</f>
        <v>1</v>
      </c>
      <c r="J61" s="89">
        <v>1</v>
      </c>
      <c r="K61" s="90">
        <v>1</v>
      </c>
      <c r="L61" s="33">
        <f t="shared" si="0"/>
        <v>1</v>
      </c>
      <c r="M61" s="22">
        <f t="shared" si="1"/>
        <v>0.74722222222222223</v>
      </c>
      <c r="N61" s="32">
        <f t="shared" si="2"/>
        <v>1</v>
      </c>
      <c r="O61" s="111">
        <v>2210902</v>
      </c>
      <c r="P61" s="89">
        <v>147800</v>
      </c>
      <c r="Q61" s="89">
        <v>147800</v>
      </c>
      <c r="R61" s="89">
        <v>38617</v>
      </c>
      <c r="S61" s="27">
        <f t="shared" si="3"/>
        <v>1</v>
      </c>
      <c r="T61" s="23">
        <f t="shared" si="4"/>
        <v>0.26127875507442488</v>
      </c>
    </row>
    <row r="62" spans="2:20" ht="45">
      <c r="B62" s="247"/>
      <c r="C62" s="244"/>
      <c r="D62" s="239"/>
      <c r="E62" s="53">
        <v>43466</v>
      </c>
      <c r="F62" s="102">
        <v>43830</v>
      </c>
      <c r="G62" s="10" t="s">
        <v>75</v>
      </c>
      <c r="H62" s="89">
        <v>47</v>
      </c>
      <c r="I62" s="89">
        <f>+J62</f>
        <v>47</v>
      </c>
      <c r="J62" s="89">
        <v>47</v>
      </c>
      <c r="K62" s="90">
        <v>31</v>
      </c>
      <c r="L62" s="33">
        <f t="shared" si="0"/>
        <v>0.65957446808510634</v>
      </c>
      <c r="M62" s="22">
        <f t="shared" si="1"/>
        <v>0.74722222222222223</v>
      </c>
      <c r="N62" s="32">
        <f t="shared" si="2"/>
        <v>0.65957446808510634</v>
      </c>
      <c r="O62" s="111">
        <v>0</v>
      </c>
      <c r="P62" s="89">
        <v>0</v>
      </c>
      <c r="Q62" s="89">
        <v>0</v>
      </c>
      <c r="R62" s="89">
        <v>0</v>
      </c>
      <c r="S62" s="27" t="str">
        <f t="shared" si="3"/>
        <v xml:space="preserve"> -</v>
      </c>
      <c r="T62" s="23" t="str">
        <f t="shared" si="4"/>
        <v xml:space="preserve"> -</v>
      </c>
    </row>
    <row r="63" spans="2:20" ht="30">
      <c r="B63" s="247"/>
      <c r="C63" s="244"/>
      <c r="D63" s="239"/>
      <c r="E63" s="53">
        <v>43466</v>
      </c>
      <c r="F63" s="102">
        <v>43830</v>
      </c>
      <c r="G63" s="10" t="s">
        <v>76</v>
      </c>
      <c r="H63" s="89">
        <v>20</v>
      </c>
      <c r="I63" s="89">
        <f>+J63+('2018'!I63-'2018'!K63)</f>
        <v>1</v>
      </c>
      <c r="J63" s="89">
        <v>6</v>
      </c>
      <c r="K63" s="90">
        <v>6</v>
      </c>
      <c r="L63" s="33">
        <f t="shared" si="0"/>
        <v>1</v>
      </c>
      <c r="M63" s="22">
        <f t="shared" si="1"/>
        <v>0.74722222222222223</v>
      </c>
      <c r="N63" s="32">
        <f t="shared" si="2"/>
        <v>1</v>
      </c>
      <c r="O63" s="111">
        <v>0</v>
      </c>
      <c r="P63" s="89">
        <v>102200</v>
      </c>
      <c r="Q63" s="89">
        <v>102200</v>
      </c>
      <c r="R63" s="89">
        <v>26554</v>
      </c>
      <c r="S63" s="27">
        <f t="shared" si="3"/>
        <v>1</v>
      </c>
      <c r="T63" s="23">
        <f t="shared" si="4"/>
        <v>0.2598238747553816</v>
      </c>
    </row>
    <row r="64" spans="2:20" ht="30">
      <c r="B64" s="247"/>
      <c r="C64" s="244"/>
      <c r="D64" s="239"/>
      <c r="E64" s="53">
        <v>43466</v>
      </c>
      <c r="F64" s="102">
        <v>43830</v>
      </c>
      <c r="G64" s="10" t="s">
        <v>77</v>
      </c>
      <c r="H64" s="89">
        <v>1</v>
      </c>
      <c r="I64" s="89">
        <f>+J64+('2018'!I64-'2018'!K64)</f>
        <v>1</v>
      </c>
      <c r="J64" s="89">
        <v>0</v>
      </c>
      <c r="K64" s="90">
        <v>0</v>
      </c>
      <c r="L64" s="33" t="e">
        <f t="shared" si="0"/>
        <v>#DIV/0!</v>
      </c>
      <c r="M64" s="22">
        <f t="shared" si="1"/>
        <v>0.74722222222222223</v>
      </c>
      <c r="N64" s="32" t="str">
        <f t="shared" si="2"/>
        <v xml:space="preserve"> -</v>
      </c>
      <c r="O64" s="111" t="s">
        <v>129</v>
      </c>
      <c r="P64" s="89">
        <v>0</v>
      </c>
      <c r="Q64" s="89">
        <v>0</v>
      </c>
      <c r="R64" s="89">
        <v>0</v>
      </c>
      <c r="S64" s="27" t="str">
        <f t="shared" si="3"/>
        <v xml:space="preserve"> -</v>
      </c>
      <c r="T64" s="23" t="str">
        <f t="shared" si="4"/>
        <v xml:space="preserve"> -</v>
      </c>
    </row>
    <row r="65" spans="2:20" ht="60">
      <c r="B65" s="247"/>
      <c r="C65" s="244"/>
      <c r="D65" s="239"/>
      <c r="E65" s="53">
        <v>43466</v>
      </c>
      <c r="F65" s="102">
        <v>43830</v>
      </c>
      <c r="G65" s="10" t="s">
        <v>78</v>
      </c>
      <c r="H65" s="27">
        <v>1</v>
      </c>
      <c r="I65" s="27">
        <f>+J65</f>
        <v>1</v>
      </c>
      <c r="J65" s="27">
        <v>1</v>
      </c>
      <c r="K65" s="23">
        <v>1</v>
      </c>
      <c r="L65" s="33">
        <f t="shared" si="0"/>
        <v>1</v>
      </c>
      <c r="M65" s="22">
        <f t="shared" si="1"/>
        <v>0.74722222222222223</v>
      </c>
      <c r="N65" s="32">
        <f t="shared" si="2"/>
        <v>1</v>
      </c>
      <c r="O65" s="111">
        <v>2210326</v>
      </c>
      <c r="P65" s="89">
        <v>505014</v>
      </c>
      <c r="Q65" s="89">
        <v>0</v>
      </c>
      <c r="R65" s="89">
        <v>0</v>
      </c>
      <c r="S65" s="27">
        <f t="shared" si="3"/>
        <v>0</v>
      </c>
      <c r="T65" s="23" t="str">
        <f t="shared" si="4"/>
        <v xml:space="preserve"> -</v>
      </c>
    </row>
    <row r="66" spans="2:20" ht="45">
      <c r="B66" s="247"/>
      <c r="C66" s="244"/>
      <c r="D66" s="239"/>
      <c r="E66" s="53">
        <v>43466</v>
      </c>
      <c r="F66" s="102">
        <v>43830</v>
      </c>
      <c r="G66" s="10" t="s">
        <v>79</v>
      </c>
      <c r="H66" s="27">
        <v>1</v>
      </c>
      <c r="I66" s="27">
        <f>+J66</f>
        <v>1</v>
      </c>
      <c r="J66" s="27">
        <v>1</v>
      </c>
      <c r="K66" s="23">
        <v>1</v>
      </c>
      <c r="L66" s="33">
        <f t="shared" si="0"/>
        <v>1</v>
      </c>
      <c r="M66" s="22">
        <f t="shared" si="1"/>
        <v>0.74722222222222223</v>
      </c>
      <c r="N66" s="32">
        <f t="shared" si="2"/>
        <v>1</v>
      </c>
      <c r="O66" s="111">
        <v>2210899</v>
      </c>
      <c r="P66" s="89">
        <v>896000</v>
      </c>
      <c r="Q66" s="89">
        <v>880608</v>
      </c>
      <c r="R66" s="89">
        <v>0</v>
      </c>
      <c r="S66" s="27">
        <f t="shared" si="3"/>
        <v>0.98282142857142862</v>
      </c>
      <c r="T66" s="23" t="str">
        <f t="shared" si="4"/>
        <v xml:space="preserve"> -</v>
      </c>
    </row>
    <row r="67" spans="2:20" ht="60">
      <c r="B67" s="247"/>
      <c r="C67" s="244"/>
      <c r="D67" s="239"/>
      <c r="E67" s="53">
        <v>43466</v>
      </c>
      <c r="F67" s="102">
        <v>43830</v>
      </c>
      <c r="G67" s="10" t="s">
        <v>80</v>
      </c>
      <c r="H67" s="89">
        <v>1</v>
      </c>
      <c r="I67" s="89">
        <f>+J67</f>
        <v>1</v>
      </c>
      <c r="J67" s="89">
        <v>1</v>
      </c>
      <c r="K67" s="90">
        <v>1</v>
      </c>
      <c r="L67" s="33">
        <f t="shared" si="0"/>
        <v>1</v>
      </c>
      <c r="M67" s="22">
        <f t="shared" si="1"/>
        <v>0.74722222222222223</v>
      </c>
      <c r="N67" s="32">
        <f t="shared" si="2"/>
        <v>1</v>
      </c>
      <c r="O67" s="111">
        <v>2210013</v>
      </c>
      <c r="P67" s="89">
        <v>111962</v>
      </c>
      <c r="Q67" s="89">
        <v>111962</v>
      </c>
      <c r="R67" s="89">
        <v>5893</v>
      </c>
      <c r="S67" s="27">
        <f t="shared" si="3"/>
        <v>1</v>
      </c>
      <c r="T67" s="23">
        <f t="shared" si="4"/>
        <v>5.2633929368893016E-2</v>
      </c>
    </row>
    <row r="68" spans="2:20" ht="46" thickBot="1">
      <c r="B68" s="248"/>
      <c r="C68" s="245"/>
      <c r="D68" s="242"/>
      <c r="E68" s="61">
        <v>43466</v>
      </c>
      <c r="F68" s="105">
        <v>43830</v>
      </c>
      <c r="G68" s="11" t="s">
        <v>81</v>
      </c>
      <c r="H68" s="91">
        <v>20</v>
      </c>
      <c r="I68" s="91">
        <f>+J68+('2018'!I68-'2018'!K68)</f>
        <v>-10</v>
      </c>
      <c r="J68" s="91">
        <v>6</v>
      </c>
      <c r="K68" s="92">
        <v>9</v>
      </c>
      <c r="L68" s="79">
        <f t="shared" si="0"/>
        <v>1.5</v>
      </c>
      <c r="M68" s="80">
        <f t="shared" si="1"/>
        <v>0.74722222222222223</v>
      </c>
      <c r="N68" s="81">
        <f t="shared" si="2"/>
        <v>1</v>
      </c>
      <c r="O68" s="113">
        <v>0</v>
      </c>
      <c r="P68" s="91">
        <v>0</v>
      </c>
      <c r="Q68" s="91">
        <v>0</v>
      </c>
      <c r="R68" s="91">
        <v>0</v>
      </c>
      <c r="S68" s="62" t="str">
        <f t="shared" si="3"/>
        <v xml:space="preserve"> -</v>
      </c>
      <c r="T68" s="63" t="str">
        <f t="shared" si="4"/>
        <v xml:space="preserve"> -</v>
      </c>
    </row>
    <row r="69" spans="2:20" ht="18" thickBot="1">
      <c r="M69" s="70">
        <f>+AVERAGE(M12,M14,M16,M18:M68)</f>
        <v>0.74722222222222212</v>
      </c>
      <c r="N69" s="52">
        <f>+AVERAGE(N12,N14,N16,N18:N68)</f>
        <v>0.83658025779839229</v>
      </c>
      <c r="O69" s="48"/>
      <c r="P69" s="49">
        <f>+SUM(P12,P14,P16,P18:P68)</f>
        <v>259251783</v>
      </c>
      <c r="Q69" s="50">
        <f>+SUM(Q12,Q14,Q16,Q18:Q68)</f>
        <v>208506377</v>
      </c>
      <c r="R69" s="50">
        <f>+SUM(R12,R14,R16,R18:R68)</f>
        <v>1706651</v>
      </c>
      <c r="S69" s="51">
        <f t="shared" si="3"/>
        <v>0.8042620752197488</v>
      </c>
      <c r="T69" s="52">
        <f t="shared" si="4"/>
        <v>8.1851261556379167E-3</v>
      </c>
    </row>
  </sheetData>
  <mergeCells count="25">
    <mergeCell ref="B2:T2"/>
    <mergeCell ref="B3:T3"/>
    <mergeCell ref="B4:T4"/>
    <mergeCell ref="D8:K8"/>
    <mergeCell ref="B9:B11"/>
    <mergeCell ref="C9:C11"/>
    <mergeCell ref="D9:D11"/>
    <mergeCell ref="E9:F10"/>
    <mergeCell ref="G9:K9"/>
    <mergeCell ref="M9:N9"/>
    <mergeCell ref="O9:T10"/>
    <mergeCell ref="G10:G11"/>
    <mergeCell ref="H10:H11"/>
    <mergeCell ref="I10:I11"/>
    <mergeCell ref="J10:J11"/>
    <mergeCell ref="K10:K11"/>
    <mergeCell ref="M10:M11"/>
    <mergeCell ref="N10:N11"/>
    <mergeCell ref="B14:B16"/>
    <mergeCell ref="B18:B68"/>
    <mergeCell ref="C18:C68"/>
    <mergeCell ref="D18:D30"/>
    <mergeCell ref="D31:D45"/>
    <mergeCell ref="D46:D49"/>
    <mergeCell ref="D50:D68"/>
  </mergeCells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Y69"/>
  <sheetViews>
    <sheetView workbookViewId="0"/>
  </sheetViews>
  <sheetFormatPr baseColWidth="10" defaultRowHeight="15" x14ac:dyDescent="0"/>
  <cols>
    <col min="1" max="1" width="2.42578125" style="1" customWidth="1"/>
    <col min="2" max="2" width="20.7109375" style="1" customWidth="1"/>
    <col min="3" max="4" width="19.7109375" style="1" customWidth="1"/>
    <col min="5" max="5" width="36.28515625" style="1" customWidth="1"/>
    <col min="6" max="6" width="13.7109375" style="1" customWidth="1"/>
    <col min="7" max="18" width="9.5703125" style="1" customWidth="1"/>
    <col min="19" max="20" width="13.140625" style="1" customWidth="1"/>
    <col min="21" max="23" width="23.5703125" style="1" customWidth="1"/>
    <col min="24" max="25" width="12.5703125" style="1" customWidth="1"/>
    <col min="26" max="16384" width="10.7109375" style="1"/>
  </cols>
  <sheetData>
    <row r="2" spans="2:25" ht="20" customHeight="1">
      <c r="B2" s="253" t="s">
        <v>16</v>
      </c>
      <c r="C2" s="253"/>
      <c r="D2" s="253"/>
      <c r="E2" s="253"/>
      <c r="F2" s="253"/>
      <c r="G2" s="253"/>
      <c r="H2" s="253"/>
      <c r="I2" s="253"/>
      <c r="J2" s="253"/>
      <c r="K2" s="253"/>
      <c r="L2" s="253"/>
      <c r="M2" s="253"/>
      <c r="N2" s="253"/>
      <c r="O2" s="253"/>
      <c r="P2" s="253"/>
      <c r="Q2" s="253"/>
      <c r="R2" s="253"/>
      <c r="S2" s="253"/>
      <c r="T2" s="253"/>
      <c r="U2" s="253"/>
      <c r="V2" s="253"/>
      <c r="W2" s="253"/>
      <c r="X2" s="253"/>
      <c r="Y2" s="253"/>
    </row>
    <row r="3" spans="2:25" ht="20" customHeight="1">
      <c r="B3" s="253" t="s">
        <v>19</v>
      </c>
      <c r="C3" s="253"/>
      <c r="D3" s="253"/>
      <c r="E3" s="253"/>
      <c r="F3" s="253"/>
      <c r="G3" s="253"/>
      <c r="H3" s="253"/>
      <c r="I3" s="253"/>
      <c r="J3" s="253"/>
      <c r="K3" s="253"/>
      <c r="L3" s="253"/>
      <c r="M3" s="253"/>
      <c r="N3" s="253"/>
      <c r="O3" s="253"/>
      <c r="P3" s="253"/>
      <c r="Q3" s="253"/>
      <c r="R3" s="253"/>
      <c r="S3" s="253"/>
      <c r="T3" s="253"/>
      <c r="U3" s="253"/>
      <c r="V3" s="253"/>
      <c r="W3" s="253"/>
      <c r="X3" s="253"/>
      <c r="Y3" s="253"/>
    </row>
    <row r="4" spans="2:25" ht="20" customHeight="1">
      <c r="B4" s="253" t="s">
        <v>27</v>
      </c>
      <c r="C4" s="253"/>
      <c r="D4" s="253"/>
      <c r="E4" s="253"/>
      <c r="F4" s="253"/>
      <c r="G4" s="253"/>
      <c r="H4" s="253"/>
      <c r="I4" s="253"/>
      <c r="J4" s="253"/>
      <c r="K4" s="253"/>
      <c r="L4" s="253"/>
      <c r="M4" s="253"/>
      <c r="N4" s="253"/>
      <c r="O4" s="253"/>
      <c r="P4" s="253"/>
      <c r="Q4" s="253"/>
      <c r="R4" s="253"/>
      <c r="S4" s="253"/>
      <c r="T4" s="253"/>
      <c r="U4" s="253"/>
      <c r="V4" s="253"/>
      <c r="W4" s="253"/>
      <c r="X4" s="253"/>
      <c r="Y4" s="253"/>
    </row>
    <row r="6" spans="2:25" ht="16" thickBot="1"/>
    <row r="7" spans="2:25" ht="18" customHeight="1" thickBot="1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spans="2:25" ht="18" customHeight="1" thickBot="1">
      <c r="B8" s="7" t="s">
        <v>96</v>
      </c>
      <c r="C8" s="8">
        <f>+'2019'!C8</f>
        <v>43738</v>
      </c>
      <c r="D8" s="254" t="s">
        <v>3</v>
      </c>
      <c r="E8" s="255"/>
      <c r="F8" s="255"/>
      <c r="G8" s="255"/>
      <c r="H8" s="282"/>
      <c r="I8" s="282"/>
      <c r="J8" s="282"/>
      <c r="K8" s="282"/>
      <c r="L8" s="282"/>
      <c r="M8" s="282"/>
      <c r="N8" s="256"/>
      <c r="O8" s="4"/>
      <c r="P8" s="4"/>
      <c r="Q8" s="4"/>
      <c r="R8" s="4"/>
      <c r="S8" s="4"/>
      <c r="T8" s="4"/>
      <c r="U8" s="4"/>
      <c r="V8" s="4"/>
      <c r="W8" s="4"/>
      <c r="X8" s="4"/>
      <c r="Y8" s="4"/>
    </row>
    <row r="9" spans="2:25" ht="30" customHeight="1">
      <c r="B9" s="257" t="s">
        <v>17</v>
      </c>
      <c r="C9" s="260" t="s">
        <v>18</v>
      </c>
      <c r="D9" s="263" t="s">
        <v>0</v>
      </c>
      <c r="E9" s="266" t="s">
        <v>5</v>
      </c>
      <c r="F9" s="266"/>
      <c r="G9" s="266"/>
      <c r="H9" s="283"/>
      <c r="I9" s="283"/>
      <c r="J9" s="283"/>
      <c r="K9" s="283"/>
      <c r="L9" s="283"/>
      <c r="M9" s="283"/>
      <c r="N9" s="268"/>
      <c r="O9" s="284" t="s">
        <v>97</v>
      </c>
      <c r="P9" s="285"/>
      <c r="Q9" s="285"/>
      <c r="R9" s="285"/>
      <c r="S9" s="286"/>
      <c r="T9" s="275" t="s">
        <v>98</v>
      </c>
      <c r="U9" s="276"/>
      <c r="V9" s="276"/>
      <c r="W9" s="276"/>
      <c r="X9" s="276"/>
      <c r="Y9" s="277"/>
    </row>
    <row r="10" spans="2:25" ht="17" customHeight="1">
      <c r="B10" s="258"/>
      <c r="C10" s="261"/>
      <c r="D10" s="264"/>
      <c r="E10" s="267" t="s">
        <v>7</v>
      </c>
      <c r="F10" s="251" t="s">
        <v>25</v>
      </c>
      <c r="G10" s="117" t="s">
        <v>1</v>
      </c>
      <c r="H10" s="118" t="s">
        <v>1</v>
      </c>
      <c r="I10" s="120" t="s">
        <v>1</v>
      </c>
      <c r="J10" s="120" t="s">
        <v>1</v>
      </c>
      <c r="K10" s="146" t="s">
        <v>8</v>
      </c>
      <c r="L10" s="120" t="s">
        <v>8</v>
      </c>
      <c r="M10" s="120" t="s">
        <v>8</v>
      </c>
      <c r="N10" s="116" t="s">
        <v>8</v>
      </c>
      <c r="O10" s="287">
        <v>2016</v>
      </c>
      <c r="P10" s="291">
        <v>2017</v>
      </c>
      <c r="Q10" s="293">
        <v>2018</v>
      </c>
      <c r="R10" s="295">
        <v>2019</v>
      </c>
      <c r="S10" s="289" t="s">
        <v>96</v>
      </c>
      <c r="T10" s="278"/>
      <c r="U10" s="279"/>
      <c r="V10" s="279"/>
      <c r="W10" s="279"/>
      <c r="X10" s="279"/>
      <c r="Y10" s="280"/>
    </row>
    <row r="11" spans="2:25" ht="37.5" customHeight="1" thickBot="1">
      <c r="B11" s="259"/>
      <c r="C11" s="262"/>
      <c r="D11" s="265"/>
      <c r="E11" s="251"/>
      <c r="F11" s="252"/>
      <c r="G11" s="119">
        <v>2016</v>
      </c>
      <c r="H11" s="147">
        <v>2017</v>
      </c>
      <c r="I11" s="121">
        <v>2018</v>
      </c>
      <c r="J11" s="121">
        <v>2019</v>
      </c>
      <c r="K11" s="148">
        <v>2016</v>
      </c>
      <c r="L11" s="147">
        <v>2017</v>
      </c>
      <c r="M11" s="121">
        <v>2018</v>
      </c>
      <c r="N11" s="149">
        <v>2019</v>
      </c>
      <c r="O11" s="288"/>
      <c r="P11" s="292"/>
      <c r="Q11" s="294"/>
      <c r="R11" s="296"/>
      <c r="S11" s="290"/>
      <c r="T11" s="35" t="s">
        <v>23</v>
      </c>
      <c r="U11" s="36" t="s">
        <v>20</v>
      </c>
      <c r="V11" s="37" t="s">
        <v>21</v>
      </c>
      <c r="W11" s="24" t="s">
        <v>22</v>
      </c>
      <c r="X11" s="24" t="s">
        <v>14</v>
      </c>
      <c r="Y11" s="25" t="s">
        <v>15</v>
      </c>
    </row>
    <row r="12" spans="2:25" ht="61" thickBot="1">
      <c r="B12" s="30" t="s">
        <v>84</v>
      </c>
      <c r="C12" s="31" t="s">
        <v>83</v>
      </c>
      <c r="D12" s="55" t="s">
        <v>82</v>
      </c>
      <c r="E12" s="57" t="s">
        <v>28</v>
      </c>
      <c r="F12" s="83">
        <v>35</v>
      </c>
      <c r="G12" s="83">
        <f>'2016'!J12</f>
        <v>3</v>
      </c>
      <c r="H12" s="97">
        <f>'2017'!J12</f>
        <v>12</v>
      </c>
      <c r="I12" s="97">
        <f>'2018'!J12</f>
        <v>10</v>
      </c>
      <c r="J12" s="97">
        <f>'2019'!J12</f>
        <v>10</v>
      </c>
      <c r="K12" s="151">
        <f>'2016'!K12</f>
        <v>3</v>
      </c>
      <c r="L12" s="97">
        <f>'2017'!K12</f>
        <v>12</v>
      </c>
      <c r="M12" s="97">
        <f>'2018'!K12</f>
        <v>11</v>
      </c>
      <c r="N12" s="84">
        <f>'2019'!K12</f>
        <v>9</v>
      </c>
      <c r="O12" s="127">
        <f>'2016'!N12</f>
        <v>1</v>
      </c>
      <c r="P12" s="128">
        <f>'2017'!N12</f>
        <v>1</v>
      </c>
      <c r="Q12" s="150">
        <f>'2018'!N12</f>
        <v>1</v>
      </c>
      <c r="R12" s="128">
        <f>'2019'!N12</f>
        <v>0.9</v>
      </c>
      <c r="S12" s="161">
        <v>1</v>
      </c>
      <c r="T12" s="108">
        <v>0</v>
      </c>
      <c r="U12" s="83">
        <f>+'2016'!P12+'2017'!P12+'2018'!P12+'2019'!P12</f>
        <v>0</v>
      </c>
      <c r="V12" s="83">
        <f>+'2016'!Q12+'2017'!Q12+'2018'!Q12+'2019'!Q12</f>
        <v>0</v>
      </c>
      <c r="W12" s="83">
        <f>+'2016'!R12+'2017'!R12+'2018'!R12+'2019'!R12</f>
        <v>0</v>
      </c>
      <c r="X12" s="58" t="str">
        <f>IF(U12=0," -",V12/U12)</f>
        <v xml:space="preserve"> -</v>
      </c>
      <c r="Y12" s="59" t="str">
        <f>IF(W12=0," -",IF(V12=0,100%,W12/V12))</f>
        <v xml:space="preserve"> -</v>
      </c>
    </row>
    <row r="13" spans="2:25" ht="13" customHeight="1" thickBot="1">
      <c r="B13" s="28"/>
      <c r="C13" s="29"/>
      <c r="D13" s="40"/>
      <c r="E13" s="42"/>
      <c r="F13" s="85"/>
      <c r="G13" s="85"/>
      <c r="H13" s="85"/>
      <c r="I13" s="85"/>
      <c r="J13" s="85"/>
      <c r="K13" s="85"/>
      <c r="L13" s="85"/>
      <c r="M13" s="85"/>
      <c r="N13" s="85"/>
      <c r="O13" s="16"/>
      <c r="P13" s="16"/>
      <c r="Q13" s="16"/>
      <c r="R13" s="16"/>
      <c r="S13" s="162"/>
      <c r="T13" s="42"/>
      <c r="U13" s="85"/>
      <c r="V13" s="85"/>
      <c r="W13" s="85"/>
      <c r="X13" s="26"/>
      <c r="Y13" s="43"/>
    </row>
    <row r="14" spans="2:25" ht="61" thickBot="1">
      <c r="B14" s="246" t="s">
        <v>89</v>
      </c>
      <c r="C14" s="31" t="s">
        <v>88</v>
      </c>
      <c r="D14" s="55" t="s">
        <v>85</v>
      </c>
      <c r="E14" s="57" t="s">
        <v>29</v>
      </c>
      <c r="F14" s="83">
        <v>1</v>
      </c>
      <c r="G14" s="83">
        <f>'2016'!J14</f>
        <v>0</v>
      </c>
      <c r="H14" s="97">
        <f>'2017'!J14</f>
        <v>1</v>
      </c>
      <c r="I14" s="97">
        <f>'2018'!J14</f>
        <v>1</v>
      </c>
      <c r="J14" s="97">
        <f>'2019'!J14</f>
        <v>1</v>
      </c>
      <c r="K14" s="151">
        <f>'2016'!K14</f>
        <v>1</v>
      </c>
      <c r="L14" s="97">
        <f>'2017'!K14</f>
        <v>0.6</v>
      </c>
      <c r="M14" s="97">
        <f>'2018'!K14</f>
        <v>1</v>
      </c>
      <c r="N14" s="84">
        <f>'2019'!K14</f>
        <v>1</v>
      </c>
      <c r="O14" s="129" t="str">
        <f>'2016'!N14</f>
        <v xml:space="preserve"> -</v>
      </c>
      <c r="P14" s="130">
        <f>'2017'!N14</f>
        <v>0.6</v>
      </c>
      <c r="Q14" s="137">
        <f>'2018'!N14</f>
        <v>1</v>
      </c>
      <c r="R14" s="130">
        <f>'2019'!N14</f>
        <v>1</v>
      </c>
      <c r="S14" s="163">
        <v>0.8666666666666667</v>
      </c>
      <c r="T14" s="108" t="s">
        <v>129</v>
      </c>
      <c r="U14" s="83">
        <f>+'2016'!P14+'2017'!P14+'2018'!P14+'2019'!P14</f>
        <v>0</v>
      </c>
      <c r="V14" s="83">
        <f>+'2016'!Q14+'2017'!Q14+'2018'!Q14+'2019'!Q14</f>
        <v>0</v>
      </c>
      <c r="W14" s="83">
        <f>+'2016'!R14+'2017'!R14+'2018'!R14+'2019'!R14</f>
        <v>0</v>
      </c>
      <c r="X14" s="58" t="str">
        <f t="shared" ref="X14:X69" si="0">IF(U14=0," -",V14/U14)</f>
        <v xml:space="preserve"> -</v>
      </c>
      <c r="Y14" s="59" t="str">
        <f t="shared" ref="Y14:Y69" si="1">IF(W14=0," -",IF(V14=0,100%,W14/V14))</f>
        <v xml:space="preserve"> -</v>
      </c>
    </row>
    <row r="15" spans="2:25" ht="13" customHeight="1" thickBot="1">
      <c r="B15" s="247"/>
      <c r="C15" s="14"/>
      <c r="D15" s="9"/>
      <c r="E15" s="38"/>
      <c r="F15" s="46"/>
      <c r="G15" s="46"/>
      <c r="H15" s="46"/>
      <c r="I15" s="46"/>
      <c r="J15" s="46"/>
      <c r="K15" s="46"/>
      <c r="L15" s="46"/>
      <c r="M15" s="46"/>
      <c r="N15" s="47"/>
      <c r="O15" s="160"/>
      <c r="P15" s="160"/>
      <c r="Q15" s="160"/>
      <c r="R15" s="160"/>
      <c r="S15" s="164"/>
      <c r="T15" s="109"/>
      <c r="U15" s="46"/>
      <c r="V15" s="46"/>
      <c r="W15" s="46"/>
      <c r="X15" s="39"/>
      <c r="Y15" s="44"/>
    </row>
    <row r="16" spans="2:25" ht="61" thickBot="1">
      <c r="B16" s="248"/>
      <c r="C16" s="31" t="s">
        <v>87</v>
      </c>
      <c r="D16" s="55" t="s">
        <v>86</v>
      </c>
      <c r="E16" s="57" t="s">
        <v>30</v>
      </c>
      <c r="F16" s="83">
        <v>1</v>
      </c>
      <c r="G16" s="97">
        <f>'2016'!J16</f>
        <v>0</v>
      </c>
      <c r="H16" s="97">
        <f>'2017'!J16</f>
        <v>1</v>
      </c>
      <c r="I16" s="97">
        <f>'2018'!J16</f>
        <v>1</v>
      </c>
      <c r="J16" s="97">
        <f>'2019'!J16</f>
        <v>1</v>
      </c>
      <c r="K16" s="151">
        <f>'2016'!K16</f>
        <v>0</v>
      </c>
      <c r="L16" s="97">
        <f>'2017'!K16</f>
        <v>0.4</v>
      </c>
      <c r="M16" s="97">
        <f>'2018'!K16</f>
        <v>1</v>
      </c>
      <c r="N16" s="84">
        <f>'2019'!K16</f>
        <v>1</v>
      </c>
      <c r="O16" s="129" t="str">
        <f>'2016'!N16</f>
        <v xml:space="preserve"> -</v>
      </c>
      <c r="P16" s="130">
        <f>'2017'!N16</f>
        <v>0.4</v>
      </c>
      <c r="Q16" s="137">
        <f>'2018'!N16</f>
        <v>1</v>
      </c>
      <c r="R16" s="130">
        <f>'2019'!N16</f>
        <v>1</v>
      </c>
      <c r="S16" s="163">
        <v>0.79999999999999993</v>
      </c>
      <c r="T16" s="108" t="s">
        <v>129</v>
      </c>
      <c r="U16" s="83">
        <f>+'2016'!P16+'2017'!P16+'2018'!P16+'2019'!P16</f>
        <v>0</v>
      </c>
      <c r="V16" s="83">
        <f>+'2016'!Q16+'2017'!Q16+'2018'!Q16+'2019'!Q16</f>
        <v>0</v>
      </c>
      <c r="W16" s="83">
        <f>+'2016'!R16+'2017'!R16+'2018'!R16+'2019'!R16</f>
        <v>0</v>
      </c>
      <c r="X16" s="58" t="str">
        <f t="shared" si="0"/>
        <v xml:space="preserve"> -</v>
      </c>
      <c r="Y16" s="59" t="str">
        <f t="shared" si="1"/>
        <v xml:space="preserve"> -</v>
      </c>
    </row>
    <row r="17" spans="2:25" ht="13" customHeight="1" thickBot="1">
      <c r="B17" s="28"/>
      <c r="C17" s="29"/>
      <c r="D17" s="40"/>
      <c r="E17" s="42"/>
      <c r="F17" s="85"/>
      <c r="G17" s="85"/>
      <c r="H17" s="85"/>
      <c r="I17" s="85"/>
      <c r="J17" s="85"/>
      <c r="K17" s="85"/>
      <c r="L17" s="85"/>
      <c r="M17" s="85"/>
      <c r="N17" s="86"/>
      <c r="O17" s="16"/>
      <c r="P17" s="16"/>
      <c r="Q17" s="16"/>
      <c r="R17" s="16"/>
      <c r="S17" s="162"/>
      <c r="T17" s="42"/>
      <c r="U17" s="85"/>
      <c r="V17" s="85"/>
      <c r="W17" s="85"/>
      <c r="X17" s="26"/>
      <c r="Y17" s="43"/>
    </row>
    <row r="18" spans="2:25" ht="45">
      <c r="B18" s="246" t="s">
        <v>95</v>
      </c>
      <c r="C18" s="243" t="s">
        <v>94</v>
      </c>
      <c r="D18" s="241" t="s">
        <v>90</v>
      </c>
      <c r="E18" s="101" t="s">
        <v>31</v>
      </c>
      <c r="F18" s="87">
        <v>47</v>
      </c>
      <c r="G18" s="87">
        <f>'2016'!J18</f>
        <v>47</v>
      </c>
      <c r="H18" s="122">
        <f>'2017'!J18</f>
        <v>47</v>
      </c>
      <c r="I18" s="122">
        <f>'2018'!J18</f>
        <v>47</v>
      </c>
      <c r="J18" s="122">
        <f>'2019'!J18</f>
        <v>47</v>
      </c>
      <c r="K18" s="152">
        <f>'2016'!K18</f>
        <v>47</v>
      </c>
      <c r="L18" s="122">
        <f>'2017'!K18</f>
        <v>47</v>
      </c>
      <c r="M18" s="122">
        <f>'2018'!K18</f>
        <v>47</v>
      </c>
      <c r="N18" s="88">
        <f>'2019'!K18</f>
        <v>47</v>
      </c>
      <c r="O18" s="129">
        <f>'2016'!N18</f>
        <v>1</v>
      </c>
      <c r="P18" s="130">
        <f>'2017'!N18</f>
        <v>1</v>
      </c>
      <c r="Q18" s="138">
        <f>'2018'!N18</f>
        <v>1</v>
      </c>
      <c r="R18" s="130">
        <f>'2019'!N18</f>
        <v>1</v>
      </c>
      <c r="S18" s="163">
        <v>1</v>
      </c>
      <c r="T18" s="110" t="s">
        <v>130</v>
      </c>
      <c r="U18" s="87">
        <f>+'2016'!P18+'2017'!P18+'2018'!P18+'2019'!P18</f>
        <v>12525722</v>
      </c>
      <c r="V18" s="87">
        <f>+'2016'!Q18+'2017'!Q18+'2018'!Q18+'2019'!Q18</f>
        <v>11330073</v>
      </c>
      <c r="W18" s="87">
        <f>+'2016'!R18+'2017'!R18+'2018'!R18+'2019'!R18</f>
        <v>0</v>
      </c>
      <c r="X18" s="19">
        <f t="shared" si="0"/>
        <v>0.90454450450041923</v>
      </c>
      <c r="Y18" s="18" t="str">
        <f t="shared" si="1"/>
        <v xml:space="preserve"> -</v>
      </c>
    </row>
    <row r="19" spans="2:25" ht="45">
      <c r="B19" s="247"/>
      <c r="C19" s="244"/>
      <c r="D19" s="239"/>
      <c r="E19" s="10" t="s">
        <v>32</v>
      </c>
      <c r="F19" s="89">
        <v>47</v>
      </c>
      <c r="G19" s="89">
        <f>'2016'!J19</f>
        <v>47</v>
      </c>
      <c r="H19" s="123">
        <f>'2017'!J19</f>
        <v>47</v>
      </c>
      <c r="I19" s="123">
        <f>'2018'!J19</f>
        <v>47</v>
      </c>
      <c r="J19" s="123">
        <f>'2019'!J19</f>
        <v>47</v>
      </c>
      <c r="K19" s="153">
        <f>'2016'!K19</f>
        <v>43</v>
      </c>
      <c r="L19" s="123">
        <f>'2017'!K19</f>
        <v>32</v>
      </c>
      <c r="M19" s="123">
        <f>'2018'!K19</f>
        <v>30</v>
      </c>
      <c r="N19" s="90">
        <f>'2019'!K19</f>
        <v>30</v>
      </c>
      <c r="O19" s="129">
        <f>'2016'!N19</f>
        <v>0.91489361702127658</v>
      </c>
      <c r="P19" s="130">
        <f>'2017'!N19</f>
        <v>0.68085106382978722</v>
      </c>
      <c r="Q19" s="139">
        <f>'2018'!N19</f>
        <v>0.63829787234042556</v>
      </c>
      <c r="R19" s="130">
        <f>'2019'!N19</f>
        <v>0.63829787234042556</v>
      </c>
      <c r="S19" s="163">
        <v>0.71808510638297873</v>
      </c>
      <c r="T19" s="111">
        <v>2210645</v>
      </c>
      <c r="U19" s="89">
        <f>+'2016'!P19+'2017'!P19+'2018'!P19+'2019'!P19</f>
        <v>6962411</v>
      </c>
      <c r="V19" s="89">
        <f>+'2016'!Q19+'2017'!Q19+'2018'!Q19+'2019'!Q19</f>
        <v>4074705</v>
      </c>
      <c r="W19" s="89">
        <f>+'2016'!R19+'2017'!R19+'2018'!R19+'2019'!R19</f>
        <v>1205131</v>
      </c>
      <c r="X19" s="27">
        <f t="shared" si="0"/>
        <v>0.58524338767131101</v>
      </c>
      <c r="Y19" s="23">
        <f t="shared" si="1"/>
        <v>0.29575907949164421</v>
      </c>
    </row>
    <row r="20" spans="2:25" ht="45">
      <c r="B20" s="247"/>
      <c r="C20" s="244"/>
      <c r="D20" s="239"/>
      <c r="E20" s="10" t="s">
        <v>33</v>
      </c>
      <c r="F20" s="89">
        <v>23</v>
      </c>
      <c r="G20" s="89">
        <f>'2016'!J20</f>
        <v>0</v>
      </c>
      <c r="H20" s="123">
        <f>'2017'!J20</f>
        <v>9</v>
      </c>
      <c r="I20" s="123">
        <f>'2018'!J20</f>
        <v>9</v>
      </c>
      <c r="J20" s="123">
        <f>'2019'!J20</f>
        <v>5</v>
      </c>
      <c r="K20" s="153">
        <f>'2016'!K20</f>
        <v>0</v>
      </c>
      <c r="L20" s="123">
        <f>'2017'!K20</f>
        <v>11</v>
      </c>
      <c r="M20" s="123">
        <f>'2018'!K20</f>
        <v>4</v>
      </c>
      <c r="N20" s="90">
        <f>'2019'!K20</f>
        <v>10</v>
      </c>
      <c r="O20" s="129" t="str">
        <f>'2016'!N20</f>
        <v xml:space="preserve"> -</v>
      </c>
      <c r="P20" s="130">
        <f>'2017'!N20</f>
        <v>1</v>
      </c>
      <c r="Q20" s="139">
        <f>'2018'!N20</f>
        <v>0.44444444444444442</v>
      </c>
      <c r="R20" s="130">
        <f>'2019'!N20</f>
        <v>1</v>
      </c>
      <c r="S20" s="163">
        <v>1</v>
      </c>
      <c r="T20" s="111">
        <v>2210298</v>
      </c>
      <c r="U20" s="89">
        <f>+'2016'!P20+'2017'!P20+'2018'!P20+'2019'!P20</f>
        <v>4418786</v>
      </c>
      <c r="V20" s="89">
        <f>+'2016'!Q20+'2017'!Q20+'2018'!Q20+'2019'!Q20</f>
        <v>1729473</v>
      </c>
      <c r="W20" s="89">
        <f>+'2016'!R20+'2017'!R20+'2018'!R20+'2019'!R20</f>
        <v>0</v>
      </c>
      <c r="X20" s="27">
        <f t="shared" si="0"/>
        <v>0.39139098385846249</v>
      </c>
      <c r="Y20" s="23" t="str">
        <f t="shared" si="1"/>
        <v xml:space="preserve"> -</v>
      </c>
    </row>
    <row r="21" spans="2:25" ht="45">
      <c r="B21" s="247"/>
      <c r="C21" s="244"/>
      <c r="D21" s="239"/>
      <c r="E21" s="10" t="s">
        <v>34</v>
      </c>
      <c r="F21" s="89">
        <v>17400</v>
      </c>
      <c r="G21" s="89">
        <f>'2016'!J21</f>
        <v>2200</v>
      </c>
      <c r="H21" s="123">
        <f>'2017'!J21</f>
        <v>5000</v>
      </c>
      <c r="I21" s="123">
        <f>'2018'!J21</f>
        <v>5000</v>
      </c>
      <c r="J21" s="123">
        <f>'2019'!J21</f>
        <v>5200</v>
      </c>
      <c r="K21" s="153">
        <f>'2016'!K21</f>
        <v>2247</v>
      </c>
      <c r="L21" s="123">
        <f>'2017'!K21</f>
        <v>691</v>
      </c>
      <c r="M21" s="123">
        <f>'2018'!K21</f>
        <v>692</v>
      </c>
      <c r="N21" s="90">
        <f>'2019'!K21</f>
        <v>619</v>
      </c>
      <c r="O21" s="129">
        <f>'2016'!N21</f>
        <v>1</v>
      </c>
      <c r="P21" s="130">
        <f>'2017'!N21</f>
        <v>0.13819999999999999</v>
      </c>
      <c r="Q21" s="139">
        <f>'2018'!N21</f>
        <v>0.1384</v>
      </c>
      <c r="R21" s="130">
        <f>'2019'!N21</f>
        <v>0.11903846153846154</v>
      </c>
      <c r="S21" s="163">
        <v>0.24419540229885056</v>
      </c>
      <c r="T21" s="111">
        <v>2210645</v>
      </c>
      <c r="U21" s="89">
        <f>+'2016'!P21+'2017'!P21+'2018'!P21+'2019'!P21</f>
        <v>1645589</v>
      </c>
      <c r="V21" s="89">
        <f>+'2016'!Q21+'2017'!Q21+'2018'!Q21+'2019'!Q21</f>
        <v>1645589</v>
      </c>
      <c r="W21" s="89">
        <f>+'2016'!R21+'2017'!R21+'2018'!R21+'2019'!R21</f>
        <v>330000</v>
      </c>
      <c r="X21" s="27">
        <f t="shared" si="0"/>
        <v>1</v>
      </c>
      <c r="Y21" s="23">
        <f t="shared" si="1"/>
        <v>0.20053609984023957</v>
      </c>
    </row>
    <row r="22" spans="2:25" ht="45">
      <c r="B22" s="247"/>
      <c r="C22" s="244"/>
      <c r="D22" s="239"/>
      <c r="E22" s="10" t="s">
        <v>35</v>
      </c>
      <c r="F22" s="89">
        <v>47</v>
      </c>
      <c r="G22" s="89">
        <f>'2016'!J22</f>
        <v>47</v>
      </c>
      <c r="H22" s="123">
        <f>'2017'!J22</f>
        <v>47</v>
      </c>
      <c r="I22" s="123">
        <f>'2018'!J22</f>
        <v>47</v>
      </c>
      <c r="J22" s="123">
        <f>'2019'!J22</f>
        <v>47</v>
      </c>
      <c r="K22" s="153">
        <f>'2016'!K22</f>
        <v>47</v>
      </c>
      <c r="L22" s="123">
        <f>'2017'!K22</f>
        <v>47</v>
      </c>
      <c r="M22" s="123">
        <f>'2018'!K22</f>
        <v>47</v>
      </c>
      <c r="N22" s="90">
        <f>'2019'!K22</f>
        <v>47</v>
      </c>
      <c r="O22" s="129">
        <f>'2016'!N22</f>
        <v>1</v>
      </c>
      <c r="P22" s="130">
        <f>'2017'!N22</f>
        <v>1</v>
      </c>
      <c r="Q22" s="139">
        <f>'2018'!N22</f>
        <v>1</v>
      </c>
      <c r="R22" s="130">
        <f>'2019'!N22</f>
        <v>1</v>
      </c>
      <c r="S22" s="163">
        <v>1</v>
      </c>
      <c r="T22" s="111">
        <v>2210208</v>
      </c>
      <c r="U22" s="89">
        <f>+'2016'!P22+'2017'!P22+'2018'!P22+'2019'!P22</f>
        <v>5968010</v>
      </c>
      <c r="V22" s="89">
        <f>+'2016'!Q22+'2017'!Q22+'2018'!Q22+'2019'!Q22</f>
        <v>4208170</v>
      </c>
      <c r="W22" s="89">
        <f>+'2016'!R22+'2017'!R22+'2018'!R22+'2019'!R22</f>
        <v>500000</v>
      </c>
      <c r="X22" s="27">
        <f t="shared" si="0"/>
        <v>0.70512113753160599</v>
      </c>
      <c r="Y22" s="23">
        <f t="shared" si="1"/>
        <v>0.11881649267971589</v>
      </c>
    </row>
    <row r="23" spans="2:25" ht="45" customHeight="1">
      <c r="B23" s="247"/>
      <c r="C23" s="244"/>
      <c r="D23" s="239"/>
      <c r="E23" s="10" t="s">
        <v>36</v>
      </c>
      <c r="F23" s="89">
        <v>47</v>
      </c>
      <c r="G23" s="89">
        <f>'2016'!J23</f>
        <v>47</v>
      </c>
      <c r="H23" s="123">
        <f>'2017'!J23</f>
        <v>47</v>
      </c>
      <c r="I23" s="123">
        <f>'2018'!J23</f>
        <v>47</v>
      </c>
      <c r="J23" s="123">
        <f>'2019'!J23</f>
        <v>47</v>
      </c>
      <c r="K23" s="153">
        <f>'2016'!K23</f>
        <v>47</v>
      </c>
      <c r="L23" s="123">
        <f>'2017'!K23</f>
        <v>47</v>
      </c>
      <c r="M23" s="123">
        <f>'2018'!K23</f>
        <v>47</v>
      </c>
      <c r="N23" s="90">
        <f>'2019'!K23</f>
        <v>47</v>
      </c>
      <c r="O23" s="129">
        <f>'2016'!N23</f>
        <v>1</v>
      </c>
      <c r="P23" s="130">
        <f>'2017'!N23</f>
        <v>1</v>
      </c>
      <c r="Q23" s="139">
        <f>'2018'!N23</f>
        <v>1</v>
      </c>
      <c r="R23" s="130">
        <f>'2019'!N23</f>
        <v>1</v>
      </c>
      <c r="S23" s="163">
        <v>1</v>
      </c>
      <c r="T23" s="111" t="s">
        <v>131</v>
      </c>
      <c r="U23" s="89">
        <f>+'2016'!P23+'2017'!P23+'2018'!P23+'2019'!P23</f>
        <v>649487157</v>
      </c>
      <c r="V23" s="89">
        <f>+'2016'!Q23+'2017'!Q23+'2018'!Q23+'2019'!Q23</f>
        <v>602423340</v>
      </c>
      <c r="W23" s="89">
        <f>+'2016'!R23+'2017'!R23+'2018'!R23+'2019'!R23</f>
        <v>0</v>
      </c>
      <c r="X23" s="27">
        <f t="shared" si="0"/>
        <v>0.92753695513027679</v>
      </c>
      <c r="Y23" s="23" t="str">
        <f t="shared" si="1"/>
        <v xml:space="preserve"> -</v>
      </c>
    </row>
    <row r="24" spans="2:25" ht="45" customHeight="1">
      <c r="B24" s="247"/>
      <c r="C24" s="244"/>
      <c r="D24" s="239"/>
      <c r="E24" s="10" t="s">
        <v>37</v>
      </c>
      <c r="F24" s="89">
        <v>47</v>
      </c>
      <c r="G24" s="89">
        <f>'2016'!J24</f>
        <v>47</v>
      </c>
      <c r="H24" s="123">
        <f>'2017'!J24</f>
        <v>47</v>
      </c>
      <c r="I24" s="123">
        <f>'2018'!J24</f>
        <v>47</v>
      </c>
      <c r="J24" s="123">
        <f>'2019'!J24</f>
        <v>47</v>
      </c>
      <c r="K24" s="153">
        <f>'2016'!K24</f>
        <v>47</v>
      </c>
      <c r="L24" s="123">
        <f>'2017'!K24</f>
        <v>47</v>
      </c>
      <c r="M24" s="123">
        <f>'2018'!K24</f>
        <v>47</v>
      </c>
      <c r="N24" s="90">
        <f>'2019'!K24</f>
        <v>47</v>
      </c>
      <c r="O24" s="129">
        <f>'2016'!N24</f>
        <v>1</v>
      </c>
      <c r="P24" s="130">
        <f>'2017'!N24</f>
        <v>1</v>
      </c>
      <c r="Q24" s="139">
        <f>'2018'!N24</f>
        <v>1</v>
      </c>
      <c r="R24" s="130">
        <f>'2019'!N24</f>
        <v>1</v>
      </c>
      <c r="S24" s="163">
        <v>1</v>
      </c>
      <c r="T24" s="111" t="s">
        <v>132</v>
      </c>
      <c r="U24" s="89">
        <f>+'2016'!P24+'2017'!P24+'2018'!P24+'2019'!P24</f>
        <v>114267981</v>
      </c>
      <c r="V24" s="89">
        <f>+'2016'!Q24+'2017'!Q24+'2018'!Q24+'2019'!Q24</f>
        <v>103401222</v>
      </c>
      <c r="W24" s="89">
        <f>+'2016'!R24+'2017'!R24+'2018'!R24+'2019'!R24</f>
        <v>0</v>
      </c>
      <c r="X24" s="27">
        <f t="shared" si="0"/>
        <v>0.90490110261071299</v>
      </c>
      <c r="Y24" s="23" t="str">
        <f t="shared" si="1"/>
        <v xml:space="preserve"> -</v>
      </c>
    </row>
    <row r="25" spans="2:25" ht="45">
      <c r="B25" s="247"/>
      <c r="C25" s="244"/>
      <c r="D25" s="239"/>
      <c r="E25" s="10" t="s">
        <v>38</v>
      </c>
      <c r="F25" s="89">
        <v>12</v>
      </c>
      <c r="G25" s="89">
        <f>'2016'!J25</f>
        <v>0</v>
      </c>
      <c r="H25" s="123">
        <f>'2017'!J25</f>
        <v>4</v>
      </c>
      <c r="I25" s="123">
        <f>'2018'!J25</f>
        <v>4</v>
      </c>
      <c r="J25" s="123">
        <f>'2019'!J25</f>
        <v>4</v>
      </c>
      <c r="K25" s="153">
        <f>'2016'!K25</f>
        <v>0</v>
      </c>
      <c r="L25" s="123">
        <f>'2017'!K25</f>
        <v>0.1</v>
      </c>
      <c r="M25" s="123">
        <f>'2018'!K25</f>
        <v>13</v>
      </c>
      <c r="N25" s="90">
        <f>'2019'!K25</f>
        <v>0</v>
      </c>
      <c r="O25" s="129" t="str">
        <f>'2016'!N25</f>
        <v xml:space="preserve"> -</v>
      </c>
      <c r="P25" s="130">
        <f>'2017'!N25</f>
        <v>2.5000000000000001E-2</v>
      </c>
      <c r="Q25" s="139">
        <f>'2018'!N25</f>
        <v>1</v>
      </c>
      <c r="R25" s="130">
        <f>'2019'!N25</f>
        <v>0</v>
      </c>
      <c r="S25" s="163">
        <v>1</v>
      </c>
      <c r="T25" s="111">
        <v>2210645</v>
      </c>
      <c r="U25" s="89">
        <f>+'2016'!P25+'2017'!P25+'2018'!P25+'2018'!P25</f>
        <v>4769372</v>
      </c>
      <c r="V25" s="89">
        <f>+'2016'!Q25+'2017'!Q25+'2018'!Q25+'2018'!Q25</f>
        <v>3689372</v>
      </c>
      <c r="W25" s="89">
        <f>+'2016'!R25+'2017'!R25+'2018'!R25+'2018'!R25</f>
        <v>211440</v>
      </c>
      <c r="X25" s="27">
        <f t="shared" si="0"/>
        <v>0.77355509278789747</v>
      </c>
      <c r="Y25" s="23">
        <f t="shared" si="1"/>
        <v>5.7310566676388286E-2</v>
      </c>
    </row>
    <row r="26" spans="2:25" ht="30">
      <c r="B26" s="247"/>
      <c r="C26" s="244"/>
      <c r="D26" s="239"/>
      <c r="E26" s="10" t="s">
        <v>39</v>
      </c>
      <c r="F26" s="89">
        <v>4</v>
      </c>
      <c r="G26" s="89">
        <f>'2016'!J26</f>
        <v>0</v>
      </c>
      <c r="H26" s="123">
        <f>'2017'!J26</f>
        <v>1</v>
      </c>
      <c r="I26" s="123">
        <f>'2018'!J26</f>
        <v>2</v>
      </c>
      <c r="J26" s="123">
        <f>'2019'!J26</f>
        <v>1</v>
      </c>
      <c r="K26" s="153">
        <f>'2016'!K26</f>
        <v>0</v>
      </c>
      <c r="L26" s="123">
        <f>'2017'!K26</f>
        <v>0.17</v>
      </c>
      <c r="M26" s="123">
        <f>'2018'!K26</f>
        <v>4</v>
      </c>
      <c r="N26" s="90">
        <f>'2019'!K26</f>
        <v>2</v>
      </c>
      <c r="O26" s="129" t="str">
        <f>'2016'!N26</f>
        <v xml:space="preserve"> -</v>
      </c>
      <c r="P26" s="130">
        <f>'2017'!N26</f>
        <v>0.17</v>
      </c>
      <c r="Q26" s="139">
        <f>'2018'!N26</f>
        <v>1</v>
      </c>
      <c r="R26" s="130">
        <f>'2019'!N26</f>
        <v>1</v>
      </c>
      <c r="S26" s="163">
        <v>1</v>
      </c>
      <c r="T26" s="111">
        <v>2210297</v>
      </c>
      <c r="U26" s="89">
        <f>+'2016'!P26+'2017'!P26+'2018'!P26+'2019'!P26</f>
        <v>3425508</v>
      </c>
      <c r="V26" s="89">
        <f>+'2016'!Q26+'2017'!Q26+'2018'!Q26+'2019'!Q26</f>
        <v>3008686</v>
      </c>
      <c r="W26" s="89">
        <f>+'2016'!R26+'2017'!R26+'2018'!R26+'2019'!R26</f>
        <v>15038171</v>
      </c>
      <c r="X26" s="27">
        <f t="shared" si="0"/>
        <v>0.8783181939729815</v>
      </c>
      <c r="Y26" s="23">
        <f t="shared" si="1"/>
        <v>4.998252060866438</v>
      </c>
    </row>
    <row r="27" spans="2:25" ht="60">
      <c r="B27" s="247"/>
      <c r="C27" s="244"/>
      <c r="D27" s="239"/>
      <c r="E27" s="10" t="s">
        <v>40</v>
      </c>
      <c r="F27" s="89">
        <v>1</v>
      </c>
      <c r="G27" s="89">
        <f>'2016'!J27</f>
        <v>1</v>
      </c>
      <c r="H27" s="123">
        <f>'2017'!J27</f>
        <v>1</v>
      </c>
      <c r="I27" s="123">
        <f>'2018'!J27</f>
        <v>1</v>
      </c>
      <c r="J27" s="123">
        <f>'2019'!J27</f>
        <v>1</v>
      </c>
      <c r="K27" s="153">
        <f>'2016'!K27</f>
        <v>0.4</v>
      </c>
      <c r="L27" s="123">
        <f>'2017'!K27</f>
        <v>1</v>
      </c>
      <c r="M27" s="123">
        <f>'2018'!K27</f>
        <v>1</v>
      </c>
      <c r="N27" s="90">
        <f>'2019'!K27</f>
        <v>0.9</v>
      </c>
      <c r="O27" s="129">
        <f>'2016'!N27</f>
        <v>0.4</v>
      </c>
      <c r="P27" s="130">
        <f>'2017'!N27</f>
        <v>1</v>
      </c>
      <c r="Q27" s="139">
        <f>'2018'!N27</f>
        <v>1</v>
      </c>
      <c r="R27" s="130">
        <f>'2019'!N27</f>
        <v>0.9</v>
      </c>
      <c r="S27" s="163">
        <v>0.82499999999999996</v>
      </c>
      <c r="T27" s="111" t="s">
        <v>133</v>
      </c>
      <c r="U27" s="89">
        <f>+'2016'!P27+'2017'!P27+'2018'!P27+'2019'!P27</f>
        <v>31211821</v>
      </c>
      <c r="V27" s="89">
        <f>+'2016'!Q27+'2017'!Q27+'2018'!Q27+'2019'!Q27</f>
        <v>27612457</v>
      </c>
      <c r="W27" s="89">
        <f>+'2016'!R27+'2017'!R27+'2018'!R27+'2019'!R27</f>
        <v>1478710</v>
      </c>
      <c r="X27" s="27">
        <f t="shared" si="0"/>
        <v>0.88467946166934641</v>
      </c>
      <c r="Y27" s="23">
        <f t="shared" si="1"/>
        <v>5.3552278958732283E-2</v>
      </c>
    </row>
    <row r="28" spans="2:25" ht="60">
      <c r="B28" s="247"/>
      <c r="C28" s="244"/>
      <c r="D28" s="239"/>
      <c r="E28" s="10" t="s">
        <v>41</v>
      </c>
      <c r="F28" s="89">
        <v>10</v>
      </c>
      <c r="G28" s="89">
        <f>'2016'!J28</f>
        <v>3</v>
      </c>
      <c r="H28" s="123">
        <f>'2017'!J28</f>
        <v>3</v>
      </c>
      <c r="I28" s="123">
        <f>'2018'!J28</f>
        <v>3</v>
      </c>
      <c r="J28" s="123">
        <f>'2019'!J28</f>
        <v>1</v>
      </c>
      <c r="K28" s="153">
        <f>'2016'!K28</f>
        <v>2</v>
      </c>
      <c r="L28" s="123">
        <f>'2017'!K28</f>
        <v>4</v>
      </c>
      <c r="M28" s="123">
        <f>'2018'!K28</f>
        <v>1</v>
      </c>
      <c r="N28" s="90">
        <f>'2019'!K28</f>
        <v>0</v>
      </c>
      <c r="O28" s="129">
        <f>'2016'!N28</f>
        <v>0.66666666666666663</v>
      </c>
      <c r="P28" s="130">
        <f>'2017'!N28</f>
        <v>1</v>
      </c>
      <c r="Q28" s="139">
        <f>'2018'!N28</f>
        <v>0.33333333333333331</v>
      </c>
      <c r="R28" s="130">
        <f>'2019'!N28</f>
        <v>0</v>
      </c>
      <c r="S28" s="163">
        <v>0.7</v>
      </c>
      <c r="T28" s="111" t="s">
        <v>129</v>
      </c>
      <c r="U28" s="89">
        <f>+'2016'!P28+'2017'!P28+'2018'!P28+'2019'!P28</f>
        <v>13710000</v>
      </c>
      <c r="V28" s="89">
        <f>+'2016'!Q28+'2017'!Q28+'2018'!Q28+'2019'!Q28</f>
        <v>11318331</v>
      </c>
      <c r="W28" s="89">
        <f>+'2016'!R28+'2017'!R28+'2018'!R28+'2019'!R28</f>
        <v>0</v>
      </c>
      <c r="X28" s="27">
        <f t="shared" si="0"/>
        <v>0.82555295404814</v>
      </c>
      <c r="Y28" s="23" t="str">
        <f t="shared" si="1"/>
        <v xml:space="preserve"> -</v>
      </c>
    </row>
    <row r="29" spans="2:25" ht="45">
      <c r="B29" s="247"/>
      <c r="C29" s="244"/>
      <c r="D29" s="239"/>
      <c r="E29" s="10" t="s">
        <v>42</v>
      </c>
      <c r="F29" s="89">
        <v>13</v>
      </c>
      <c r="G29" s="89">
        <f>'2016'!J29</f>
        <v>0</v>
      </c>
      <c r="H29" s="123">
        <f>'2017'!J29</f>
        <v>5</v>
      </c>
      <c r="I29" s="123">
        <f>'2018'!J29</f>
        <v>4</v>
      </c>
      <c r="J29" s="123">
        <f>'2019'!J29</f>
        <v>4</v>
      </c>
      <c r="K29" s="153">
        <f>'2016'!K29</f>
        <v>0</v>
      </c>
      <c r="L29" s="123">
        <f>'2017'!K29</f>
        <v>7</v>
      </c>
      <c r="M29" s="123">
        <f>'2018'!K29</f>
        <v>4</v>
      </c>
      <c r="N29" s="90">
        <f>'2019'!K29</f>
        <v>0</v>
      </c>
      <c r="O29" s="129" t="str">
        <f>'2016'!N29</f>
        <v xml:space="preserve"> -</v>
      </c>
      <c r="P29" s="130">
        <f>'2017'!N29</f>
        <v>1</v>
      </c>
      <c r="Q29" s="139">
        <f>'2018'!N29</f>
        <v>1</v>
      </c>
      <c r="R29" s="130">
        <f>'2019'!N29</f>
        <v>0</v>
      </c>
      <c r="S29" s="163">
        <v>0.84615384615384615</v>
      </c>
      <c r="T29" s="111">
        <v>2210645</v>
      </c>
      <c r="U29" s="89">
        <f>+'2016'!P29+'2017'!P29+'2018'!P29+'2019'!P29</f>
        <v>1227619</v>
      </c>
      <c r="V29" s="89">
        <f>+'2016'!Q29+'2017'!Q29+'2018'!Q29+'2019'!Q29</f>
        <v>1227619</v>
      </c>
      <c r="W29" s="89">
        <f>+'2016'!R29+'2017'!R29+'2018'!R29+'2019'!R29</f>
        <v>0</v>
      </c>
      <c r="X29" s="27">
        <f t="shared" si="0"/>
        <v>1</v>
      </c>
      <c r="Y29" s="23" t="str">
        <f t="shared" si="1"/>
        <v xml:space="preserve"> -</v>
      </c>
    </row>
    <row r="30" spans="2:25" ht="61" thickBot="1">
      <c r="B30" s="247"/>
      <c r="C30" s="244"/>
      <c r="D30" s="240"/>
      <c r="E30" s="104" t="s">
        <v>43</v>
      </c>
      <c r="F30" s="68">
        <v>1</v>
      </c>
      <c r="G30" s="68">
        <f>'2016'!J30</f>
        <v>1</v>
      </c>
      <c r="H30" s="67">
        <f>'2017'!J30</f>
        <v>1</v>
      </c>
      <c r="I30" s="67">
        <f>'2018'!J30</f>
        <v>1</v>
      </c>
      <c r="J30" s="67">
        <f>'2019'!J30</f>
        <v>1</v>
      </c>
      <c r="K30" s="154">
        <f>'2016'!K30</f>
        <v>1</v>
      </c>
      <c r="L30" s="67">
        <f>'2017'!K30</f>
        <v>1</v>
      </c>
      <c r="M30" s="67">
        <f>'2018'!K30</f>
        <v>1</v>
      </c>
      <c r="N30" s="69">
        <f>'2019'!K30</f>
        <v>1</v>
      </c>
      <c r="O30" s="131">
        <f>'2016'!N30</f>
        <v>1</v>
      </c>
      <c r="P30" s="132">
        <f>'2017'!N30</f>
        <v>1</v>
      </c>
      <c r="Q30" s="140">
        <f>'2018'!N30</f>
        <v>1</v>
      </c>
      <c r="R30" s="132">
        <f>'2019'!N30</f>
        <v>1</v>
      </c>
      <c r="S30" s="165">
        <v>1</v>
      </c>
      <c r="T30" s="112">
        <v>0</v>
      </c>
      <c r="U30" s="91">
        <f>+'2016'!P30+'2017'!P30+'2018'!P30+'2019'!P30</f>
        <v>0</v>
      </c>
      <c r="V30" s="91">
        <f>+'2016'!Q30+'2017'!Q30+'2018'!Q30+'2019'!Q30</f>
        <v>0</v>
      </c>
      <c r="W30" s="91">
        <f>+'2016'!R30+'2017'!R30+'2018'!R30+'2019'!R30</f>
        <v>0</v>
      </c>
      <c r="X30" s="62" t="str">
        <f t="shared" si="0"/>
        <v xml:space="preserve"> -</v>
      </c>
      <c r="Y30" s="69" t="str">
        <f t="shared" si="1"/>
        <v xml:space="preserve"> -</v>
      </c>
    </row>
    <row r="31" spans="2:25" ht="30">
      <c r="B31" s="247"/>
      <c r="C31" s="244"/>
      <c r="D31" s="241" t="s">
        <v>91</v>
      </c>
      <c r="E31" s="82" t="s">
        <v>44</v>
      </c>
      <c r="F31" s="87">
        <v>581</v>
      </c>
      <c r="G31" s="87">
        <f>'2016'!J31</f>
        <v>146</v>
      </c>
      <c r="H31" s="122">
        <f>'2017'!J31</f>
        <v>145</v>
      </c>
      <c r="I31" s="122">
        <f>'2018'!J31</f>
        <v>145</v>
      </c>
      <c r="J31" s="122">
        <f>'2019'!J31</f>
        <v>145</v>
      </c>
      <c r="K31" s="152">
        <f>'2016'!K31</f>
        <v>157</v>
      </c>
      <c r="L31" s="122">
        <f>'2017'!K31</f>
        <v>290</v>
      </c>
      <c r="M31" s="122">
        <f>'2018'!K31</f>
        <v>166</v>
      </c>
      <c r="N31" s="88">
        <f>'2019'!K31</f>
        <v>150</v>
      </c>
      <c r="O31" s="133">
        <f>'2016'!N31</f>
        <v>1</v>
      </c>
      <c r="P31" s="134">
        <f>'2017'!N31</f>
        <v>1</v>
      </c>
      <c r="Q31" s="138">
        <f>'2018'!N31</f>
        <v>1</v>
      </c>
      <c r="R31" s="134">
        <f>'2019'!N31</f>
        <v>1</v>
      </c>
      <c r="S31" s="166">
        <v>1</v>
      </c>
      <c r="T31" s="110" t="s">
        <v>129</v>
      </c>
      <c r="U31" s="93">
        <f>+'2016'!P31+'2017'!P31+'2018'!P31+'2019'!P31</f>
        <v>0</v>
      </c>
      <c r="V31" s="93">
        <f>+'2016'!Q31+'2017'!Q31+'2018'!Q31+'2019'!Q31</f>
        <v>0</v>
      </c>
      <c r="W31" s="93">
        <f>+'2016'!R31+'2017'!R31+'2018'!R31+'2019'!R31</f>
        <v>0</v>
      </c>
      <c r="X31" s="75" t="str">
        <f t="shared" si="0"/>
        <v xml:space="preserve"> -</v>
      </c>
      <c r="Y31" s="18" t="str">
        <f t="shared" si="1"/>
        <v xml:space="preserve"> -</v>
      </c>
    </row>
    <row r="32" spans="2:25" ht="45">
      <c r="B32" s="247"/>
      <c r="C32" s="244"/>
      <c r="D32" s="239"/>
      <c r="E32" s="10" t="s">
        <v>45</v>
      </c>
      <c r="F32" s="27">
        <v>1</v>
      </c>
      <c r="G32" s="27">
        <f>'2016'!J32</f>
        <v>1</v>
      </c>
      <c r="H32" s="32">
        <f>'2017'!J32</f>
        <v>1</v>
      </c>
      <c r="I32" s="32">
        <f>'2018'!J32</f>
        <v>1</v>
      </c>
      <c r="J32" s="32">
        <f>'2019'!J32</f>
        <v>1</v>
      </c>
      <c r="K32" s="155">
        <f>'2016'!K32</f>
        <v>1</v>
      </c>
      <c r="L32" s="32">
        <f>'2017'!K32</f>
        <v>1</v>
      </c>
      <c r="M32" s="32">
        <f>'2018'!K32</f>
        <v>1</v>
      </c>
      <c r="N32" s="23">
        <f>'2019'!K32</f>
        <v>1</v>
      </c>
      <c r="O32" s="129">
        <f>'2016'!N32</f>
        <v>1</v>
      </c>
      <c r="P32" s="130">
        <f>'2017'!N32</f>
        <v>1</v>
      </c>
      <c r="Q32" s="139">
        <f>'2018'!N32</f>
        <v>1</v>
      </c>
      <c r="R32" s="130">
        <f>'2019'!N32</f>
        <v>1</v>
      </c>
      <c r="S32" s="163">
        <v>1</v>
      </c>
      <c r="T32" s="111">
        <v>2210146</v>
      </c>
      <c r="U32" s="89">
        <f>+'2016'!P32+'2017'!P32+'2018'!P32+'2019'!P32</f>
        <v>4165053</v>
      </c>
      <c r="V32" s="89">
        <f>+'2016'!Q32+'2017'!Q32+'2018'!Q32+'2019'!Q32</f>
        <v>4097463</v>
      </c>
      <c r="W32" s="89">
        <f>+'2016'!R32+'2017'!R32+'2018'!R32+'2019'!R32</f>
        <v>1118990</v>
      </c>
      <c r="X32" s="27">
        <f t="shared" si="0"/>
        <v>0.9837721152647998</v>
      </c>
      <c r="Y32" s="23">
        <f t="shared" si="1"/>
        <v>0.27309337509576048</v>
      </c>
    </row>
    <row r="33" spans="2:25" ht="60">
      <c r="B33" s="247"/>
      <c r="C33" s="244"/>
      <c r="D33" s="239"/>
      <c r="E33" s="10" t="s">
        <v>46</v>
      </c>
      <c r="F33" s="89">
        <v>4570</v>
      </c>
      <c r="G33" s="89">
        <f>'2016'!J33</f>
        <v>1091</v>
      </c>
      <c r="H33" s="123">
        <f>'2017'!J33</f>
        <v>967</v>
      </c>
      <c r="I33" s="123">
        <f>'2018'!J33</f>
        <v>1119</v>
      </c>
      <c r="J33" s="123">
        <f>'2019'!J33</f>
        <v>1393</v>
      </c>
      <c r="K33" s="153">
        <f>'2016'!K33</f>
        <v>969</v>
      </c>
      <c r="L33" s="123">
        <f>'2017'!K33</f>
        <v>651</v>
      </c>
      <c r="M33" s="123">
        <f>'2018'!K33</f>
        <v>1868</v>
      </c>
      <c r="N33" s="90">
        <f>'2019'!K33</f>
        <v>1116</v>
      </c>
      <c r="O33" s="129">
        <f>'2016'!N33</f>
        <v>0.88817598533455544</v>
      </c>
      <c r="P33" s="130">
        <f>'2017'!N33</f>
        <v>0.67321613236814892</v>
      </c>
      <c r="Q33" s="139">
        <f>'2018'!N33</f>
        <v>1</v>
      </c>
      <c r="R33" s="130">
        <f>'2019'!N33</f>
        <v>0.80114860014357503</v>
      </c>
      <c r="S33" s="163">
        <v>1</v>
      </c>
      <c r="T33" s="111" t="s">
        <v>134</v>
      </c>
      <c r="U33" s="89">
        <f>+'2016'!P33+'2017'!P33+'2018'!P33+'2019'!P33</f>
        <v>8976353</v>
      </c>
      <c r="V33" s="89">
        <f>+'2016'!Q33+'2017'!Q33+'2018'!Q33+'2019'!Q33</f>
        <v>8310041</v>
      </c>
      <c r="W33" s="89">
        <f>+'2016'!R33+'2017'!R33+'2018'!R33+'2019'!R33</f>
        <v>1915746</v>
      </c>
      <c r="X33" s="27">
        <f t="shared" si="0"/>
        <v>0.92577029891761164</v>
      </c>
      <c r="Y33" s="23">
        <f t="shared" si="1"/>
        <v>0.23053388063909672</v>
      </c>
    </row>
    <row r="34" spans="2:25" ht="45">
      <c r="B34" s="247"/>
      <c r="C34" s="244"/>
      <c r="D34" s="239"/>
      <c r="E34" s="10" t="s">
        <v>47</v>
      </c>
      <c r="F34" s="89">
        <v>800</v>
      </c>
      <c r="G34" s="89">
        <f>'2016'!J34</f>
        <v>800</v>
      </c>
      <c r="H34" s="123">
        <f>'2017'!J34</f>
        <v>0</v>
      </c>
      <c r="I34" s="123">
        <f>'2018'!J34</f>
        <v>0</v>
      </c>
      <c r="J34" s="123">
        <f>'2019'!J34</f>
        <v>0</v>
      </c>
      <c r="K34" s="153">
        <f>'2016'!K34</f>
        <v>1015</v>
      </c>
      <c r="L34" s="123">
        <f>'2017'!K34</f>
        <v>0</v>
      </c>
      <c r="M34" s="123">
        <f>'2018'!K34</f>
        <v>0</v>
      </c>
      <c r="N34" s="90">
        <f>'2019'!K34</f>
        <v>0</v>
      </c>
      <c r="O34" s="129">
        <f>'2016'!N34</f>
        <v>1</v>
      </c>
      <c r="P34" s="130" t="str">
        <f>'2017'!N34</f>
        <v xml:space="preserve"> -</v>
      </c>
      <c r="Q34" s="139" t="str">
        <f>'2018'!N34</f>
        <v xml:space="preserve"> -</v>
      </c>
      <c r="R34" s="130" t="str">
        <f>'2019'!N34</f>
        <v xml:space="preserve"> -</v>
      </c>
      <c r="S34" s="163">
        <v>1</v>
      </c>
      <c r="T34" s="111" t="s">
        <v>129</v>
      </c>
      <c r="U34" s="89">
        <f>+'2016'!P34+'2017'!P34+'2018'!P34+'2019'!P34</f>
        <v>603200</v>
      </c>
      <c r="V34" s="89">
        <f>+'2016'!Q34+'2017'!Q34+'2018'!Q34+'2019'!Q34</f>
        <v>603200</v>
      </c>
      <c r="W34" s="89">
        <f>+'2016'!R34+'2017'!R34+'2018'!R34+'2019'!R34</f>
        <v>0</v>
      </c>
      <c r="X34" s="27">
        <f t="shared" si="0"/>
        <v>1</v>
      </c>
      <c r="Y34" s="23" t="str">
        <f t="shared" si="1"/>
        <v xml:space="preserve"> -</v>
      </c>
    </row>
    <row r="35" spans="2:25" ht="45">
      <c r="B35" s="247"/>
      <c r="C35" s="244"/>
      <c r="D35" s="239"/>
      <c r="E35" s="10" t="s">
        <v>48</v>
      </c>
      <c r="F35" s="27">
        <v>1</v>
      </c>
      <c r="G35" s="27">
        <f>'2016'!J35</f>
        <v>1</v>
      </c>
      <c r="H35" s="32">
        <f>'2017'!J35</f>
        <v>1</v>
      </c>
      <c r="I35" s="32">
        <f>'2018'!J35</f>
        <v>1</v>
      </c>
      <c r="J35" s="32">
        <f>'2019'!J35</f>
        <v>1</v>
      </c>
      <c r="K35" s="155">
        <f>'2016'!K35</f>
        <v>1</v>
      </c>
      <c r="L35" s="32">
        <f>'2017'!K35</f>
        <v>1</v>
      </c>
      <c r="M35" s="32">
        <f>'2018'!K35</f>
        <v>1</v>
      </c>
      <c r="N35" s="23">
        <f>'2019'!K35</f>
        <v>1</v>
      </c>
      <c r="O35" s="129">
        <f>'2016'!N35</f>
        <v>1</v>
      </c>
      <c r="P35" s="130">
        <f>'2017'!N35</f>
        <v>1</v>
      </c>
      <c r="Q35" s="139">
        <f>'2018'!N35</f>
        <v>1</v>
      </c>
      <c r="R35" s="130">
        <f>'2019'!N35</f>
        <v>1</v>
      </c>
      <c r="S35" s="163">
        <v>1</v>
      </c>
      <c r="T35" s="111">
        <v>2210940</v>
      </c>
      <c r="U35" s="89">
        <f>+'2016'!P35+'2017'!P35+'2018'!P35+'2019'!P35</f>
        <v>11851218</v>
      </c>
      <c r="V35" s="89">
        <f>+'2016'!Q35+'2017'!Q35+'2018'!Q35+'2019'!Q35</f>
        <v>11653723</v>
      </c>
      <c r="W35" s="89">
        <f>+'2016'!R35+'2017'!R35+'2018'!R35+'2019'!R35</f>
        <v>0</v>
      </c>
      <c r="X35" s="27">
        <f t="shared" si="0"/>
        <v>0.98333546813500516</v>
      </c>
      <c r="Y35" s="23" t="str">
        <f t="shared" si="1"/>
        <v xml:space="preserve"> -</v>
      </c>
    </row>
    <row r="36" spans="2:25" ht="30">
      <c r="B36" s="247"/>
      <c r="C36" s="244"/>
      <c r="D36" s="239"/>
      <c r="E36" s="10" t="s">
        <v>49</v>
      </c>
      <c r="F36" s="89">
        <v>12800</v>
      </c>
      <c r="G36" s="89">
        <f>'2016'!J36</f>
        <v>2548</v>
      </c>
      <c r="H36" s="123">
        <f>'2017'!J36</f>
        <v>3417</v>
      </c>
      <c r="I36" s="123">
        <f>'2018'!J36</f>
        <v>3418</v>
      </c>
      <c r="J36" s="123">
        <f>'2019'!J36</f>
        <v>3417</v>
      </c>
      <c r="K36" s="153">
        <f>'2016'!K36</f>
        <v>2405</v>
      </c>
      <c r="L36" s="123">
        <f>'2017'!K36</f>
        <v>2584</v>
      </c>
      <c r="M36" s="123">
        <f>'2018'!K36</f>
        <v>2922</v>
      </c>
      <c r="N36" s="90">
        <f>'2019'!K36</f>
        <v>3335</v>
      </c>
      <c r="O36" s="129">
        <f>'2016'!N36</f>
        <v>0.94387755102040816</v>
      </c>
      <c r="P36" s="130">
        <f>'2017'!N36</f>
        <v>0.75621890547263682</v>
      </c>
      <c r="Q36" s="139">
        <f>'2018'!N36</f>
        <v>0.85488589818607374</v>
      </c>
      <c r="R36" s="130">
        <f>'2019'!N36</f>
        <v>0.97600234123500151</v>
      </c>
      <c r="S36" s="163">
        <v>0.87859374999999995</v>
      </c>
      <c r="T36" s="111">
        <v>2210913</v>
      </c>
      <c r="U36" s="89">
        <f>+'2016'!P36+'2017'!P36+'2018'!P36+'2019'!P36</f>
        <v>612072</v>
      </c>
      <c r="V36" s="89">
        <f>+'2016'!Q36+'2017'!Q36+'2018'!Q36+'2019'!Q36</f>
        <v>437334</v>
      </c>
      <c r="W36" s="89">
        <f>+'2016'!R36+'2017'!R36+'2018'!R36+'2019'!R36</f>
        <v>188235</v>
      </c>
      <c r="X36" s="27">
        <f t="shared" si="0"/>
        <v>0.71451397874759837</v>
      </c>
      <c r="Y36" s="23">
        <f t="shared" si="1"/>
        <v>0.43041474022143261</v>
      </c>
    </row>
    <row r="37" spans="2:25" ht="60">
      <c r="B37" s="247"/>
      <c r="C37" s="244"/>
      <c r="D37" s="239"/>
      <c r="E37" s="10" t="s">
        <v>50</v>
      </c>
      <c r="F37" s="89">
        <v>47</v>
      </c>
      <c r="G37" s="89">
        <f>'2016'!J37</f>
        <v>0</v>
      </c>
      <c r="H37" s="123">
        <f>'2017'!J37</f>
        <v>16</v>
      </c>
      <c r="I37" s="123">
        <f>'2018'!J37</f>
        <v>16</v>
      </c>
      <c r="J37" s="123">
        <f>'2019'!J37</f>
        <v>15</v>
      </c>
      <c r="K37" s="153">
        <f>'2016'!K37</f>
        <v>0</v>
      </c>
      <c r="L37" s="123">
        <f>'2017'!K37</f>
        <v>16</v>
      </c>
      <c r="M37" s="123">
        <f>'2018'!K37</f>
        <v>16</v>
      </c>
      <c r="N37" s="90">
        <f>'2019'!K37</f>
        <v>15</v>
      </c>
      <c r="O37" s="129" t="str">
        <f>'2016'!N37</f>
        <v xml:space="preserve"> -</v>
      </c>
      <c r="P37" s="130">
        <f>'2017'!N37</f>
        <v>1</v>
      </c>
      <c r="Q37" s="139">
        <f>'2018'!N37</f>
        <v>1</v>
      </c>
      <c r="R37" s="130">
        <f>'2019'!N37</f>
        <v>1</v>
      </c>
      <c r="S37" s="163">
        <v>1</v>
      </c>
      <c r="T37" s="111">
        <v>2210005</v>
      </c>
      <c r="U37" s="89">
        <f>+'2016'!P37+'2017'!P37+'2018'!P37+'2019'!P37</f>
        <v>251592</v>
      </c>
      <c r="V37" s="89">
        <f>+'2016'!Q37+'2017'!Q37+'2018'!Q37+'2019'!Q37</f>
        <v>161592</v>
      </c>
      <c r="W37" s="89">
        <f>+'2016'!R37+'2017'!R37+'2018'!R37+'2019'!R37</f>
        <v>0</v>
      </c>
      <c r="X37" s="27">
        <f t="shared" si="0"/>
        <v>0.64227797386244401</v>
      </c>
      <c r="Y37" s="23" t="str">
        <f t="shared" si="1"/>
        <v xml:space="preserve"> -</v>
      </c>
    </row>
    <row r="38" spans="2:25" ht="60">
      <c r="B38" s="247"/>
      <c r="C38" s="244"/>
      <c r="D38" s="239"/>
      <c r="E38" s="10" t="s">
        <v>51</v>
      </c>
      <c r="F38" s="27">
        <v>1</v>
      </c>
      <c r="G38" s="27">
        <f>'2016'!J38</f>
        <v>0.8</v>
      </c>
      <c r="H38" s="32">
        <f>'2017'!J38</f>
        <v>1</v>
      </c>
      <c r="I38" s="32">
        <f>'2018'!J38</f>
        <v>1</v>
      </c>
      <c r="J38" s="32">
        <f>'2019'!J38</f>
        <v>1</v>
      </c>
      <c r="K38" s="155">
        <f>'2016'!K38</f>
        <v>0.35</v>
      </c>
      <c r="L38" s="32">
        <f>'2017'!K38</f>
        <v>0.83</v>
      </c>
      <c r="M38" s="32">
        <f>'2018'!K38</f>
        <v>1</v>
      </c>
      <c r="N38" s="23">
        <f>'2019'!K38</f>
        <v>1</v>
      </c>
      <c r="O38" s="129">
        <f>'2016'!N38</f>
        <v>0.43749999999999994</v>
      </c>
      <c r="P38" s="130">
        <f>'2017'!N38</f>
        <v>0.83</v>
      </c>
      <c r="Q38" s="139">
        <f>'2018'!N38</f>
        <v>1</v>
      </c>
      <c r="R38" s="130">
        <f>'2019'!N38</f>
        <v>1</v>
      </c>
      <c r="S38" s="163">
        <v>0.79499999999999993</v>
      </c>
      <c r="T38" s="111">
        <v>2210005</v>
      </c>
      <c r="U38" s="89">
        <f>+'2016'!P38+'2017'!P38+'2018'!P38+'2019'!P38</f>
        <v>2677285</v>
      </c>
      <c r="V38" s="89">
        <f>+'2016'!Q38+'2017'!Q38+'2018'!Q38+'2019'!Q38</f>
        <v>2420829</v>
      </c>
      <c r="W38" s="89">
        <f>+'2016'!R38+'2017'!R38+'2018'!R38+'2019'!R38</f>
        <v>0</v>
      </c>
      <c r="X38" s="27">
        <f t="shared" si="0"/>
        <v>0.90421042212539937</v>
      </c>
      <c r="Y38" s="23" t="str">
        <f t="shared" si="1"/>
        <v xml:space="preserve"> -</v>
      </c>
    </row>
    <row r="39" spans="2:25" ht="45">
      <c r="B39" s="247"/>
      <c r="C39" s="244"/>
      <c r="D39" s="239"/>
      <c r="E39" s="10" t="s">
        <v>52</v>
      </c>
      <c r="F39" s="89">
        <v>9599</v>
      </c>
      <c r="G39" s="89">
        <f>'2016'!J39</f>
        <v>9599</v>
      </c>
      <c r="H39" s="123">
        <f>'2017'!J39</f>
        <v>9599</v>
      </c>
      <c r="I39" s="123">
        <f>'2018'!J39</f>
        <v>9599</v>
      </c>
      <c r="J39" s="123">
        <f>'2019'!J39</f>
        <v>9599</v>
      </c>
      <c r="K39" s="153">
        <f>'2016'!K39</f>
        <v>9497</v>
      </c>
      <c r="L39" s="123">
        <f>'2017'!K39</f>
        <v>9485</v>
      </c>
      <c r="M39" s="123">
        <f>'2018'!K39</f>
        <v>9637</v>
      </c>
      <c r="N39" s="90">
        <f>'2019'!K39</f>
        <v>9668</v>
      </c>
      <c r="O39" s="129">
        <f>'2016'!N39</f>
        <v>0.98937389311386603</v>
      </c>
      <c r="P39" s="130">
        <f>'2017'!N39</f>
        <v>0.98812376289196791</v>
      </c>
      <c r="Q39" s="139">
        <f>'2018'!N39</f>
        <v>1</v>
      </c>
      <c r="R39" s="130">
        <f>'2019'!N39</f>
        <v>1</v>
      </c>
      <c r="S39" s="163">
        <v>0.99716116262110632</v>
      </c>
      <c r="T39" s="111">
        <v>2210634</v>
      </c>
      <c r="U39" s="89">
        <f>+'2016'!P39+'2017'!P39+'2018'!P39+'2019'!P39</f>
        <v>48897008</v>
      </c>
      <c r="V39" s="89">
        <f>+'2016'!Q39+'2017'!Q39+'2018'!Q39+'2019'!Q39</f>
        <v>48291634</v>
      </c>
      <c r="W39" s="89">
        <f>+'2016'!R39+'2017'!R39+'2018'!R39+'2019'!R39</f>
        <v>0</v>
      </c>
      <c r="X39" s="27">
        <f t="shared" si="0"/>
        <v>0.98761940607899767</v>
      </c>
      <c r="Y39" s="23" t="str">
        <f t="shared" si="1"/>
        <v xml:space="preserve"> -</v>
      </c>
    </row>
    <row r="40" spans="2:25" ht="30">
      <c r="B40" s="247"/>
      <c r="C40" s="244"/>
      <c r="D40" s="239"/>
      <c r="E40" s="10" t="s">
        <v>53</v>
      </c>
      <c r="F40" s="89">
        <v>28340</v>
      </c>
      <c r="G40" s="89">
        <f>'2016'!J40</f>
        <v>28340</v>
      </c>
      <c r="H40" s="123">
        <f>'2017'!J40</f>
        <v>28340</v>
      </c>
      <c r="I40" s="123">
        <f>'2018'!J40</f>
        <v>28340</v>
      </c>
      <c r="J40" s="123">
        <f>'2019'!J40</f>
        <v>28340</v>
      </c>
      <c r="K40" s="153">
        <f>'2016'!K40</f>
        <v>25336</v>
      </c>
      <c r="L40" s="123">
        <f>'2017'!K40</f>
        <v>24708</v>
      </c>
      <c r="M40" s="123">
        <f>'2018'!K40</f>
        <v>25821</v>
      </c>
      <c r="N40" s="90">
        <f>'2019'!K40</f>
        <v>23849</v>
      </c>
      <c r="O40" s="129">
        <f>'2016'!N40</f>
        <v>0.89400141143260414</v>
      </c>
      <c r="P40" s="130">
        <f>'2017'!N40</f>
        <v>0.87184191954834156</v>
      </c>
      <c r="Q40" s="139">
        <f>'2018'!N40</f>
        <v>0.91111503175723363</v>
      </c>
      <c r="R40" s="130">
        <f>'2019'!N40</f>
        <v>0.84153140437544105</v>
      </c>
      <c r="S40" s="163">
        <v>0.8796224417784051</v>
      </c>
      <c r="T40" s="111">
        <v>2210803</v>
      </c>
      <c r="U40" s="89">
        <f>+'2016'!P40+'2017'!P40+'2018'!P40+'2019'!P40</f>
        <v>62876806</v>
      </c>
      <c r="V40" s="89">
        <f>+'2016'!Q40+'2017'!Q40+'2018'!Q40+'2019'!Q40</f>
        <v>59423449</v>
      </c>
      <c r="W40" s="89">
        <f>+'2016'!R40+'2017'!R40+'2018'!R40+'2019'!R40</f>
        <v>0</v>
      </c>
      <c r="X40" s="27">
        <f t="shared" si="0"/>
        <v>0.94507741057966588</v>
      </c>
      <c r="Y40" s="23" t="str">
        <f t="shared" si="1"/>
        <v xml:space="preserve"> -</v>
      </c>
    </row>
    <row r="41" spans="2:25" ht="45">
      <c r="B41" s="247"/>
      <c r="C41" s="244"/>
      <c r="D41" s="239"/>
      <c r="E41" s="10" t="s">
        <v>54</v>
      </c>
      <c r="F41" s="27">
        <v>1</v>
      </c>
      <c r="G41" s="27">
        <f>'2016'!J41</f>
        <v>1</v>
      </c>
      <c r="H41" s="32">
        <f>'2017'!J41</f>
        <v>1</v>
      </c>
      <c r="I41" s="32">
        <f>'2018'!J41</f>
        <v>1</v>
      </c>
      <c r="J41" s="32">
        <f>'2019'!J41</f>
        <v>1</v>
      </c>
      <c r="K41" s="155">
        <f>'2016'!K41</f>
        <v>1</v>
      </c>
      <c r="L41" s="32">
        <f>'2017'!K41</f>
        <v>1</v>
      </c>
      <c r="M41" s="32">
        <f>'2018'!K41</f>
        <v>1</v>
      </c>
      <c r="N41" s="23">
        <f>'2019'!K41</f>
        <v>1</v>
      </c>
      <c r="O41" s="129">
        <f>'2016'!N41</f>
        <v>1</v>
      </c>
      <c r="P41" s="130">
        <f>'2017'!N41</f>
        <v>1</v>
      </c>
      <c r="Q41" s="139">
        <f>'2018'!N41</f>
        <v>1</v>
      </c>
      <c r="R41" s="130">
        <f>'2019'!N41</f>
        <v>1</v>
      </c>
      <c r="S41" s="163">
        <v>1</v>
      </c>
      <c r="T41" s="111">
        <v>0</v>
      </c>
      <c r="U41" s="89">
        <f>+'2016'!P41+'2017'!P41+'2018'!P41+'2019'!P41</f>
        <v>0</v>
      </c>
      <c r="V41" s="89">
        <f>+'2016'!Q41+'2017'!Q41+'2018'!Q41+'2019'!Q41</f>
        <v>0</v>
      </c>
      <c r="W41" s="89">
        <f>+'2016'!R41+'2017'!R41+'2018'!R41+'2019'!R41</f>
        <v>0</v>
      </c>
      <c r="X41" s="27" t="str">
        <f t="shared" si="0"/>
        <v xml:space="preserve"> -</v>
      </c>
      <c r="Y41" s="23" t="str">
        <f t="shared" si="1"/>
        <v xml:space="preserve"> -</v>
      </c>
    </row>
    <row r="42" spans="2:25" ht="45">
      <c r="B42" s="247"/>
      <c r="C42" s="244"/>
      <c r="D42" s="239"/>
      <c r="E42" s="10" t="s">
        <v>55</v>
      </c>
      <c r="F42" s="27">
        <v>1</v>
      </c>
      <c r="G42" s="27">
        <f>'2016'!J42</f>
        <v>1</v>
      </c>
      <c r="H42" s="32">
        <f>'2017'!J42</f>
        <v>1</v>
      </c>
      <c r="I42" s="32">
        <f>'2018'!J42</f>
        <v>1</v>
      </c>
      <c r="J42" s="32">
        <f>'2019'!J42</f>
        <v>1</v>
      </c>
      <c r="K42" s="155">
        <f>'2016'!K42</f>
        <v>1</v>
      </c>
      <c r="L42" s="32">
        <f>'2017'!K42</f>
        <v>1</v>
      </c>
      <c r="M42" s="32">
        <f>'2018'!K42</f>
        <v>1</v>
      </c>
      <c r="N42" s="23">
        <f>'2019'!K42</f>
        <v>1</v>
      </c>
      <c r="O42" s="129">
        <f>'2016'!N42</f>
        <v>1</v>
      </c>
      <c r="P42" s="130">
        <f>'2017'!N42</f>
        <v>1</v>
      </c>
      <c r="Q42" s="139">
        <f>'2018'!N42</f>
        <v>1</v>
      </c>
      <c r="R42" s="130">
        <f>'2019'!N42</f>
        <v>1</v>
      </c>
      <c r="S42" s="163">
        <v>1</v>
      </c>
      <c r="T42" s="111">
        <v>0</v>
      </c>
      <c r="U42" s="89">
        <f>+'2016'!P42+'2017'!P42+'2018'!P42+'2019'!P42</f>
        <v>30000</v>
      </c>
      <c r="V42" s="89">
        <f>+'2016'!Q42+'2017'!Q42+'2018'!Q42+'2019'!Q42</f>
        <v>30000</v>
      </c>
      <c r="W42" s="89">
        <f>+'2016'!R42+'2017'!R42+'2018'!R42+'2019'!R42</f>
        <v>20000</v>
      </c>
      <c r="X42" s="27">
        <f t="shared" si="0"/>
        <v>1</v>
      </c>
      <c r="Y42" s="23">
        <f t="shared" si="1"/>
        <v>0.66666666666666663</v>
      </c>
    </row>
    <row r="43" spans="2:25" ht="60">
      <c r="B43" s="247"/>
      <c r="C43" s="244"/>
      <c r="D43" s="239"/>
      <c r="E43" s="10" t="s">
        <v>56</v>
      </c>
      <c r="F43" s="89">
        <v>1</v>
      </c>
      <c r="G43" s="89">
        <f>'2016'!J43</f>
        <v>1</v>
      </c>
      <c r="H43" s="123">
        <f>'2017'!J43</f>
        <v>1</v>
      </c>
      <c r="I43" s="123">
        <f>'2018'!J43</f>
        <v>1</v>
      </c>
      <c r="J43" s="123">
        <f>'2019'!J43</f>
        <v>1</v>
      </c>
      <c r="K43" s="153">
        <f>'2016'!K43</f>
        <v>1</v>
      </c>
      <c r="L43" s="123">
        <f>'2017'!K43</f>
        <v>1</v>
      </c>
      <c r="M43" s="123">
        <f>'2018'!K43</f>
        <v>1</v>
      </c>
      <c r="N43" s="90">
        <f>'2019'!K43</f>
        <v>1</v>
      </c>
      <c r="O43" s="129">
        <f>'2016'!N43</f>
        <v>1</v>
      </c>
      <c r="P43" s="130">
        <f>'2017'!N43</f>
        <v>1</v>
      </c>
      <c r="Q43" s="139">
        <f>'2018'!N43</f>
        <v>1</v>
      </c>
      <c r="R43" s="130">
        <f>'2019'!N43</f>
        <v>1</v>
      </c>
      <c r="S43" s="163">
        <v>1</v>
      </c>
      <c r="T43" s="111">
        <v>0</v>
      </c>
      <c r="U43" s="89">
        <f>+'2016'!P43+'2017'!P43+'2018'!P43+'2019'!P43</f>
        <v>0</v>
      </c>
      <c r="V43" s="89">
        <f>+'2016'!Q43+'2017'!Q43+'2018'!Q43+'2019'!Q43</f>
        <v>0</v>
      </c>
      <c r="W43" s="89">
        <f>+'2016'!R43+'2017'!R43+'2018'!R43+'2019'!R43</f>
        <v>0</v>
      </c>
      <c r="X43" s="27" t="str">
        <f t="shared" si="0"/>
        <v xml:space="preserve"> -</v>
      </c>
      <c r="Y43" s="23" t="str">
        <f t="shared" si="1"/>
        <v xml:space="preserve"> -</v>
      </c>
    </row>
    <row r="44" spans="2:25" ht="30">
      <c r="B44" s="247"/>
      <c r="C44" s="244"/>
      <c r="D44" s="239"/>
      <c r="E44" s="10" t="s">
        <v>57</v>
      </c>
      <c r="F44" s="27">
        <v>1</v>
      </c>
      <c r="G44" s="27">
        <f>'2016'!J44</f>
        <v>1</v>
      </c>
      <c r="H44" s="32">
        <f>'2017'!J44</f>
        <v>1</v>
      </c>
      <c r="I44" s="32">
        <f>'2018'!J44</f>
        <v>1</v>
      </c>
      <c r="J44" s="32">
        <f>'2019'!J44</f>
        <v>1</v>
      </c>
      <c r="K44" s="155">
        <f>'2016'!K44</f>
        <v>1</v>
      </c>
      <c r="L44" s="32">
        <f>'2017'!K44</f>
        <v>0.85</v>
      </c>
      <c r="M44" s="32">
        <f>'2018'!K44</f>
        <v>0.94</v>
      </c>
      <c r="N44" s="23">
        <f>'2019'!K44</f>
        <v>0.83</v>
      </c>
      <c r="O44" s="129">
        <f>'2016'!N44</f>
        <v>1</v>
      </c>
      <c r="P44" s="130">
        <f>'2017'!N44</f>
        <v>0.85</v>
      </c>
      <c r="Q44" s="139">
        <f>'2018'!N44</f>
        <v>0.94</v>
      </c>
      <c r="R44" s="130">
        <f>'2019'!N44</f>
        <v>0.83</v>
      </c>
      <c r="S44" s="163">
        <v>0.90500000000000003</v>
      </c>
      <c r="T44" s="111">
        <v>2210803</v>
      </c>
      <c r="U44" s="89">
        <f>+'2016'!P44+'2017'!P44+'2018'!P44+'2019'!P44</f>
        <v>8480261</v>
      </c>
      <c r="V44" s="89">
        <f>+'2016'!Q44+'2017'!Q44+'2018'!Q44+'2019'!Q44</f>
        <v>7571488</v>
      </c>
      <c r="W44" s="89">
        <f>+'2016'!R44+'2017'!R44+'2018'!R44+'2019'!R44</f>
        <v>0</v>
      </c>
      <c r="X44" s="27">
        <f t="shared" si="0"/>
        <v>0.89283667094680219</v>
      </c>
      <c r="Y44" s="23" t="str">
        <f t="shared" si="1"/>
        <v xml:space="preserve"> -</v>
      </c>
    </row>
    <row r="45" spans="2:25" ht="31" thickBot="1">
      <c r="B45" s="247"/>
      <c r="C45" s="244"/>
      <c r="D45" s="242"/>
      <c r="E45" s="11" t="s">
        <v>58</v>
      </c>
      <c r="F45" s="91">
        <v>2</v>
      </c>
      <c r="G45" s="91">
        <f>'2016'!J45</f>
        <v>1</v>
      </c>
      <c r="H45" s="124">
        <f>'2017'!J45</f>
        <v>0</v>
      </c>
      <c r="I45" s="124">
        <f>'2018'!J45</f>
        <v>1</v>
      </c>
      <c r="J45" s="124">
        <f>'2019'!J45</f>
        <v>0</v>
      </c>
      <c r="K45" s="156">
        <f>'2016'!K45</f>
        <v>1</v>
      </c>
      <c r="L45" s="124">
        <f>'2017'!K45</f>
        <v>1</v>
      </c>
      <c r="M45" s="124">
        <f>'2018'!K45</f>
        <v>1</v>
      </c>
      <c r="N45" s="92">
        <f>'2019'!K45</f>
        <v>0</v>
      </c>
      <c r="O45" s="135">
        <f>'2016'!N45</f>
        <v>1</v>
      </c>
      <c r="P45" s="136" t="str">
        <f>'2017'!N45</f>
        <v xml:space="preserve"> -</v>
      </c>
      <c r="Q45" s="141">
        <f>'2018'!N45</f>
        <v>1</v>
      </c>
      <c r="R45" s="136" t="str">
        <f>'2019'!N45</f>
        <v xml:space="preserve"> -</v>
      </c>
      <c r="S45" s="167">
        <v>1</v>
      </c>
      <c r="T45" s="113">
        <v>0</v>
      </c>
      <c r="U45" s="91">
        <f>+'2016'!P45+'2017'!P45+'2018'!P45+'2019'!P45</f>
        <v>0</v>
      </c>
      <c r="V45" s="91">
        <f>+'2016'!Q45+'2017'!Q45+'2018'!Q45+'2019'!Q45</f>
        <v>0</v>
      </c>
      <c r="W45" s="91">
        <f>+'2016'!R45+'2017'!R45+'2018'!R45+'2019'!R45</f>
        <v>0</v>
      </c>
      <c r="X45" s="62" t="str">
        <f t="shared" si="0"/>
        <v xml:space="preserve"> -</v>
      </c>
      <c r="Y45" s="63" t="str">
        <f t="shared" si="1"/>
        <v xml:space="preserve"> -</v>
      </c>
    </row>
    <row r="46" spans="2:25" ht="45">
      <c r="B46" s="247"/>
      <c r="C46" s="244"/>
      <c r="D46" s="238" t="s">
        <v>92</v>
      </c>
      <c r="E46" s="107" t="s">
        <v>59</v>
      </c>
      <c r="F46" s="93">
        <v>47</v>
      </c>
      <c r="G46" s="93">
        <f>'2016'!J46</f>
        <v>47</v>
      </c>
      <c r="H46" s="125">
        <f>'2017'!J46</f>
        <v>47</v>
      </c>
      <c r="I46" s="125">
        <f>'2018'!J46</f>
        <v>47</v>
      </c>
      <c r="J46" s="125">
        <f>'2019'!J46</f>
        <v>47</v>
      </c>
      <c r="K46" s="157">
        <f>'2016'!K46</f>
        <v>47</v>
      </c>
      <c r="L46" s="125">
        <f>'2017'!K46</f>
        <v>47</v>
      </c>
      <c r="M46" s="125">
        <f>'2018'!K46</f>
        <v>47</v>
      </c>
      <c r="N46" s="94">
        <f>'2019'!K46</f>
        <v>47</v>
      </c>
      <c r="O46" s="127">
        <f>'2016'!N46</f>
        <v>1</v>
      </c>
      <c r="P46" s="128">
        <f>'2017'!N46</f>
        <v>1</v>
      </c>
      <c r="Q46" s="142">
        <f>'2018'!N46</f>
        <v>1</v>
      </c>
      <c r="R46" s="128">
        <f>'2019'!N46</f>
        <v>1</v>
      </c>
      <c r="S46" s="161">
        <v>1</v>
      </c>
      <c r="T46" s="114">
        <v>2210258</v>
      </c>
      <c r="U46" s="93">
        <f>+'2016'!P46+'2017'!P46+'2018'!P46+'2019'!P46</f>
        <v>474542</v>
      </c>
      <c r="V46" s="93">
        <f>+'2016'!Q46+'2017'!Q46+'2018'!Q46+'2019'!Q46</f>
        <v>434542</v>
      </c>
      <c r="W46" s="93">
        <f>+'2016'!R46+'2017'!R46+'2018'!R46+'2019'!R46</f>
        <v>255662</v>
      </c>
      <c r="X46" s="75">
        <f t="shared" si="0"/>
        <v>0.9157081986420591</v>
      </c>
      <c r="Y46" s="76">
        <f t="shared" si="1"/>
        <v>0.58834819188939158</v>
      </c>
    </row>
    <row r="47" spans="2:25" ht="30">
      <c r="B47" s="247"/>
      <c r="C47" s="244"/>
      <c r="D47" s="239"/>
      <c r="E47" s="10" t="s">
        <v>60</v>
      </c>
      <c r="F47" s="89">
        <v>188</v>
      </c>
      <c r="G47" s="89">
        <f>'2016'!J47</f>
        <v>0</v>
      </c>
      <c r="H47" s="123">
        <f>'2017'!J47</f>
        <v>94</v>
      </c>
      <c r="I47" s="123">
        <f>'2018'!J47</f>
        <v>47</v>
      </c>
      <c r="J47" s="123">
        <f>'2019'!J47</f>
        <v>47</v>
      </c>
      <c r="K47" s="153">
        <f>'2016'!K47</f>
        <v>0</v>
      </c>
      <c r="L47" s="123">
        <f>'2017'!K47</f>
        <v>4</v>
      </c>
      <c r="M47" s="123">
        <f>'2018'!K47</f>
        <v>226</v>
      </c>
      <c r="N47" s="90">
        <f>'2019'!K47</f>
        <v>0</v>
      </c>
      <c r="O47" s="129" t="str">
        <f>'2016'!N47</f>
        <v xml:space="preserve"> -</v>
      </c>
      <c r="P47" s="130">
        <f>'2017'!N47</f>
        <v>4.2553191489361701E-2</v>
      </c>
      <c r="Q47" s="139">
        <f>'2018'!N47</f>
        <v>1</v>
      </c>
      <c r="R47" s="130">
        <f>'2019'!N47</f>
        <v>0</v>
      </c>
      <c r="S47" s="163">
        <v>1</v>
      </c>
      <c r="T47" s="111" t="s">
        <v>129</v>
      </c>
      <c r="U47" s="89">
        <f>+'2016'!P47+'2017'!P47+'2018'!P47+'2019'!P47</f>
        <v>0</v>
      </c>
      <c r="V47" s="89">
        <f>+'2016'!Q47+'2017'!Q47+'2018'!Q47+'2019'!Q47</f>
        <v>0</v>
      </c>
      <c r="W47" s="89">
        <f>+'2016'!R47+'2017'!R47+'2018'!R47+'2019'!R47</f>
        <v>0</v>
      </c>
      <c r="X47" s="27" t="str">
        <f t="shared" si="0"/>
        <v xml:space="preserve"> -</v>
      </c>
      <c r="Y47" s="23" t="str">
        <f t="shared" si="1"/>
        <v xml:space="preserve"> -</v>
      </c>
    </row>
    <row r="48" spans="2:25" ht="75">
      <c r="B48" s="247"/>
      <c r="C48" s="244"/>
      <c r="D48" s="239"/>
      <c r="E48" s="10" t="s">
        <v>61</v>
      </c>
      <c r="F48" s="27">
        <v>1</v>
      </c>
      <c r="G48" s="27">
        <f>'2016'!J48</f>
        <v>1</v>
      </c>
      <c r="H48" s="32">
        <f>'2017'!J48</f>
        <v>1</v>
      </c>
      <c r="I48" s="32">
        <f>'2018'!J48</f>
        <v>1</v>
      </c>
      <c r="J48" s="32">
        <f>'2019'!J48</f>
        <v>1</v>
      </c>
      <c r="K48" s="155">
        <f>'2016'!K48</f>
        <v>1</v>
      </c>
      <c r="L48" s="32">
        <f>'2017'!K48</f>
        <v>1</v>
      </c>
      <c r="M48" s="32">
        <f>'2018'!K48</f>
        <v>1</v>
      </c>
      <c r="N48" s="23">
        <f>'2019'!K48</f>
        <v>1</v>
      </c>
      <c r="O48" s="129">
        <f>'2016'!N48</f>
        <v>1</v>
      </c>
      <c r="P48" s="130">
        <f>'2017'!N48</f>
        <v>1</v>
      </c>
      <c r="Q48" s="139">
        <f>'2018'!N48</f>
        <v>1</v>
      </c>
      <c r="R48" s="130">
        <f>'2019'!N48</f>
        <v>1</v>
      </c>
      <c r="S48" s="163">
        <v>1</v>
      </c>
      <c r="T48" s="111">
        <v>2210257</v>
      </c>
      <c r="U48" s="89">
        <f>+'2016'!P48+'2017'!P48+'2018'!P48+'2019'!P48</f>
        <v>613262</v>
      </c>
      <c r="V48" s="89">
        <f>+'2016'!Q48+'2017'!Q48+'2018'!Q48+'2019'!Q48</f>
        <v>436886</v>
      </c>
      <c r="W48" s="89">
        <f>+'2016'!R48+'2017'!R48+'2018'!R48+'2019'!R48</f>
        <v>0</v>
      </c>
      <c r="X48" s="27">
        <f t="shared" si="0"/>
        <v>0.71239698530155138</v>
      </c>
      <c r="Y48" s="23" t="str">
        <f t="shared" si="1"/>
        <v xml:space="preserve"> -</v>
      </c>
    </row>
    <row r="49" spans="2:25" ht="46" thickBot="1">
      <c r="B49" s="247"/>
      <c r="C49" s="244"/>
      <c r="D49" s="240"/>
      <c r="E49" s="104" t="s">
        <v>62</v>
      </c>
      <c r="F49" s="95">
        <v>15</v>
      </c>
      <c r="G49" s="95">
        <f>'2016'!J49</f>
        <v>0</v>
      </c>
      <c r="H49" s="126">
        <f>'2017'!J49</f>
        <v>15</v>
      </c>
      <c r="I49" s="126">
        <f>'2018'!J49</f>
        <v>15</v>
      </c>
      <c r="J49" s="126">
        <f>'2019'!J49</f>
        <v>15</v>
      </c>
      <c r="K49" s="158">
        <f>'2016'!K49</f>
        <v>0</v>
      </c>
      <c r="L49" s="126">
        <f>'2017'!K49</f>
        <v>47</v>
      </c>
      <c r="M49" s="126">
        <f>'2018'!K49</f>
        <v>15</v>
      </c>
      <c r="N49" s="96">
        <f>'2019'!K49</f>
        <v>15</v>
      </c>
      <c r="O49" s="131" t="str">
        <f>'2016'!N49</f>
        <v xml:space="preserve"> -</v>
      </c>
      <c r="P49" s="132">
        <f>'2017'!N49</f>
        <v>1</v>
      </c>
      <c r="Q49" s="140">
        <f>'2018'!N49</f>
        <v>1</v>
      </c>
      <c r="R49" s="132">
        <f>'2019'!N49</f>
        <v>1</v>
      </c>
      <c r="S49" s="165">
        <v>1</v>
      </c>
      <c r="T49" s="112">
        <v>2210900</v>
      </c>
      <c r="U49" s="91">
        <f>+'2016'!P49+'2017'!P49+'2018'!P49+'2019'!P49</f>
        <v>170000</v>
      </c>
      <c r="V49" s="91">
        <f>+'2016'!Q49+'2017'!Q49+'2018'!Q49+'2019'!Q49</f>
        <v>107616</v>
      </c>
      <c r="W49" s="91">
        <f>+'2016'!R49+'2017'!R49+'2018'!R49+'2019'!R49</f>
        <v>13500</v>
      </c>
      <c r="X49" s="68">
        <f t="shared" si="0"/>
        <v>0.63303529411764703</v>
      </c>
      <c r="Y49" s="69">
        <f t="shared" si="1"/>
        <v>0.12544603033006244</v>
      </c>
    </row>
    <row r="50" spans="2:25" ht="45">
      <c r="B50" s="247"/>
      <c r="C50" s="244"/>
      <c r="D50" s="241" t="s">
        <v>93</v>
      </c>
      <c r="E50" s="101" t="s">
        <v>63</v>
      </c>
      <c r="F50" s="19">
        <v>1</v>
      </c>
      <c r="G50" s="19">
        <f>'2016'!J50</f>
        <v>1</v>
      </c>
      <c r="H50" s="78">
        <f>'2017'!J50</f>
        <v>1</v>
      </c>
      <c r="I50" s="78">
        <f>'2018'!J50</f>
        <v>1</v>
      </c>
      <c r="J50" s="78">
        <f>'2019'!J50</f>
        <v>1</v>
      </c>
      <c r="K50" s="159">
        <f>'2016'!K50</f>
        <v>1</v>
      </c>
      <c r="L50" s="78">
        <f>'2017'!K50</f>
        <v>1</v>
      </c>
      <c r="M50" s="78">
        <f>'2018'!K50</f>
        <v>1</v>
      </c>
      <c r="N50" s="18">
        <f>'2019'!K50</f>
        <v>1</v>
      </c>
      <c r="O50" s="133">
        <f>'2016'!N50</f>
        <v>1</v>
      </c>
      <c r="P50" s="134">
        <f>'2017'!N50</f>
        <v>1</v>
      </c>
      <c r="Q50" s="138">
        <f>'2018'!N50</f>
        <v>1</v>
      </c>
      <c r="R50" s="134">
        <f>'2019'!N50</f>
        <v>1</v>
      </c>
      <c r="S50" s="166">
        <v>1</v>
      </c>
      <c r="T50" s="110" t="s">
        <v>129</v>
      </c>
      <c r="U50" s="93">
        <f>+'2016'!P50+'2017'!P50+'2018'!P50+'2019'!P50</f>
        <v>0</v>
      </c>
      <c r="V50" s="93">
        <f>+'2016'!Q50+'2017'!Q50+'2018'!Q50+'2019'!Q50</f>
        <v>0</v>
      </c>
      <c r="W50" s="93">
        <f>+'2016'!R50+'2017'!R50+'2018'!R50+'2019'!R50</f>
        <v>0</v>
      </c>
      <c r="X50" s="19" t="str">
        <f t="shared" si="0"/>
        <v xml:space="preserve"> -</v>
      </c>
      <c r="Y50" s="18" t="str">
        <f t="shared" si="1"/>
        <v xml:space="preserve"> -</v>
      </c>
    </row>
    <row r="51" spans="2:25" ht="45">
      <c r="B51" s="247"/>
      <c r="C51" s="244"/>
      <c r="D51" s="239"/>
      <c r="E51" s="10" t="s">
        <v>64</v>
      </c>
      <c r="F51" s="89">
        <v>480</v>
      </c>
      <c r="G51" s="89">
        <f>'2016'!J51</f>
        <v>0</v>
      </c>
      <c r="H51" s="123">
        <f>'2017'!J51</f>
        <v>160</v>
      </c>
      <c r="I51" s="123">
        <f>'2018'!J51</f>
        <v>160</v>
      </c>
      <c r="J51" s="123">
        <f>'2019'!J51</f>
        <v>160</v>
      </c>
      <c r="K51" s="153">
        <f>'2016'!K51</f>
        <v>0</v>
      </c>
      <c r="L51" s="123">
        <f>'2017'!K51</f>
        <v>160</v>
      </c>
      <c r="M51" s="123">
        <f>'2018'!K51</f>
        <v>247</v>
      </c>
      <c r="N51" s="90">
        <f>'2019'!K51</f>
        <v>260</v>
      </c>
      <c r="O51" s="129" t="str">
        <f>'2016'!N51</f>
        <v xml:space="preserve"> -</v>
      </c>
      <c r="P51" s="130">
        <f>'2017'!N51</f>
        <v>1</v>
      </c>
      <c r="Q51" s="139">
        <f>'2018'!N51</f>
        <v>1</v>
      </c>
      <c r="R51" s="130">
        <f>'2019'!N51</f>
        <v>1</v>
      </c>
      <c r="S51" s="163">
        <v>1</v>
      </c>
      <c r="T51" s="111">
        <v>2210900</v>
      </c>
      <c r="U51" s="89">
        <f>+'2016'!P51+'2017'!P51+'2018'!P51+'2019'!P51</f>
        <v>967878</v>
      </c>
      <c r="V51" s="89">
        <f>+'2016'!Q51+'2017'!Q51+'2018'!Q51+'2019'!Q51</f>
        <v>897878</v>
      </c>
      <c r="W51" s="89">
        <f>+'2016'!R51+'2017'!R51+'2018'!R51+'2019'!R51</f>
        <v>660157</v>
      </c>
      <c r="X51" s="27">
        <f t="shared" si="0"/>
        <v>0.92767683530362299</v>
      </c>
      <c r="Y51" s="23">
        <f t="shared" si="1"/>
        <v>0.73524131340783494</v>
      </c>
    </row>
    <row r="52" spans="2:25" ht="60">
      <c r="B52" s="247"/>
      <c r="C52" s="244"/>
      <c r="D52" s="239"/>
      <c r="E52" s="54" t="s">
        <v>65</v>
      </c>
      <c r="F52" s="89">
        <v>8173</v>
      </c>
      <c r="G52" s="89">
        <f>'2016'!J52</f>
        <v>8173</v>
      </c>
      <c r="H52" s="123">
        <f>'2017'!J52</f>
        <v>8173</v>
      </c>
      <c r="I52" s="123">
        <f>'2018'!J52</f>
        <v>8173</v>
      </c>
      <c r="J52" s="123">
        <f>'2019'!J52</f>
        <v>8173</v>
      </c>
      <c r="K52" s="153">
        <f>'2016'!K52</f>
        <v>3461</v>
      </c>
      <c r="L52" s="123">
        <f>'2017'!K52</f>
        <v>19407</v>
      </c>
      <c r="M52" s="123">
        <f>'2018'!K52</f>
        <v>25741</v>
      </c>
      <c r="N52" s="90">
        <f>'2019'!K52</f>
        <v>17995</v>
      </c>
      <c r="O52" s="129">
        <f>'2016'!N52</f>
        <v>0.42346751498837637</v>
      </c>
      <c r="P52" s="130">
        <f>'2017'!N52</f>
        <v>1</v>
      </c>
      <c r="Q52" s="139">
        <f>'2018'!N52</f>
        <v>1</v>
      </c>
      <c r="R52" s="130">
        <f>'2019'!N52</f>
        <v>1</v>
      </c>
      <c r="S52" s="163">
        <v>1</v>
      </c>
      <c r="T52" s="111">
        <v>2210900</v>
      </c>
      <c r="U52" s="89">
        <f>+'2016'!P52+'2017'!P52+'2018'!P52+'2019'!P52</f>
        <v>707878</v>
      </c>
      <c r="V52" s="89">
        <f>+'2016'!Q52+'2017'!Q52+'2018'!Q52+'2019'!Q52</f>
        <v>707878</v>
      </c>
      <c r="W52" s="89">
        <f>+'2016'!R52+'2017'!R52+'2018'!R52+'2019'!R52</f>
        <v>938218</v>
      </c>
      <c r="X52" s="27">
        <f t="shared" si="0"/>
        <v>1</v>
      </c>
      <c r="Y52" s="23">
        <f t="shared" si="1"/>
        <v>1.3253950539499744</v>
      </c>
    </row>
    <row r="53" spans="2:25" ht="45">
      <c r="B53" s="247"/>
      <c r="C53" s="244"/>
      <c r="D53" s="239"/>
      <c r="E53" s="54" t="s">
        <v>66</v>
      </c>
      <c r="F53" s="89">
        <v>47</v>
      </c>
      <c r="G53" s="89">
        <f>'2016'!J53</f>
        <v>47</v>
      </c>
      <c r="H53" s="123">
        <f>'2017'!J53</f>
        <v>47</v>
      </c>
      <c r="I53" s="123">
        <f>'2018'!J53</f>
        <v>47</v>
      </c>
      <c r="J53" s="123">
        <f>'2019'!J53</f>
        <v>47</v>
      </c>
      <c r="K53" s="153">
        <f>'2016'!K53</f>
        <v>47</v>
      </c>
      <c r="L53" s="123">
        <f>'2017'!K53</f>
        <v>30</v>
      </c>
      <c r="M53" s="123">
        <f>'2018'!K53</f>
        <v>47</v>
      </c>
      <c r="N53" s="90">
        <f>'2019'!K53</f>
        <v>47</v>
      </c>
      <c r="O53" s="129">
        <f>'2016'!N53</f>
        <v>1</v>
      </c>
      <c r="P53" s="130">
        <f>'2017'!N53</f>
        <v>0.63829787234042556</v>
      </c>
      <c r="Q53" s="139">
        <f>'2018'!N53</f>
        <v>1</v>
      </c>
      <c r="R53" s="130">
        <f>'2019'!N53</f>
        <v>1</v>
      </c>
      <c r="S53" s="163">
        <v>0.90957446808510634</v>
      </c>
      <c r="T53" s="111">
        <v>2210900</v>
      </c>
      <c r="U53" s="89">
        <f>+'2016'!P53+'2017'!P53+'2018'!P53+'2019'!P53</f>
        <v>210000</v>
      </c>
      <c r="V53" s="89">
        <f>+'2016'!Q53+'2017'!Q53+'2018'!Q53+'2019'!Q53</f>
        <v>151799</v>
      </c>
      <c r="W53" s="89">
        <f>+'2016'!R53+'2017'!R53+'2018'!R53+'2019'!R53</f>
        <v>47100</v>
      </c>
      <c r="X53" s="27">
        <f t="shared" si="0"/>
        <v>0.72285238095238091</v>
      </c>
      <c r="Y53" s="23">
        <f t="shared" si="1"/>
        <v>0.31027872383876048</v>
      </c>
    </row>
    <row r="54" spans="2:25" ht="45">
      <c r="B54" s="247"/>
      <c r="C54" s="244"/>
      <c r="D54" s="239"/>
      <c r="E54" s="54" t="s">
        <v>67</v>
      </c>
      <c r="F54" s="27">
        <v>1</v>
      </c>
      <c r="G54" s="27">
        <f>'2016'!J54</f>
        <v>1</v>
      </c>
      <c r="H54" s="32">
        <f>'2017'!J54</f>
        <v>1</v>
      </c>
      <c r="I54" s="32">
        <f>'2018'!J54</f>
        <v>1</v>
      </c>
      <c r="J54" s="32">
        <f>'2019'!J54</f>
        <v>1</v>
      </c>
      <c r="K54" s="155">
        <f>'2016'!K54</f>
        <v>0.1333</v>
      </c>
      <c r="L54" s="32">
        <f>'2017'!K54</f>
        <v>1</v>
      </c>
      <c r="M54" s="32">
        <f>'2018'!K54</f>
        <v>1</v>
      </c>
      <c r="N54" s="23">
        <f>'2019'!K54</f>
        <v>1</v>
      </c>
      <c r="O54" s="129">
        <f>'2016'!N54</f>
        <v>0.1333</v>
      </c>
      <c r="P54" s="130">
        <f>'2017'!N54</f>
        <v>1</v>
      </c>
      <c r="Q54" s="139">
        <f>'2018'!N54</f>
        <v>1</v>
      </c>
      <c r="R54" s="130">
        <f>'2019'!N54</f>
        <v>1</v>
      </c>
      <c r="S54" s="163">
        <v>0.78332500000000005</v>
      </c>
      <c r="T54" s="111">
        <v>2210900</v>
      </c>
      <c r="U54" s="89">
        <f>+'2016'!P54+'2017'!P54+'2018'!P54+'2019'!P54</f>
        <v>270503</v>
      </c>
      <c r="V54" s="89">
        <f>+'2016'!Q54+'2017'!Q54+'2018'!Q54+'2019'!Q54</f>
        <v>269210</v>
      </c>
      <c r="W54" s="89">
        <f>+'2016'!R54+'2017'!R54+'2018'!R54+'2019'!R54</f>
        <v>136632</v>
      </c>
      <c r="X54" s="27">
        <f t="shared" si="0"/>
        <v>0.99522001604418431</v>
      </c>
      <c r="Y54" s="23">
        <f t="shared" si="1"/>
        <v>0.50752943798521599</v>
      </c>
    </row>
    <row r="55" spans="2:25" ht="45">
      <c r="B55" s="247"/>
      <c r="C55" s="244"/>
      <c r="D55" s="239"/>
      <c r="E55" s="54" t="s">
        <v>68</v>
      </c>
      <c r="F55" s="27">
        <v>1</v>
      </c>
      <c r="G55" s="27">
        <f>'2016'!J55</f>
        <v>1</v>
      </c>
      <c r="H55" s="32">
        <f>'2017'!J55</f>
        <v>1</v>
      </c>
      <c r="I55" s="32">
        <f>'2018'!J55</f>
        <v>1</v>
      </c>
      <c r="J55" s="32">
        <f>'2019'!J55</f>
        <v>1</v>
      </c>
      <c r="K55" s="155">
        <f>'2016'!K55</f>
        <v>0</v>
      </c>
      <c r="L55" s="32">
        <f>'2017'!K55</f>
        <v>0.56999999999999995</v>
      </c>
      <c r="M55" s="32">
        <f>'2018'!K55</f>
        <v>0.64</v>
      </c>
      <c r="N55" s="23">
        <f>'2019'!K55</f>
        <v>1</v>
      </c>
      <c r="O55" s="129">
        <f>'2016'!N55</f>
        <v>0</v>
      </c>
      <c r="P55" s="130">
        <f>'2017'!N55</f>
        <v>0.56999999999999995</v>
      </c>
      <c r="Q55" s="139">
        <f>'2018'!N55</f>
        <v>0.64</v>
      </c>
      <c r="R55" s="130">
        <f>'2019'!N55</f>
        <v>1</v>
      </c>
      <c r="S55" s="163">
        <v>0.55249999999999999</v>
      </c>
      <c r="T55" s="111">
        <v>0</v>
      </c>
      <c r="U55" s="89">
        <f>+'2016'!P55+'2017'!P55+'2018'!P55+'2019'!P55</f>
        <v>0</v>
      </c>
      <c r="V55" s="89">
        <f>+'2016'!Q55+'2017'!Q55+'2018'!Q55+'2019'!Q55</f>
        <v>0</v>
      </c>
      <c r="W55" s="89">
        <f>+'2016'!R55+'2017'!R55+'2018'!R55+'2019'!R55</f>
        <v>0</v>
      </c>
      <c r="X55" s="27" t="str">
        <f t="shared" si="0"/>
        <v xml:space="preserve"> -</v>
      </c>
      <c r="Y55" s="23" t="str">
        <f t="shared" si="1"/>
        <v xml:space="preserve"> -</v>
      </c>
    </row>
    <row r="56" spans="2:25" ht="60">
      <c r="B56" s="247"/>
      <c r="C56" s="244"/>
      <c r="D56" s="239"/>
      <c r="E56" s="10" t="s">
        <v>69</v>
      </c>
      <c r="F56" s="89">
        <v>12</v>
      </c>
      <c r="G56" s="89">
        <f>'2016'!J56</f>
        <v>0</v>
      </c>
      <c r="H56" s="123">
        <f>'2017'!J56</f>
        <v>4</v>
      </c>
      <c r="I56" s="123">
        <f>'2018'!J56</f>
        <v>4</v>
      </c>
      <c r="J56" s="123">
        <f>'2019'!J56</f>
        <v>4</v>
      </c>
      <c r="K56" s="153">
        <f>'2016'!K56</f>
        <v>0</v>
      </c>
      <c r="L56" s="123">
        <f>'2017'!K56</f>
        <v>16</v>
      </c>
      <c r="M56" s="123">
        <f>'2018'!K56</f>
        <v>6</v>
      </c>
      <c r="N56" s="90">
        <f>'2019'!K56</f>
        <v>6</v>
      </c>
      <c r="O56" s="129" t="str">
        <f>'2016'!N56</f>
        <v xml:space="preserve"> -</v>
      </c>
      <c r="P56" s="130">
        <f>'2017'!N56</f>
        <v>1</v>
      </c>
      <c r="Q56" s="139">
        <f>'2018'!N56</f>
        <v>1</v>
      </c>
      <c r="R56" s="130">
        <f>'2019'!N56</f>
        <v>1</v>
      </c>
      <c r="S56" s="163">
        <v>1</v>
      </c>
      <c r="T56" s="111">
        <v>0</v>
      </c>
      <c r="U56" s="89">
        <f>+'2016'!P56+'2017'!P56+'2018'!P56+'2019'!P56</f>
        <v>0</v>
      </c>
      <c r="V56" s="89">
        <f>+'2016'!Q56+'2017'!Q56+'2018'!Q56+'2019'!Q56</f>
        <v>0</v>
      </c>
      <c r="W56" s="89">
        <f>+'2016'!R56+'2017'!R56+'2018'!R56+'2019'!R56</f>
        <v>0</v>
      </c>
      <c r="X56" s="27" t="str">
        <f t="shared" si="0"/>
        <v xml:space="preserve"> -</v>
      </c>
      <c r="Y56" s="23" t="str">
        <f t="shared" si="1"/>
        <v xml:space="preserve"> -</v>
      </c>
    </row>
    <row r="57" spans="2:25" ht="60">
      <c r="B57" s="247"/>
      <c r="C57" s="244"/>
      <c r="D57" s="239"/>
      <c r="E57" s="10" t="s">
        <v>70</v>
      </c>
      <c r="F57" s="89">
        <v>4</v>
      </c>
      <c r="G57" s="89">
        <f>'2016'!J57</f>
        <v>4</v>
      </c>
      <c r="H57" s="123">
        <f>'2017'!J57</f>
        <v>4</v>
      </c>
      <c r="I57" s="123">
        <f>'2018'!J57</f>
        <v>4</v>
      </c>
      <c r="J57" s="123">
        <f>'2019'!J57</f>
        <v>4</v>
      </c>
      <c r="K57" s="153">
        <f>'2016'!K57</f>
        <v>0</v>
      </c>
      <c r="L57" s="123">
        <f>'2017'!K57</f>
        <v>4</v>
      </c>
      <c r="M57" s="123">
        <f>'2018'!K57</f>
        <v>4</v>
      </c>
      <c r="N57" s="90">
        <f>'2019'!K57</f>
        <v>4</v>
      </c>
      <c r="O57" s="129">
        <f>'2016'!N57</f>
        <v>0</v>
      </c>
      <c r="P57" s="130">
        <f>'2017'!N57</f>
        <v>1</v>
      </c>
      <c r="Q57" s="139">
        <f>'2018'!N57</f>
        <v>1</v>
      </c>
      <c r="R57" s="130">
        <f>'2019'!N57</f>
        <v>1</v>
      </c>
      <c r="S57" s="163">
        <v>0.75</v>
      </c>
      <c r="T57" s="111">
        <v>2210900</v>
      </c>
      <c r="U57" s="89">
        <f>+'2016'!P57+'2017'!P57+'2018'!P57+'2019'!P57</f>
        <v>549824</v>
      </c>
      <c r="V57" s="89">
        <f>+'2016'!Q57+'2017'!Q57+'2018'!Q57+'2019'!Q57</f>
        <v>475058</v>
      </c>
      <c r="W57" s="89">
        <f>+'2016'!R57+'2017'!R57+'2018'!R57+'2019'!R57</f>
        <v>204122</v>
      </c>
      <c r="X57" s="27">
        <f t="shared" si="0"/>
        <v>0.86401830403911073</v>
      </c>
      <c r="Y57" s="23">
        <f t="shared" si="1"/>
        <v>0.42967806036315564</v>
      </c>
    </row>
    <row r="58" spans="2:25" ht="45">
      <c r="B58" s="247"/>
      <c r="C58" s="244"/>
      <c r="D58" s="239"/>
      <c r="E58" s="10" t="s">
        <v>71</v>
      </c>
      <c r="F58" s="89">
        <v>8</v>
      </c>
      <c r="G58" s="89">
        <f>'2016'!J58</f>
        <v>0</v>
      </c>
      <c r="H58" s="123">
        <f>'2017'!J58</f>
        <v>4</v>
      </c>
      <c r="I58" s="123">
        <f>'2018'!J58</f>
        <v>2</v>
      </c>
      <c r="J58" s="123">
        <f>'2019'!J58</f>
        <v>2</v>
      </c>
      <c r="K58" s="153">
        <f>'2016'!K58</f>
        <v>0</v>
      </c>
      <c r="L58" s="123">
        <f>'2017'!K58</f>
        <v>2</v>
      </c>
      <c r="M58" s="123">
        <f>'2018'!K58</f>
        <v>1</v>
      </c>
      <c r="N58" s="90">
        <f>'2019'!K58</f>
        <v>0</v>
      </c>
      <c r="O58" s="129" t="str">
        <f>'2016'!N58</f>
        <v xml:space="preserve"> -</v>
      </c>
      <c r="P58" s="130">
        <f>'2017'!N58</f>
        <v>0.5</v>
      </c>
      <c r="Q58" s="139">
        <f>'2018'!N58</f>
        <v>0.5</v>
      </c>
      <c r="R58" s="130">
        <f>'2019'!N58</f>
        <v>0</v>
      </c>
      <c r="S58" s="163">
        <v>0.375</v>
      </c>
      <c r="T58" s="111" t="s">
        <v>135</v>
      </c>
      <c r="U58" s="89">
        <f>+'2016'!P58+'2017'!P58+'2018'!P58+'2019'!P58</f>
        <v>58906</v>
      </c>
      <c r="V58" s="89">
        <f>+'2016'!Q58+'2017'!Q58+'2018'!Q58+'2019'!Q58</f>
        <v>58906</v>
      </c>
      <c r="W58" s="89">
        <f>+'2016'!R58+'2017'!R58+'2018'!R58+'2019'!R58</f>
        <v>0</v>
      </c>
      <c r="X58" s="27">
        <f t="shared" si="0"/>
        <v>1</v>
      </c>
      <c r="Y58" s="23" t="str">
        <f t="shared" si="1"/>
        <v xml:space="preserve"> -</v>
      </c>
    </row>
    <row r="59" spans="2:25" ht="45">
      <c r="B59" s="247"/>
      <c r="C59" s="244"/>
      <c r="D59" s="239"/>
      <c r="E59" s="10" t="s">
        <v>72</v>
      </c>
      <c r="F59" s="89">
        <v>340</v>
      </c>
      <c r="G59" s="89">
        <f>'2016'!J59</f>
        <v>0</v>
      </c>
      <c r="H59" s="123">
        <f>'2017'!J59</f>
        <v>110</v>
      </c>
      <c r="I59" s="123">
        <f>'2018'!J59</f>
        <v>115</v>
      </c>
      <c r="J59" s="123">
        <f>'2019'!J59</f>
        <v>115</v>
      </c>
      <c r="K59" s="153">
        <f>'2016'!K59</f>
        <v>51</v>
      </c>
      <c r="L59" s="123">
        <f>'2017'!K59</f>
        <v>0</v>
      </c>
      <c r="M59" s="123">
        <f>'2018'!K59</f>
        <v>0</v>
      </c>
      <c r="N59" s="90">
        <f>'2019'!K59</f>
        <v>0</v>
      </c>
      <c r="O59" s="129" t="str">
        <f>'2016'!N59</f>
        <v xml:space="preserve"> -</v>
      </c>
      <c r="P59" s="130">
        <f>'2017'!N59</f>
        <v>0</v>
      </c>
      <c r="Q59" s="139">
        <f>'2018'!N59</f>
        <v>0</v>
      </c>
      <c r="R59" s="130">
        <f>'2019'!N59</f>
        <v>0</v>
      </c>
      <c r="S59" s="163">
        <v>0.15</v>
      </c>
      <c r="T59" s="111">
        <v>0</v>
      </c>
      <c r="U59" s="89">
        <f>+'2016'!P59+'2017'!P59+'2018'!P59+'2019'!P59</f>
        <v>0</v>
      </c>
      <c r="V59" s="89">
        <f>+'2016'!Q59+'2017'!Q59+'2018'!Q59+'2019'!Q59</f>
        <v>0</v>
      </c>
      <c r="W59" s="89">
        <f>+'2016'!R59+'2017'!R59+'2018'!R59+'2019'!R59</f>
        <v>462000</v>
      </c>
      <c r="X59" s="27" t="str">
        <f t="shared" si="0"/>
        <v xml:space="preserve"> -</v>
      </c>
      <c r="Y59" s="23">
        <f t="shared" si="1"/>
        <v>1</v>
      </c>
    </row>
    <row r="60" spans="2:25" ht="75">
      <c r="B60" s="247"/>
      <c r="C60" s="244"/>
      <c r="D60" s="239"/>
      <c r="E60" s="10" t="s">
        <v>73</v>
      </c>
      <c r="F60" s="89">
        <v>2500</v>
      </c>
      <c r="G60" s="89">
        <f>'2016'!J60</f>
        <v>725</v>
      </c>
      <c r="H60" s="123">
        <f>'2017'!J60</f>
        <v>625</v>
      </c>
      <c r="I60" s="123">
        <f>'2018'!J60</f>
        <v>625</v>
      </c>
      <c r="J60" s="123">
        <f>'2019'!J60</f>
        <v>525</v>
      </c>
      <c r="K60" s="153">
        <f>'2016'!K60</f>
        <v>767</v>
      </c>
      <c r="L60" s="123">
        <f>'2017'!K60</f>
        <v>791</v>
      </c>
      <c r="M60" s="123">
        <f>'2018'!K60</f>
        <v>1423</v>
      </c>
      <c r="N60" s="90">
        <f>'2019'!K60</f>
        <v>875</v>
      </c>
      <c r="O60" s="129">
        <f>'2016'!N60</f>
        <v>1</v>
      </c>
      <c r="P60" s="130">
        <f>'2017'!N60</f>
        <v>1</v>
      </c>
      <c r="Q60" s="139">
        <f>'2018'!N60</f>
        <v>1</v>
      </c>
      <c r="R60" s="130">
        <f>'2019'!N60</f>
        <v>1</v>
      </c>
      <c r="S60" s="163">
        <v>1</v>
      </c>
      <c r="T60" s="111">
        <v>2210900</v>
      </c>
      <c r="U60" s="89">
        <f>+'2016'!P60+'2017'!P60+'2018'!P60+'2019'!P60</f>
        <v>467333</v>
      </c>
      <c r="V60" s="89">
        <f>+'2016'!Q60+'2017'!Q60+'2018'!Q60+'2019'!Q60</f>
        <v>81440</v>
      </c>
      <c r="W60" s="89">
        <f>+'2016'!R60+'2017'!R60+'2018'!R60+'2019'!R60</f>
        <v>38300</v>
      </c>
      <c r="X60" s="27">
        <f t="shared" si="0"/>
        <v>0.17426545953313805</v>
      </c>
      <c r="Y60" s="23">
        <f t="shared" si="1"/>
        <v>0.47028487229862476</v>
      </c>
    </row>
    <row r="61" spans="2:25" ht="45">
      <c r="B61" s="247"/>
      <c r="C61" s="244"/>
      <c r="D61" s="239"/>
      <c r="E61" s="10" t="s">
        <v>74</v>
      </c>
      <c r="F61" s="89">
        <v>4</v>
      </c>
      <c r="G61" s="89">
        <f>'2016'!J61</f>
        <v>1</v>
      </c>
      <c r="H61" s="123">
        <f>'2017'!J61</f>
        <v>1</v>
      </c>
      <c r="I61" s="123">
        <f>'2018'!J61</f>
        <v>1</v>
      </c>
      <c r="J61" s="123">
        <f>'2019'!J61</f>
        <v>1</v>
      </c>
      <c r="K61" s="153">
        <f>'2016'!K61</f>
        <v>0</v>
      </c>
      <c r="L61" s="123">
        <f>'2017'!K61</f>
        <v>2</v>
      </c>
      <c r="M61" s="123">
        <f>'2018'!K61</f>
        <v>1</v>
      </c>
      <c r="N61" s="90">
        <f>'2019'!K61</f>
        <v>1</v>
      </c>
      <c r="O61" s="129">
        <f>'2016'!N61</f>
        <v>0</v>
      </c>
      <c r="P61" s="130">
        <f>'2017'!N61</f>
        <v>1</v>
      </c>
      <c r="Q61" s="139">
        <f>'2018'!N61</f>
        <v>1</v>
      </c>
      <c r="R61" s="130">
        <f>'2019'!N61</f>
        <v>1</v>
      </c>
      <c r="S61" s="163">
        <v>1</v>
      </c>
      <c r="T61" s="111">
        <v>2210902</v>
      </c>
      <c r="U61" s="89">
        <f>+'2016'!P61+'2017'!P61+'2018'!P61+'2019'!P61</f>
        <v>522800</v>
      </c>
      <c r="V61" s="89">
        <f>+'2016'!Q61+'2017'!Q61+'2018'!Q61+'2019'!Q61</f>
        <v>237839</v>
      </c>
      <c r="W61" s="89">
        <f>+'2016'!R61+'2017'!R61+'2018'!R61+'2019'!R61</f>
        <v>78617</v>
      </c>
      <c r="X61" s="27">
        <f t="shared" si="0"/>
        <v>0.45493305279265495</v>
      </c>
      <c r="Y61" s="23">
        <f t="shared" si="1"/>
        <v>0.33054713482650028</v>
      </c>
    </row>
    <row r="62" spans="2:25" ht="45">
      <c r="B62" s="247"/>
      <c r="C62" s="244"/>
      <c r="D62" s="239"/>
      <c r="E62" s="10" t="s">
        <v>75</v>
      </c>
      <c r="F62" s="89">
        <v>47</v>
      </c>
      <c r="G62" s="89">
        <f>'2016'!J62</f>
        <v>47</v>
      </c>
      <c r="H62" s="123">
        <f>'2017'!J62</f>
        <v>47</v>
      </c>
      <c r="I62" s="123">
        <f>'2018'!J62</f>
        <v>47</v>
      </c>
      <c r="J62" s="123">
        <f>'2019'!J62</f>
        <v>47</v>
      </c>
      <c r="K62" s="153">
        <f>'2016'!K62</f>
        <v>12</v>
      </c>
      <c r="L62" s="123">
        <f>'2017'!K62</f>
        <v>42</v>
      </c>
      <c r="M62" s="123">
        <f>'2018'!K62</f>
        <v>47</v>
      </c>
      <c r="N62" s="90">
        <f>'2019'!K62</f>
        <v>31</v>
      </c>
      <c r="O62" s="129">
        <f>'2016'!N62</f>
        <v>0.25531914893617019</v>
      </c>
      <c r="P62" s="130">
        <f>'2017'!N62</f>
        <v>0.8936170212765957</v>
      </c>
      <c r="Q62" s="139">
        <f>'2018'!N62</f>
        <v>1</v>
      </c>
      <c r="R62" s="130">
        <f>'2019'!N62</f>
        <v>0.65957446808510634</v>
      </c>
      <c r="S62" s="163">
        <v>0.7021276595744681</v>
      </c>
      <c r="T62" s="111">
        <v>0</v>
      </c>
      <c r="U62" s="89">
        <f>+'2016'!P62+'2017'!P62+'2018'!P62+'2019'!P62</f>
        <v>0</v>
      </c>
      <c r="V62" s="89">
        <f>+'2016'!Q62+'2017'!Q62+'2018'!Q62+'2019'!Q62</f>
        <v>0</v>
      </c>
      <c r="W62" s="89">
        <f>+'2016'!R62+'2017'!R62+'2018'!R62+'2019'!R62</f>
        <v>0</v>
      </c>
      <c r="X62" s="27" t="str">
        <f t="shared" si="0"/>
        <v xml:space="preserve"> -</v>
      </c>
      <c r="Y62" s="23" t="str">
        <f t="shared" si="1"/>
        <v xml:space="preserve"> -</v>
      </c>
    </row>
    <row r="63" spans="2:25" ht="30">
      <c r="B63" s="247"/>
      <c r="C63" s="244"/>
      <c r="D63" s="239"/>
      <c r="E63" s="10" t="s">
        <v>76</v>
      </c>
      <c r="F63" s="89">
        <v>20</v>
      </c>
      <c r="G63" s="89">
        <f>'2016'!J63</f>
        <v>0</v>
      </c>
      <c r="H63" s="123">
        <f>'2017'!J63</f>
        <v>7</v>
      </c>
      <c r="I63" s="123">
        <f>'2018'!J63</f>
        <v>7</v>
      </c>
      <c r="J63" s="123">
        <f>'2019'!J63</f>
        <v>6</v>
      </c>
      <c r="K63" s="153">
        <f>'2016'!K63</f>
        <v>0</v>
      </c>
      <c r="L63" s="123">
        <f>'2017'!K63</f>
        <v>10</v>
      </c>
      <c r="M63" s="123">
        <f>'2018'!K63</f>
        <v>9</v>
      </c>
      <c r="N63" s="90">
        <f>'2019'!K63</f>
        <v>6</v>
      </c>
      <c r="O63" s="129" t="str">
        <f>'2016'!N63</f>
        <v xml:space="preserve"> -</v>
      </c>
      <c r="P63" s="130">
        <f>'2017'!N63</f>
        <v>1</v>
      </c>
      <c r="Q63" s="139">
        <f>'2018'!N63</f>
        <v>1</v>
      </c>
      <c r="R63" s="130">
        <f>'2019'!N63</f>
        <v>1</v>
      </c>
      <c r="S63" s="163">
        <v>1</v>
      </c>
      <c r="T63" s="111">
        <v>0</v>
      </c>
      <c r="U63" s="89">
        <f>+'2016'!P63+'2017'!P63+'2018'!P63+'2019'!P63</f>
        <v>202200</v>
      </c>
      <c r="V63" s="89">
        <f>+'2016'!Q63+'2017'!Q63+'2018'!Q63+'2019'!Q63</f>
        <v>181147</v>
      </c>
      <c r="W63" s="89">
        <f>+'2016'!R63+'2017'!R63+'2018'!R63+'2019'!R63</f>
        <v>79819</v>
      </c>
      <c r="X63" s="27">
        <f t="shared" si="0"/>
        <v>0.89588031651829869</v>
      </c>
      <c r="Y63" s="23">
        <f t="shared" si="1"/>
        <v>0.44063108966750758</v>
      </c>
    </row>
    <row r="64" spans="2:25" ht="30">
      <c r="B64" s="247"/>
      <c r="C64" s="244"/>
      <c r="D64" s="239"/>
      <c r="E64" s="10" t="s">
        <v>77</v>
      </c>
      <c r="F64" s="89">
        <v>1</v>
      </c>
      <c r="G64" s="89">
        <f>'2016'!J64</f>
        <v>0</v>
      </c>
      <c r="H64" s="123">
        <f>'2017'!J64</f>
        <v>1</v>
      </c>
      <c r="I64" s="123">
        <f>'2018'!J64</f>
        <v>0</v>
      </c>
      <c r="J64" s="123">
        <f>'2019'!J64</f>
        <v>0</v>
      </c>
      <c r="K64" s="153">
        <f>'2016'!K64</f>
        <v>0</v>
      </c>
      <c r="L64" s="123">
        <f>'2017'!K64</f>
        <v>0</v>
      </c>
      <c r="M64" s="123">
        <f>'2018'!K64</f>
        <v>0</v>
      </c>
      <c r="N64" s="90">
        <f>'2019'!K64</f>
        <v>0</v>
      </c>
      <c r="O64" s="129" t="str">
        <f>'2016'!N64</f>
        <v xml:space="preserve"> -</v>
      </c>
      <c r="P64" s="130">
        <f>'2017'!N64</f>
        <v>0</v>
      </c>
      <c r="Q64" s="139" t="str">
        <f>'2018'!N64</f>
        <v xml:space="preserve"> -</v>
      </c>
      <c r="R64" s="130" t="str">
        <f>'2019'!N64</f>
        <v xml:space="preserve"> -</v>
      </c>
      <c r="S64" s="163">
        <v>0</v>
      </c>
      <c r="T64" s="111" t="s">
        <v>129</v>
      </c>
      <c r="U64" s="89">
        <f>+'2016'!P64+'2017'!P64+'2018'!P64+'2019'!P64</f>
        <v>0</v>
      </c>
      <c r="V64" s="89">
        <f>+'2016'!Q64+'2017'!Q64+'2018'!Q64+'2019'!Q64</f>
        <v>0</v>
      </c>
      <c r="W64" s="89">
        <f>+'2016'!R64+'2017'!R64+'2018'!R64+'2019'!R64</f>
        <v>0</v>
      </c>
      <c r="X64" s="27" t="str">
        <f t="shared" si="0"/>
        <v xml:space="preserve"> -</v>
      </c>
      <c r="Y64" s="23" t="str">
        <f t="shared" si="1"/>
        <v xml:space="preserve"> -</v>
      </c>
    </row>
    <row r="65" spans="2:25" ht="60">
      <c r="B65" s="247"/>
      <c r="C65" s="244"/>
      <c r="D65" s="239"/>
      <c r="E65" s="10" t="s">
        <v>78</v>
      </c>
      <c r="F65" s="27">
        <v>1</v>
      </c>
      <c r="G65" s="27">
        <f>'2016'!J65</f>
        <v>1</v>
      </c>
      <c r="H65" s="32">
        <f>'2017'!J65</f>
        <v>1</v>
      </c>
      <c r="I65" s="32">
        <f>'2018'!J65</f>
        <v>1</v>
      </c>
      <c r="J65" s="32">
        <f>'2019'!J65</f>
        <v>1</v>
      </c>
      <c r="K65" s="155">
        <f>'2016'!K65</f>
        <v>0</v>
      </c>
      <c r="L65" s="32">
        <f>'2017'!K65</f>
        <v>0.8</v>
      </c>
      <c r="M65" s="32">
        <f>'2018'!K65</f>
        <v>0.7</v>
      </c>
      <c r="N65" s="23">
        <f>'2019'!K65</f>
        <v>1</v>
      </c>
      <c r="O65" s="129">
        <f>'2016'!N65</f>
        <v>0</v>
      </c>
      <c r="P65" s="130">
        <f>'2017'!N65</f>
        <v>0.8</v>
      </c>
      <c r="Q65" s="139">
        <f>'2018'!N65</f>
        <v>0.7</v>
      </c>
      <c r="R65" s="130">
        <f>'2019'!N65</f>
        <v>1</v>
      </c>
      <c r="S65" s="163">
        <v>0.625</v>
      </c>
      <c r="T65" s="111">
        <v>2210326</v>
      </c>
      <c r="U65" s="89">
        <f>+'2016'!P65+'2017'!P65+'2018'!P65+'2019'!P65</f>
        <v>1652613</v>
      </c>
      <c r="V65" s="89">
        <f>+'2016'!Q65+'2017'!Q65+'2018'!Q65+'2019'!Q65</f>
        <v>1844</v>
      </c>
      <c r="W65" s="89">
        <f>+'2016'!R65+'2017'!R65+'2018'!R65+'2019'!R65</f>
        <v>0</v>
      </c>
      <c r="X65" s="27">
        <f t="shared" si="0"/>
        <v>1.1158087223082475E-3</v>
      </c>
      <c r="Y65" s="23" t="str">
        <f t="shared" si="1"/>
        <v xml:space="preserve"> -</v>
      </c>
    </row>
    <row r="66" spans="2:25" ht="45">
      <c r="B66" s="247"/>
      <c r="C66" s="244"/>
      <c r="D66" s="239"/>
      <c r="E66" s="10" t="s">
        <v>79</v>
      </c>
      <c r="F66" s="27">
        <v>1</v>
      </c>
      <c r="G66" s="27">
        <f>'2016'!J66</f>
        <v>1</v>
      </c>
      <c r="H66" s="32">
        <f>'2017'!J66</f>
        <v>1</v>
      </c>
      <c r="I66" s="32">
        <f>'2018'!J66</f>
        <v>1</v>
      </c>
      <c r="J66" s="32">
        <f>'2019'!J66</f>
        <v>1</v>
      </c>
      <c r="K66" s="155">
        <f>'2016'!K66</f>
        <v>1</v>
      </c>
      <c r="L66" s="32">
        <f>'2017'!K66</f>
        <v>1</v>
      </c>
      <c r="M66" s="32">
        <f>'2018'!K66</f>
        <v>1</v>
      </c>
      <c r="N66" s="23">
        <f>'2019'!K66</f>
        <v>1</v>
      </c>
      <c r="O66" s="129">
        <f>'2016'!N66</f>
        <v>1</v>
      </c>
      <c r="P66" s="130">
        <f>'2017'!N66</f>
        <v>1</v>
      </c>
      <c r="Q66" s="139">
        <f>'2018'!N66</f>
        <v>1</v>
      </c>
      <c r="R66" s="130">
        <f>'2019'!N66</f>
        <v>1</v>
      </c>
      <c r="S66" s="163">
        <v>1</v>
      </c>
      <c r="T66" s="111">
        <v>2210899</v>
      </c>
      <c r="U66" s="89">
        <f>+'2016'!P66+'2017'!P66+'2018'!P66+'2019'!P66</f>
        <v>3610962</v>
      </c>
      <c r="V66" s="89">
        <f>+'2016'!Q66+'2017'!Q66+'2018'!Q66+'2019'!Q66</f>
        <v>3480368</v>
      </c>
      <c r="W66" s="89">
        <f>+'2016'!R66+'2017'!R66+'2018'!R66+'2019'!R66</f>
        <v>0</v>
      </c>
      <c r="X66" s="27">
        <f t="shared" si="0"/>
        <v>0.9638340143152988</v>
      </c>
      <c r="Y66" s="23" t="str">
        <f t="shared" si="1"/>
        <v xml:space="preserve"> -</v>
      </c>
    </row>
    <row r="67" spans="2:25" ht="60">
      <c r="B67" s="247"/>
      <c r="C67" s="244"/>
      <c r="D67" s="239"/>
      <c r="E67" s="10" t="s">
        <v>80</v>
      </c>
      <c r="F67" s="89">
        <v>1</v>
      </c>
      <c r="G67" s="89">
        <f>'2016'!J67</f>
        <v>1</v>
      </c>
      <c r="H67" s="123">
        <f>'2017'!J67</f>
        <v>1</v>
      </c>
      <c r="I67" s="123">
        <f>'2018'!J67</f>
        <v>1</v>
      </c>
      <c r="J67" s="123">
        <f>'2019'!J67</f>
        <v>1</v>
      </c>
      <c r="K67" s="153">
        <f>'2016'!K67</f>
        <v>0.7</v>
      </c>
      <c r="L67" s="123">
        <f>'2017'!K67</f>
        <v>1</v>
      </c>
      <c r="M67" s="123">
        <f>'2018'!K67</f>
        <v>1</v>
      </c>
      <c r="N67" s="90">
        <f>'2019'!K67</f>
        <v>1</v>
      </c>
      <c r="O67" s="129">
        <f>'2016'!N67</f>
        <v>0.7</v>
      </c>
      <c r="P67" s="130">
        <f>'2017'!N67</f>
        <v>1</v>
      </c>
      <c r="Q67" s="139">
        <f>'2018'!N67</f>
        <v>1</v>
      </c>
      <c r="R67" s="130">
        <f>'2019'!N67</f>
        <v>1</v>
      </c>
      <c r="S67" s="163">
        <v>0.92500000000000004</v>
      </c>
      <c r="T67" s="111">
        <v>2210013</v>
      </c>
      <c r="U67" s="89">
        <f>+'2016'!P67+'2017'!P67+'2018'!P67+'2019'!P67</f>
        <v>289765</v>
      </c>
      <c r="V67" s="89">
        <f>+'2016'!Q67+'2017'!Q67+'2018'!Q67+'2019'!Q67</f>
        <v>278210</v>
      </c>
      <c r="W67" s="89">
        <f>+'2016'!R67+'2017'!R67+'2018'!R67+'2019'!R67</f>
        <v>35307</v>
      </c>
      <c r="X67" s="27">
        <f t="shared" si="0"/>
        <v>0.96012285817817888</v>
      </c>
      <c r="Y67" s="23">
        <f t="shared" si="1"/>
        <v>0.12690773156967758</v>
      </c>
    </row>
    <row r="68" spans="2:25" ht="46" thickBot="1">
      <c r="B68" s="248"/>
      <c r="C68" s="245"/>
      <c r="D68" s="242"/>
      <c r="E68" s="11" t="s">
        <v>81</v>
      </c>
      <c r="F68" s="91">
        <v>20</v>
      </c>
      <c r="G68" s="91">
        <f>'2016'!J68</f>
        <v>0</v>
      </c>
      <c r="H68" s="124">
        <f>'2017'!J68</f>
        <v>7</v>
      </c>
      <c r="I68" s="124">
        <f>'2018'!J68</f>
        <v>7</v>
      </c>
      <c r="J68" s="124">
        <f>'2019'!J68</f>
        <v>6</v>
      </c>
      <c r="K68" s="156">
        <f>'2016'!K68</f>
        <v>0</v>
      </c>
      <c r="L68" s="124">
        <f>'2017'!K68</f>
        <v>21</v>
      </c>
      <c r="M68" s="124">
        <f>'2018'!K68</f>
        <v>9</v>
      </c>
      <c r="N68" s="92">
        <f>'2019'!K68</f>
        <v>9</v>
      </c>
      <c r="O68" s="135" t="str">
        <f>'2016'!N68</f>
        <v xml:space="preserve"> -</v>
      </c>
      <c r="P68" s="136">
        <f>'2017'!N68</f>
        <v>1</v>
      </c>
      <c r="Q68" s="141">
        <f>'2018'!N68</f>
        <v>1</v>
      </c>
      <c r="R68" s="136">
        <f>'2019'!N68</f>
        <v>1</v>
      </c>
      <c r="S68" s="167">
        <v>1</v>
      </c>
      <c r="T68" s="113">
        <v>0</v>
      </c>
      <c r="U68" s="89">
        <f>+'2016'!P68+'2017'!P68+'2018'!P68+'2019'!P68</f>
        <v>0</v>
      </c>
      <c r="V68" s="89">
        <f>+'2016'!Q68+'2017'!Q68+'2018'!Q68+'2019'!Q68</f>
        <v>0</v>
      </c>
      <c r="W68" s="89">
        <f>+'2016'!R68+'2017'!R68+'2018'!R68+'2019'!R68</f>
        <v>0</v>
      </c>
      <c r="X68" s="62" t="str">
        <f t="shared" si="0"/>
        <v xml:space="preserve"> -</v>
      </c>
      <c r="Y68" s="63" t="str">
        <f t="shared" si="1"/>
        <v xml:space="preserve"> -</v>
      </c>
    </row>
    <row r="69" spans="2:25" ht="18" thickBot="1">
      <c r="O69" s="144">
        <f>+AVERAGE(O12,O14,O16,O18:O68)</f>
        <v>0.78017304706615587</v>
      </c>
      <c r="P69" s="145">
        <f t="shared" ref="P69:R69" si="2">+AVERAGE(P12,P14,P16,P18:P68)</f>
        <v>0.81592153594648587</v>
      </c>
      <c r="Q69" s="145">
        <f t="shared" si="2"/>
        <v>0.90577839577041375</v>
      </c>
      <c r="R69" s="145">
        <f t="shared" si="2"/>
        <v>0.83658025779839229</v>
      </c>
      <c r="S69" s="143">
        <f>+AVERAGE(S12,S14,S16,S18:S68)</f>
        <v>0.87459269451039667</v>
      </c>
      <c r="T69" s="48"/>
      <c r="U69" s="49">
        <f>+SUM(U12,U14,U16,U18:U68)</f>
        <v>1009809290</v>
      </c>
      <c r="V69" s="50">
        <f>+SUM(V12,V14,V16,V18:V68)</f>
        <v>926470411</v>
      </c>
      <c r="W69" s="50">
        <f>+SUM(W12,W14,W16,W18:W68)</f>
        <v>24955857</v>
      </c>
      <c r="X69" s="51">
        <f t="shared" si="0"/>
        <v>0.9174706750816285</v>
      </c>
      <c r="Y69" s="52">
        <f t="shared" si="1"/>
        <v>2.6936485724421047E-2</v>
      </c>
    </row>
  </sheetData>
  <mergeCells count="24">
    <mergeCell ref="R10:R11"/>
    <mergeCell ref="B14:B16"/>
    <mergeCell ref="B18:B68"/>
    <mergeCell ref="C18:C68"/>
    <mergeCell ref="D18:D30"/>
    <mergeCell ref="D31:D45"/>
    <mergeCell ref="D46:D49"/>
    <mergeCell ref="D50:D68"/>
    <mergeCell ref="B2:Y2"/>
    <mergeCell ref="B3:Y3"/>
    <mergeCell ref="B4:Y4"/>
    <mergeCell ref="D8:N8"/>
    <mergeCell ref="B9:B11"/>
    <mergeCell ref="C9:C11"/>
    <mergeCell ref="D9:D11"/>
    <mergeCell ref="E9:N9"/>
    <mergeCell ref="O9:S9"/>
    <mergeCell ref="T9:Y10"/>
    <mergeCell ref="E10:E11"/>
    <mergeCell ref="F10:F11"/>
    <mergeCell ref="O10:O11"/>
    <mergeCell ref="S10:S11"/>
    <mergeCell ref="P10:P11"/>
    <mergeCell ref="Q10:Q11"/>
  </mergeCells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25"/>
  <sheetViews>
    <sheetView showGridLines="0" workbookViewId="0"/>
  </sheetViews>
  <sheetFormatPr baseColWidth="10" defaultColWidth="11" defaultRowHeight="15" x14ac:dyDescent="0"/>
  <cols>
    <col min="1" max="1" width="4.28515625" style="1" customWidth="1"/>
    <col min="2" max="2" width="6.85546875" style="1" customWidth="1"/>
    <col min="3" max="3" width="45.28515625" style="1" customWidth="1"/>
    <col min="4" max="4" width="25" style="1" customWidth="1"/>
    <col min="5" max="8" width="12.28515625" style="1" customWidth="1"/>
    <col min="9" max="9" width="9.7109375" style="1" customWidth="1"/>
    <col min="10" max="10" width="7.7109375" style="1" customWidth="1"/>
    <col min="11" max="13" width="16.28515625" style="1" customWidth="1"/>
    <col min="14" max="15" width="14.7109375" style="1" customWidth="1"/>
    <col min="16" max="16384" width="11" style="1"/>
  </cols>
  <sheetData>
    <row r="2" spans="2:15" ht="16" thickBot="1"/>
    <row r="3" spans="2:15" ht="22" customHeight="1" thickBot="1">
      <c r="C3" s="297" t="s">
        <v>128</v>
      </c>
      <c r="D3" s="298"/>
      <c r="E3" s="298"/>
      <c r="F3" s="298"/>
      <c r="G3" s="298"/>
      <c r="H3" s="298"/>
      <c r="I3" s="298"/>
      <c r="J3" s="298"/>
      <c r="K3" s="298"/>
      <c r="L3" s="298"/>
      <c r="M3" s="298"/>
      <c r="N3" s="298"/>
      <c r="O3" s="299"/>
    </row>
    <row r="4" spans="2:15" ht="16" thickBot="1">
      <c r="C4" s="168"/>
      <c r="D4" s="168"/>
      <c r="E4" s="168"/>
      <c r="F4" s="168"/>
      <c r="G4" s="168"/>
      <c r="H4" s="168"/>
      <c r="I4" s="168"/>
    </row>
    <row r="5" spans="2:15" ht="19" customHeight="1">
      <c r="C5" s="168"/>
      <c r="D5" s="168"/>
      <c r="E5" s="300" t="s">
        <v>99</v>
      </c>
      <c r="F5" s="301"/>
      <c r="G5" s="301"/>
      <c r="H5" s="301"/>
      <c r="I5" s="304" t="s">
        <v>97</v>
      </c>
      <c r="J5" s="305"/>
      <c r="K5" s="308" t="s">
        <v>100</v>
      </c>
      <c r="L5" s="309"/>
      <c r="M5" s="309"/>
      <c r="N5" s="309"/>
      <c r="O5" s="310"/>
    </row>
    <row r="6" spans="2:15" ht="19" customHeight="1" thickBot="1">
      <c r="E6" s="302"/>
      <c r="F6" s="303"/>
      <c r="G6" s="303"/>
      <c r="H6" s="303"/>
      <c r="I6" s="306"/>
      <c r="J6" s="307"/>
      <c r="K6" s="311" t="s">
        <v>96</v>
      </c>
      <c r="L6" s="312"/>
      <c r="M6" s="312"/>
      <c r="N6" s="312"/>
      <c r="O6" s="313"/>
    </row>
    <row r="7" spans="2:15" ht="32" customHeight="1" thickBot="1">
      <c r="C7" s="314"/>
      <c r="D7" s="315"/>
      <c r="E7" s="169">
        <v>2016</v>
      </c>
      <c r="F7" s="170">
        <v>2017</v>
      </c>
      <c r="G7" s="170">
        <v>2018</v>
      </c>
      <c r="H7" s="170">
        <v>2019</v>
      </c>
      <c r="I7" s="316" t="s">
        <v>96</v>
      </c>
      <c r="J7" s="317"/>
      <c r="K7" s="171" t="s">
        <v>101</v>
      </c>
      <c r="L7" s="172" t="s">
        <v>102</v>
      </c>
      <c r="M7" s="172" t="s">
        <v>103</v>
      </c>
      <c r="N7" s="172" t="s">
        <v>104</v>
      </c>
      <c r="O7" s="173" t="s">
        <v>105</v>
      </c>
    </row>
    <row r="8" spans="2:15" ht="22" customHeight="1" thickBot="1">
      <c r="B8" s="174">
        <v>1</v>
      </c>
      <c r="C8" s="318" t="s">
        <v>106</v>
      </c>
      <c r="D8" s="319"/>
      <c r="E8" s="175">
        <f>+IF('2016 - 2019'!G12&gt;0,'2016 - 2019'!O12," -")</f>
        <v>1</v>
      </c>
      <c r="F8" s="175">
        <f>+IF('2016 - 2019'!H12&gt;0,'2016 - 2019'!P12," -")</f>
        <v>1</v>
      </c>
      <c r="G8" s="175">
        <f>+IF('2016 - 2019'!I12&gt;0,'2016 - 2019'!Q12," -")</f>
        <v>1</v>
      </c>
      <c r="H8" s="175">
        <f>+IF('2016 - 2019'!J12&gt;0,'2016 - 2019'!R12," -")</f>
        <v>0.9</v>
      </c>
      <c r="I8" s="176">
        <f>+'2016 - 2019'!S12</f>
        <v>1</v>
      </c>
      <c r="J8" s="177">
        <f t="shared" ref="J8:J15" si="0">+I8</f>
        <v>1</v>
      </c>
      <c r="K8" s="178">
        <f>+K9</f>
        <v>0</v>
      </c>
      <c r="L8" s="179">
        <f t="shared" ref="L8:M9" si="1">+L9</f>
        <v>0</v>
      </c>
      <c r="M8" s="179">
        <f t="shared" si="1"/>
        <v>0</v>
      </c>
      <c r="N8" s="180" t="str">
        <f t="shared" ref="N8:N15" si="2">IF(K8=0,"-",+L8/K8)</f>
        <v>-</v>
      </c>
      <c r="O8" s="181" t="str">
        <f>IF(M8=0," -",IF(L8=0,100%,M8/L8))</f>
        <v xml:space="preserve"> -</v>
      </c>
    </row>
    <row r="9" spans="2:15" ht="20" customHeight="1">
      <c r="B9" s="182" t="s">
        <v>107</v>
      </c>
      <c r="C9" s="320" t="s">
        <v>83</v>
      </c>
      <c r="D9" s="321"/>
      <c r="E9" s="183">
        <f>+IF('2016 - 2019'!G12&gt;0,'2016 - 2019'!O12," -")</f>
        <v>1</v>
      </c>
      <c r="F9" s="183">
        <f>+IF('2016 - 2019'!H12&gt;0,'2016 - 2019'!P12," -")</f>
        <v>1</v>
      </c>
      <c r="G9" s="183">
        <f>+IF('2016 - 2019'!I12&gt;0,'2016 - 2019'!Q12," -")</f>
        <v>1</v>
      </c>
      <c r="H9" s="183">
        <f>+IF('2016 - 2019'!J12&gt;0,'2016 - 2019'!R12," -")</f>
        <v>0.9</v>
      </c>
      <c r="I9" s="184">
        <f>+'2016 - 2019'!S12</f>
        <v>1</v>
      </c>
      <c r="J9" s="185">
        <f t="shared" si="0"/>
        <v>1</v>
      </c>
      <c r="K9" s="186">
        <f>+K10</f>
        <v>0</v>
      </c>
      <c r="L9" s="187">
        <f t="shared" si="1"/>
        <v>0</v>
      </c>
      <c r="M9" s="187">
        <f t="shared" si="1"/>
        <v>0</v>
      </c>
      <c r="N9" s="188" t="str">
        <f t="shared" si="2"/>
        <v>-</v>
      </c>
      <c r="O9" s="189" t="str">
        <f>IF(M9=0," -",IF(L9=0,100%,M9/L9))</f>
        <v xml:space="preserve"> -</v>
      </c>
    </row>
    <row r="10" spans="2:15" ht="18" customHeight="1" thickBot="1">
      <c r="B10" s="190" t="s">
        <v>108</v>
      </c>
      <c r="C10" s="322" t="s">
        <v>109</v>
      </c>
      <c r="D10" s="323"/>
      <c r="E10" s="191">
        <f>+IF('2016 - 2019'!G12&gt;0,'2016 - 2019'!O12," -")</f>
        <v>1</v>
      </c>
      <c r="F10" s="191">
        <f>+IF('2016 - 2019'!H12&gt;0,'2016 - 2019'!P12," -")</f>
        <v>1</v>
      </c>
      <c r="G10" s="191">
        <f>+IF('2016 - 2019'!I12&gt;0,'2016 - 2019'!Q12," -")</f>
        <v>1</v>
      </c>
      <c r="H10" s="191">
        <f>+IF('2016 - 2019'!J12&gt;0,'2016 - 2019'!R12," -")</f>
        <v>0.9</v>
      </c>
      <c r="I10" s="192">
        <f>+'2016 - 2019'!S12</f>
        <v>1</v>
      </c>
      <c r="J10" s="193">
        <f t="shared" si="0"/>
        <v>1</v>
      </c>
      <c r="K10" s="194">
        <f>+'2016 - 2019'!U12</f>
        <v>0</v>
      </c>
      <c r="L10" s="89">
        <f>+'2016 - 2019'!V12</f>
        <v>0</v>
      </c>
      <c r="M10" s="89">
        <f>+'2016 - 2019'!W12</f>
        <v>0</v>
      </c>
      <c r="N10" s="195" t="str">
        <f t="shared" si="2"/>
        <v>-</v>
      </c>
      <c r="O10" s="196" t="str">
        <f>IF(M10=0," -",IF(L10=0,100%,M10/L10))</f>
        <v xml:space="preserve"> -</v>
      </c>
    </row>
    <row r="11" spans="2:15" ht="22" customHeight="1" thickBot="1">
      <c r="B11" s="174">
        <v>2</v>
      </c>
      <c r="C11" s="324" t="s">
        <v>110</v>
      </c>
      <c r="D11" s="325"/>
      <c r="E11" s="204" t="str">
        <f>+IF(SUM('2016 - 2019'!G14:G16)&gt;0,AVERAGE('2016 - 2019'!O14:O16)," -")</f>
        <v xml:space="preserve"> -</v>
      </c>
      <c r="F11" s="204">
        <f>+IF(SUM('2016 - 2019'!H14:H16)&gt;0,AVERAGE('2016 - 2019'!P14:P16)," -")</f>
        <v>0.5</v>
      </c>
      <c r="G11" s="204">
        <f>+IF(SUM('2016 - 2019'!I14:I16)&gt;0,AVERAGE('2016 - 2019'!Q14:Q16)," -")</f>
        <v>1</v>
      </c>
      <c r="H11" s="204">
        <f>+IF(SUM('2016 - 2019'!J14:J16)&gt;0,AVERAGE('2016 - 2019'!R14:R16)," -")</f>
        <v>1</v>
      </c>
      <c r="I11" s="205">
        <f>+AVERAGE('2016 - 2019'!S14:S16)</f>
        <v>0.83333333333333326</v>
      </c>
      <c r="J11" s="206">
        <f t="shared" si="0"/>
        <v>0.83333333333333326</v>
      </c>
      <c r="K11" s="207">
        <f>+K12+K14</f>
        <v>0</v>
      </c>
      <c r="L11" s="208">
        <f t="shared" ref="L11:M11" si="3">+L12+L14</f>
        <v>0</v>
      </c>
      <c r="M11" s="208">
        <f t="shared" si="3"/>
        <v>0</v>
      </c>
      <c r="N11" s="209" t="str">
        <f t="shared" si="2"/>
        <v>-</v>
      </c>
      <c r="O11" s="210" t="str">
        <f t="shared" ref="O11:O21" si="4">IF(M11=0," -",IF(L11=0,100%,M11/L11))</f>
        <v xml:space="preserve"> -</v>
      </c>
    </row>
    <row r="12" spans="2:15" ht="20" customHeight="1">
      <c r="B12" s="182" t="s">
        <v>111</v>
      </c>
      <c r="C12" s="326" t="s">
        <v>88</v>
      </c>
      <c r="D12" s="327"/>
      <c r="E12" s="197" t="str">
        <f>+IF('2016 - 2019'!G14&gt;0,'2016 - 2019'!O14," -")</f>
        <v xml:space="preserve"> -</v>
      </c>
      <c r="F12" s="197">
        <f>+IF('2016 - 2019'!H14&gt;0,'2016 - 2019'!P14," -")</f>
        <v>0.6</v>
      </c>
      <c r="G12" s="197">
        <f>+IF('2016 - 2019'!I14&gt;0,'2016 - 2019'!Q14," -")</f>
        <v>1</v>
      </c>
      <c r="H12" s="197">
        <f>+IF('2016 - 2019'!J14&gt;0,'2016 - 2019'!R14," -")</f>
        <v>1</v>
      </c>
      <c r="I12" s="198">
        <f>+'2016 - 2019'!S14</f>
        <v>0.8666666666666667</v>
      </c>
      <c r="J12" s="199">
        <f t="shared" si="0"/>
        <v>0.8666666666666667</v>
      </c>
      <c r="K12" s="200">
        <f>+K13</f>
        <v>0</v>
      </c>
      <c r="L12" s="201">
        <f t="shared" ref="L12:M12" si="5">+L13</f>
        <v>0</v>
      </c>
      <c r="M12" s="201">
        <f t="shared" si="5"/>
        <v>0</v>
      </c>
      <c r="N12" s="202" t="str">
        <f t="shared" si="2"/>
        <v>-</v>
      </c>
      <c r="O12" s="203" t="str">
        <f t="shared" si="4"/>
        <v xml:space="preserve"> -</v>
      </c>
    </row>
    <row r="13" spans="2:15" ht="18" customHeight="1">
      <c r="B13" s="190" t="s">
        <v>112</v>
      </c>
      <c r="C13" s="322" t="s">
        <v>113</v>
      </c>
      <c r="D13" s="323"/>
      <c r="E13" s="191" t="str">
        <f>+IF('2016 - 2019'!G14&gt;0,'2016 - 2019'!O14," -")</f>
        <v xml:space="preserve"> -</v>
      </c>
      <c r="F13" s="191">
        <f>+IF('2016 - 2019'!H14&gt;0,'2016 - 2019'!P14," -")</f>
        <v>0.6</v>
      </c>
      <c r="G13" s="191">
        <f>+IF('2016 - 2019'!I14&gt;0,'2016 - 2019'!Q14," -")</f>
        <v>1</v>
      </c>
      <c r="H13" s="191">
        <f>+IF('2016 - 2019'!J14&gt;0,'2016 - 2019'!R14," -")</f>
        <v>1</v>
      </c>
      <c r="I13" s="192">
        <f>+'2016 - 2019'!S14</f>
        <v>0.8666666666666667</v>
      </c>
      <c r="J13" s="193">
        <f t="shared" si="0"/>
        <v>0.8666666666666667</v>
      </c>
      <c r="K13" s="194">
        <f>+'2016 - 2019'!U14</f>
        <v>0</v>
      </c>
      <c r="L13" s="89">
        <f>+'2016 - 2019'!V14</f>
        <v>0</v>
      </c>
      <c r="M13" s="89">
        <f>+'2016 - 2019'!W14</f>
        <v>0</v>
      </c>
      <c r="N13" s="195" t="str">
        <f t="shared" si="2"/>
        <v>-</v>
      </c>
      <c r="O13" s="196" t="str">
        <f t="shared" si="4"/>
        <v xml:space="preserve"> -</v>
      </c>
    </row>
    <row r="14" spans="2:15" ht="20" customHeight="1">
      <c r="B14" s="182" t="s">
        <v>114</v>
      </c>
      <c r="C14" s="326" t="s">
        <v>87</v>
      </c>
      <c r="D14" s="327"/>
      <c r="E14" s="197" t="str">
        <f>+IF('2016 - 2019'!G16&gt;0,'2016 - 2019'!O16," -")</f>
        <v xml:space="preserve"> -</v>
      </c>
      <c r="F14" s="197">
        <f>+IF('2016 - 2019'!H16&gt;0,'2016 - 2019'!P16," -")</f>
        <v>0.4</v>
      </c>
      <c r="G14" s="197">
        <f>+IF('2016 - 2019'!I16&gt;0,'2016 - 2019'!Q16," -")</f>
        <v>1</v>
      </c>
      <c r="H14" s="197">
        <f>+IF('2016 - 2019'!J16&gt;0,'2016 - 2019'!R16," -")</f>
        <v>1</v>
      </c>
      <c r="I14" s="198">
        <f>+'2016 - 2019'!S16</f>
        <v>0.79999999999999993</v>
      </c>
      <c r="J14" s="199">
        <f t="shared" si="0"/>
        <v>0.79999999999999993</v>
      </c>
      <c r="K14" s="200">
        <f>+K15</f>
        <v>0</v>
      </c>
      <c r="L14" s="201">
        <f t="shared" ref="L14:M14" si="6">+L15</f>
        <v>0</v>
      </c>
      <c r="M14" s="201">
        <f t="shared" si="6"/>
        <v>0</v>
      </c>
      <c r="N14" s="202" t="str">
        <f t="shared" si="2"/>
        <v>-</v>
      </c>
      <c r="O14" s="203" t="str">
        <f t="shared" si="4"/>
        <v xml:space="preserve"> -</v>
      </c>
    </row>
    <row r="15" spans="2:15" ht="18" customHeight="1" thickBot="1">
      <c r="B15" s="190" t="s">
        <v>115</v>
      </c>
      <c r="C15" s="322" t="s">
        <v>116</v>
      </c>
      <c r="D15" s="323"/>
      <c r="E15" s="191" t="str">
        <f>+IF('2016 - 2019'!G16&gt;0,'2016 - 2019'!O16," -")</f>
        <v xml:space="preserve"> -</v>
      </c>
      <c r="F15" s="191">
        <f>+IF('2016 - 2019'!H16&gt;0,'2016 - 2019'!P16," -")</f>
        <v>0.4</v>
      </c>
      <c r="G15" s="191">
        <f>+IF('2016 - 2019'!I16&gt;0,'2016 - 2019'!Q16," -")</f>
        <v>1</v>
      </c>
      <c r="H15" s="191">
        <f>+IF('2016 - 2019'!J16&gt;0,'2016 - 2019'!R16," -")</f>
        <v>1</v>
      </c>
      <c r="I15" s="192">
        <f>+'2016 - 2019'!S16</f>
        <v>0.79999999999999993</v>
      </c>
      <c r="J15" s="193">
        <f t="shared" si="0"/>
        <v>0.79999999999999993</v>
      </c>
      <c r="K15" s="194">
        <f>+'2016 - 2019'!U16</f>
        <v>0</v>
      </c>
      <c r="L15" s="89">
        <f>+'2016 - 2019'!V16</f>
        <v>0</v>
      </c>
      <c r="M15" s="89">
        <f>+'2016 - 2019'!W16</f>
        <v>0</v>
      </c>
      <c r="N15" s="195" t="str">
        <f t="shared" si="2"/>
        <v>-</v>
      </c>
      <c r="O15" s="196" t="str">
        <f t="shared" si="4"/>
        <v xml:space="preserve"> -</v>
      </c>
    </row>
    <row r="16" spans="2:15" ht="22" customHeight="1" thickBot="1">
      <c r="B16" s="174">
        <v>4</v>
      </c>
      <c r="C16" s="330" t="s">
        <v>117</v>
      </c>
      <c r="D16" s="331"/>
      <c r="E16" s="214">
        <f>+IF(SUM('2016 - 2019'!G18:G68)&gt;0,AVERAGE('2016 - 2019'!O18:O68)," -")</f>
        <v>0.77423177806794397</v>
      </c>
      <c r="F16" s="214">
        <f>+IF(SUM('2016 - 2019'!H18:H68)&gt;0,AVERAGE('2016 - 2019'!P18:P68)," -")</f>
        <v>0.82505958916769928</v>
      </c>
      <c r="G16" s="214">
        <f>+IF(SUM('2016 - 2019'!I18:I68)&gt;0,AVERAGE('2016 - 2019'!Q18:Q68)," -")</f>
        <v>0.90000972612370445</v>
      </c>
      <c r="H16" s="214">
        <f>+IF(SUM('2016 - 2019'!J18:J68)&gt;0,AVERAGE('2016 - 2019'!R18:R68)," -")</f>
        <v>0.82844985724412534</v>
      </c>
      <c r="I16" s="215">
        <f>+AVERAGE('2016 - 2019'!S18:S68)</f>
        <v>0.87375174189989713</v>
      </c>
      <c r="J16" s="216">
        <f t="shared" ref="J16:J21" si="7">+I16</f>
        <v>0.87375174189989713</v>
      </c>
      <c r="K16" s="217">
        <f>+K17</f>
        <v>1009809290</v>
      </c>
      <c r="L16" s="218">
        <f t="shared" ref="L16:M16" si="8">+L17</f>
        <v>926470411</v>
      </c>
      <c r="M16" s="218">
        <f t="shared" si="8"/>
        <v>24955857</v>
      </c>
      <c r="N16" s="219">
        <f t="shared" ref="N16:N21" si="9">IF(K16=0,"-",+L16/K16)</f>
        <v>0.9174706750816285</v>
      </c>
      <c r="O16" s="220">
        <f t="shared" si="4"/>
        <v>2.6936485724421047E-2</v>
      </c>
    </row>
    <row r="17" spans="2:15" ht="20" customHeight="1">
      <c r="B17" s="182" t="s">
        <v>118</v>
      </c>
      <c r="C17" s="320" t="s">
        <v>94</v>
      </c>
      <c r="D17" s="321"/>
      <c r="E17" s="211">
        <f>+IF(SUM('2016 - 2019'!G18:G68)&gt;0,AVERAGE('2016 - 2019'!O18:O68)," -")</f>
        <v>0.77423177806794397</v>
      </c>
      <c r="F17" s="211">
        <f>+IF(SUM('2016 - 2019'!H18:H68)&gt;0,AVERAGE('2016 - 2019'!P18:P68)," -")</f>
        <v>0.82505958916769928</v>
      </c>
      <c r="G17" s="211">
        <f>+IF(SUM('2016 - 2019'!I18:I68)&gt;0,AVERAGE('2016 - 2019'!Q18:Q68)," -")</f>
        <v>0.90000972612370445</v>
      </c>
      <c r="H17" s="211">
        <f>+IF(SUM('2016 - 2019'!J18:J68)&gt;0,AVERAGE('2016 - 2019'!R18:R68)," -")</f>
        <v>0.82844985724412534</v>
      </c>
      <c r="I17" s="212">
        <f>+AVERAGE('2016 - 2019'!S18:S68)</f>
        <v>0.87375174189989713</v>
      </c>
      <c r="J17" s="213">
        <f t="shared" si="7"/>
        <v>0.87375174189989713</v>
      </c>
      <c r="K17" s="186">
        <f>+SUM(K18:K21)</f>
        <v>1009809290</v>
      </c>
      <c r="L17" s="187">
        <f t="shared" ref="L17:M17" si="10">+SUM(L18:L21)</f>
        <v>926470411</v>
      </c>
      <c r="M17" s="187">
        <f t="shared" si="10"/>
        <v>24955857</v>
      </c>
      <c r="N17" s="188">
        <f t="shared" si="9"/>
        <v>0.9174706750816285</v>
      </c>
      <c r="O17" s="189">
        <f t="shared" si="4"/>
        <v>2.6936485724421047E-2</v>
      </c>
    </row>
    <row r="18" spans="2:15" ht="18" customHeight="1">
      <c r="B18" s="190" t="s">
        <v>119</v>
      </c>
      <c r="C18" s="322" t="s">
        <v>120</v>
      </c>
      <c r="D18" s="323"/>
      <c r="E18" s="191">
        <f>+IF(SUM('2016 - 2019'!G18:G30)&gt;0,AVERAGE('2016 - 2019'!O18:O30)," -")</f>
        <v>0.88684003152088264</v>
      </c>
      <c r="F18" s="191">
        <f>+IF(SUM('2016 - 2019'!H18:H30)&gt;0,AVERAGE('2016 - 2019'!P18:P30)," -")</f>
        <v>0.7703116202945991</v>
      </c>
      <c r="G18" s="191">
        <f>+IF(SUM('2016 - 2019'!I18:I30)&gt;0,AVERAGE('2016 - 2019'!Q18:Q30)," -")</f>
        <v>0.81188274231678492</v>
      </c>
      <c r="H18" s="191">
        <f>+IF(SUM('2016 - 2019'!J18:J30)&gt;0,AVERAGE('2016 - 2019'!R18:R30)," -")</f>
        <v>0.66594894875991451</v>
      </c>
      <c r="I18" s="192">
        <f>+AVERAGE('2016 - 2019'!S18:S30)</f>
        <v>0.87180264267966723</v>
      </c>
      <c r="J18" s="193">
        <f t="shared" si="7"/>
        <v>0.87180264267966723</v>
      </c>
      <c r="K18" s="194">
        <f>+SUM('2016 - 2019'!U18:U30)</f>
        <v>849619976</v>
      </c>
      <c r="L18" s="89">
        <f>+SUM('2016 - 2019'!V18:V30)</f>
        <v>775669037</v>
      </c>
      <c r="M18" s="89">
        <f>+SUM('2016 - 2019'!W18:W30)</f>
        <v>18763452</v>
      </c>
      <c r="N18" s="195">
        <f t="shared" si="9"/>
        <v>0.91295998082794605</v>
      </c>
      <c r="O18" s="196">
        <f t="shared" si="4"/>
        <v>2.4190023199288795E-2</v>
      </c>
    </row>
    <row r="19" spans="2:15" ht="18" customHeight="1">
      <c r="B19" s="190" t="s">
        <v>121</v>
      </c>
      <c r="C19" s="322" t="s">
        <v>122</v>
      </c>
      <c r="D19" s="323"/>
      <c r="E19" s="191">
        <f>+IF(SUM('2016 - 2019'!G31:G45)&gt;0,AVERAGE('2016 - 2019'!O31:O45)," -")</f>
        <v>0.93949491720724532</v>
      </c>
      <c r="F19" s="191">
        <f>+IF(SUM('2016 - 2019'!H31:H45)&gt;0,AVERAGE('2016 - 2019'!P31:P45)," -")</f>
        <v>0.92072313232931502</v>
      </c>
      <c r="G19" s="191">
        <f>+IF(SUM('2016 - 2019'!I31:I45)&gt;0,AVERAGE('2016 - 2019'!Q31:Q45)," -")</f>
        <v>0.97900006642452186</v>
      </c>
      <c r="H19" s="191">
        <f>+IF(SUM('2016 - 2019'!J31:J45)&gt;0,AVERAGE('2016 - 2019'!R31:R45)," -")</f>
        <v>0.95759094967338598</v>
      </c>
      <c r="I19" s="192">
        <f>+AVERAGE('2016 - 2019'!S31:S45)</f>
        <v>0.96369182362663408</v>
      </c>
      <c r="J19" s="193">
        <f t="shared" si="7"/>
        <v>0.96369182362663408</v>
      </c>
      <c r="K19" s="194">
        <f>+SUM('2016 - 2019'!U31:U45)</f>
        <v>149420848</v>
      </c>
      <c r="L19" s="89">
        <f>+SUM('2016 - 2019'!V31:V45)</f>
        <v>143000753</v>
      </c>
      <c r="M19" s="89">
        <f>+SUM('2016 - 2019'!W31:W45)</f>
        <v>3242971</v>
      </c>
      <c r="N19" s="195">
        <f t="shared" si="9"/>
        <v>0.95703347233044744</v>
      </c>
      <c r="O19" s="196">
        <f t="shared" si="4"/>
        <v>2.2677999464800022E-2</v>
      </c>
    </row>
    <row r="20" spans="2:15" ht="18" customHeight="1">
      <c r="B20" s="190" t="s">
        <v>123</v>
      </c>
      <c r="C20" s="322" t="s">
        <v>124</v>
      </c>
      <c r="D20" s="323"/>
      <c r="E20" s="191">
        <f>+IF(SUM('2016 - 2019'!G46:G49)&gt;0,AVERAGE('2016 - 2019'!O46:O49)," -")</f>
        <v>1</v>
      </c>
      <c r="F20" s="191">
        <f>+IF(SUM('2016 - 2019'!H46:H49)&gt;0,AVERAGE('2016 - 2019'!P46:P49)," -")</f>
        <v>0.7606382978723405</v>
      </c>
      <c r="G20" s="191">
        <f>+IF(SUM('2016 - 2019'!I46:I49)&gt;0,AVERAGE('2016 - 2019'!Q46:Q49)," -")</f>
        <v>1</v>
      </c>
      <c r="H20" s="191">
        <f>+IF(SUM('2016 - 2019'!J46:J49)&gt;0,AVERAGE('2016 - 2019'!R46:R49)," -")</f>
        <v>0.75</v>
      </c>
      <c r="I20" s="192">
        <f>+AVERAGE('2016 - 2019'!S46:S49)</f>
        <v>1</v>
      </c>
      <c r="J20" s="193">
        <f t="shared" si="7"/>
        <v>1</v>
      </c>
      <c r="K20" s="194">
        <f>+SUM('2016 - 2019'!U46:U49)</f>
        <v>1257804</v>
      </c>
      <c r="L20" s="89">
        <f>+SUM('2016 - 2019'!V46:V49)</f>
        <v>979044</v>
      </c>
      <c r="M20" s="89">
        <f>+SUM('2016 - 2019'!W46:W49)</f>
        <v>269162</v>
      </c>
      <c r="N20" s="195">
        <f t="shared" si="9"/>
        <v>0.77837564517206181</v>
      </c>
      <c r="O20" s="196">
        <f t="shared" si="4"/>
        <v>0.27492329251800735</v>
      </c>
    </row>
    <row r="21" spans="2:15" ht="18" customHeight="1" thickBot="1">
      <c r="B21" s="190" t="s">
        <v>125</v>
      </c>
      <c r="C21" s="322" t="s">
        <v>126</v>
      </c>
      <c r="D21" s="323"/>
      <c r="E21" s="191">
        <f>+IF(SUM('2016 - 2019'!G50:G68)&gt;0,AVERAGE('2016 - 2019'!O50:O68)," -")</f>
        <v>0.45934055532704554</v>
      </c>
      <c r="F21" s="191">
        <f>+IF(SUM('2016 - 2019'!H50:H68)&gt;0,AVERAGE('2016 - 2019'!P50:P68)," -")</f>
        <v>0.81062709966405377</v>
      </c>
      <c r="G21" s="191">
        <f>+IF(SUM('2016 - 2019'!I50:I68)&gt;0,AVERAGE('2016 - 2019'!Q50:Q68)," -")</f>
        <v>0.88</v>
      </c>
      <c r="H21" s="191">
        <f>+IF(SUM('2016 - 2019'!J50:J68)&gt;0,AVERAGE('2016 - 2019'!R50:R68)," -")</f>
        <v>0.86997635933806139</v>
      </c>
      <c r="I21" s="192">
        <f>+AVERAGE('2016 - 2019'!S50:S68)</f>
        <v>0.77750142777155662</v>
      </c>
      <c r="J21" s="193">
        <f t="shared" si="7"/>
        <v>0.77750142777155662</v>
      </c>
      <c r="K21" s="231">
        <f>+SUM('2016 - 2019'!U50:U68)</f>
        <v>9510662</v>
      </c>
      <c r="L21" s="91">
        <f>+SUM('2016 - 2019'!V50:V68)</f>
        <v>6821577</v>
      </c>
      <c r="M21" s="91">
        <f>+SUM('2016 - 2019'!W50:W68)</f>
        <v>2680272</v>
      </c>
      <c r="N21" s="232">
        <f t="shared" si="9"/>
        <v>0.71725574938947467</v>
      </c>
      <c r="O21" s="233">
        <f t="shared" si="4"/>
        <v>0.39291090608520579</v>
      </c>
    </row>
    <row r="22" spans="2:15" ht="24" customHeight="1" thickBot="1">
      <c r="C22" s="328" t="s">
        <v>127</v>
      </c>
      <c r="D22" s="329"/>
      <c r="E22" s="221">
        <f>+'2016 - 2019'!O69</f>
        <v>0.78017304706615587</v>
      </c>
      <c r="F22" s="221">
        <f>+'2016 - 2019'!P69</f>
        <v>0.81592153594648587</v>
      </c>
      <c r="G22" s="221">
        <f>+'2016 - 2019'!Q69</f>
        <v>0.90577839577041375</v>
      </c>
      <c r="H22" s="221">
        <f>+'2016 - 2019'!R69</f>
        <v>0.83658025779839229</v>
      </c>
      <c r="I22" s="222">
        <f>+'2016 - 2019'!S69</f>
        <v>0.87459269451039667</v>
      </c>
      <c r="J22" s="223">
        <f t="shared" ref="J22" si="11">+I22</f>
        <v>0.87459269451039667</v>
      </c>
      <c r="K22" s="224">
        <f>+K8+K11+K16</f>
        <v>1009809290</v>
      </c>
      <c r="L22" s="225">
        <f>+L8+L11+L16</f>
        <v>926470411</v>
      </c>
      <c r="M22" s="225">
        <f>+M8+M11+M16</f>
        <v>24955857</v>
      </c>
      <c r="N22" s="226">
        <f t="shared" ref="N22" si="12">IF(K22=0,"-",+L22/K22)</f>
        <v>0.9174706750816285</v>
      </c>
      <c r="O22" s="227">
        <f t="shared" ref="O22" si="13">IF(M22=0," -",IF(L22=0,100%,M22/L22))</f>
        <v>2.6936485724421047E-2</v>
      </c>
    </row>
    <row r="24" spans="2:15" ht="17">
      <c r="C24" s="228" t="str">
        <f>+'2016 - 2019'!C7</f>
        <v>FECHA CORTE</v>
      </c>
      <c r="D24" s="229"/>
      <c r="E24" s="230"/>
      <c r="F24" s="230"/>
      <c r="I24" s="237" t="s">
        <v>136</v>
      </c>
    </row>
    <row r="25" spans="2:15" ht="17">
      <c r="C25" s="234">
        <f>+'2016 - 2019'!C8</f>
        <v>43738</v>
      </c>
    </row>
  </sheetData>
  <mergeCells count="22">
    <mergeCell ref="C22:D22"/>
    <mergeCell ref="C20:D20"/>
    <mergeCell ref="C21:D21"/>
    <mergeCell ref="C16:D16"/>
    <mergeCell ref="C17:D17"/>
    <mergeCell ref="C18:D18"/>
    <mergeCell ref="C19:D19"/>
    <mergeCell ref="C11:D11"/>
    <mergeCell ref="C12:D12"/>
    <mergeCell ref="C13:D13"/>
    <mergeCell ref="C14:D14"/>
    <mergeCell ref="C15:D15"/>
    <mergeCell ref="C7:D7"/>
    <mergeCell ref="I7:J7"/>
    <mergeCell ref="C8:D8"/>
    <mergeCell ref="C9:D9"/>
    <mergeCell ref="C10:D10"/>
    <mergeCell ref="C3:O3"/>
    <mergeCell ref="E5:H6"/>
    <mergeCell ref="I5:J6"/>
    <mergeCell ref="K5:O5"/>
    <mergeCell ref="K6:O6"/>
  </mergeCells>
  <conditionalFormatting sqref="J1:J1048576">
    <cfRule type="iconSet" priority="2">
      <iconSet iconSet="4Arrows" showValue="0">
        <cfvo type="percent" val="0"/>
        <cfvo type="num" val="0.7"/>
        <cfvo type="num" val="0.75"/>
        <cfvo type="num" val="0.83" gte="0"/>
      </iconSet>
    </cfRule>
  </conditionalFormatting>
  <conditionalFormatting sqref="E8:H22">
    <cfRule type="dataBar" priority="1">
      <dataBar>
        <cfvo type="num" val="0"/>
        <cfvo type="num" val="1"/>
        <color rgb="FF638EC6"/>
      </dataBar>
      <extLst>
        <ext xmlns:x14="http://schemas.microsoft.com/office/spreadsheetml/2009/9/main" uri="{B025F937-C7B1-47D3-B67F-A62EFF666E3E}">
          <x14:id>{5FF56190-3606-9846-AB3B-E6354761F194}</x14:id>
        </ext>
      </extLst>
    </cfRule>
  </conditionalFormatting>
  <pageMargins left="0.75" right="0.75" top="1" bottom="1" header="0.5" footer="0.5"/>
  <pageSetup paperSize="9" orientation="portrait" horizontalDpi="4294967293" verticalDpi="4294967293"/>
  <drawing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5FF56190-3606-9846-AB3B-E6354761F194}">
            <x14:dataBar minLength="0" maxLength="100" border="1" gradient="0" negativeBarBorderColorSameAsPositive="0">
              <x14:cfvo type="num">
                <xm:f>0</xm:f>
              </x14:cfvo>
              <x14:cfvo type="num">
                <xm:f>1</xm:f>
              </x14:cfvo>
              <x14:borderColor rgb="FF638EC6"/>
              <x14:negativeFillColor rgb="FFFF0000"/>
              <x14:negativeBorderColor rgb="FFFF0000"/>
              <x14:axisColor rgb="FF000000"/>
            </x14:dataBar>
          </x14:cfRule>
          <xm:sqref>E8:H22</xm:sqref>
        </x14:conditionalFormatting>
      </x14:conditionalFormattings>
    </ex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2016</vt:lpstr>
      <vt:lpstr>2017</vt:lpstr>
      <vt:lpstr>2018</vt:lpstr>
      <vt:lpstr>2019</vt:lpstr>
      <vt:lpstr>2016 - 2019</vt:lpstr>
      <vt:lpstr>RESUMEN</vt:lpstr>
    </vt:vector>
  </TitlesOfParts>
  <Company>Hewlett-Packard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Andres F Ariza C</cp:lastModifiedBy>
  <cp:lastPrinted>2010-09-21T16:46:22Z</cp:lastPrinted>
  <dcterms:created xsi:type="dcterms:W3CDTF">2008-07-08T21:30:46Z</dcterms:created>
  <dcterms:modified xsi:type="dcterms:W3CDTF">2019-10-08T13:45:55Z</dcterms:modified>
</cp:coreProperties>
</file>