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2"/>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12" i="9" l="1"/>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N27" i="9"/>
  <c r="Q27" i="11"/>
  <c r="N28" i="9"/>
  <c r="Q28" i="11"/>
  <c r="N30" i="9"/>
  <c r="Q30"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L42" i="9"/>
  <c r="N42" i="9"/>
  <c r="Q42" i="11"/>
  <c r="L43" i="9"/>
  <c r="N43" i="9"/>
  <c r="Q43" i="11"/>
  <c r="L44" i="9"/>
  <c r="N44" i="9"/>
  <c r="Q44" i="11"/>
  <c r="L45" i="9"/>
  <c r="N45" i="9"/>
  <c r="Q45" i="11"/>
  <c r="L46" i="9"/>
  <c r="N46" i="9"/>
  <c r="Q46" i="11"/>
  <c r="L47" i="9"/>
  <c r="N47" i="9"/>
  <c r="Q47" i="11"/>
  <c r="L48" i="9"/>
  <c r="N48" i="9"/>
  <c r="Q48" i="11"/>
  <c r="L49" i="9"/>
  <c r="N49" i="9"/>
  <c r="Q49" i="11"/>
  <c r="L50" i="9"/>
  <c r="N50" i="9"/>
  <c r="Q50" i="11"/>
  <c r="L51" i="9"/>
  <c r="N51" i="9"/>
  <c r="Q51" i="11"/>
  <c r="L52" i="9"/>
  <c r="N52" i="9"/>
  <c r="Q52" i="11"/>
  <c r="L53" i="9"/>
  <c r="N53" i="9"/>
  <c r="Q53" i="11"/>
  <c r="L54" i="9"/>
  <c r="N54" i="9"/>
  <c r="Q54" i="11"/>
  <c r="L55" i="9"/>
  <c r="N55" i="9"/>
  <c r="Q55" i="11"/>
  <c r="L56" i="9"/>
  <c r="N56" i="9"/>
  <c r="Q56" i="11"/>
  <c r="L57" i="9"/>
  <c r="N57" i="9"/>
  <c r="Q57" i="11"/>
  <c r="N58" i="9"/>
  <c r="Q58" i="11"/>
  <c r="L59" i="9"/>
  <c r="N59" i="9"/>
  <c r="Q59" i="11"/>
  <c r="L60" i="9"/>
  <c r="N60" i="9"/>
  <c r="Q60" i="11"/>
  <c r="L61" i="9"/>
  <c r="N61" i="9"/>
  <c r="Q61" i="11"/>
  <c r="L62" i="9"/>
  <c r="N62" i="9"/>
  <c r="Q62" i="11"/>
  <c r="L63" i="9"/>
  <c r="N63" i="9"/>
  <c r="Q63" i="11"/>
  <c r="L65" i="9"/>
  <c r="N65" i="9"/>
  <c r="Q65" i="11"/>
  <c r="L66" i="9"/>
  <c r="N66" i="9"/>
  <c r="Q66" i="11"/>
  <c r="L67" i="9"/>
  <c r="N67" i="9"/>
  <c r="Q67" i="11"/>
  <c r="L68" i="9"/>
  <c r="N68" i="9"/>
  <c r="Q68" i="11"/>
  <c r="L69" i="9"/>
  <c r="N69" i="9"/>
  <c r="Q69" i="11"/>
  <c r="L70" i="9"/>
  <c r="N70" i="9"/>
  <c r="Q70" i="11"/>
  <c r="L71" i="9"/>
  <c r="N71" i="9"/>
  <c r="Q71" i="11"/>
  <c r="L72" i="9"/>
  <c r="N72" i="9"/>
  <c r="Q72" i="11"/>
  <c r="N73" i="9"/>
  <c r="Q73" i="11"/>
  <c r="L74" i="9"/>
  <c r="N74" i="9"/>
  <c r="Q74" i="11"/>
  <c r="L75" i="9"/>
  <c r="N75" i="9"/>
  <c r="Q75" i="11"/>
  <c r="L76" i="9"/>
  <c r="N76" i="9"/>
  <c r="Q76" i="11"/>
  <c r="L77" i="9"/>
  <c r="N77" i="9"/>
  <c r="Q77" i="11"/>
  <c r="L78" i="9"/>
  <c r="N78" i="9"/>
  <c r="Q78" i="11"/>
  <c r="L79" i="9"/>
  <c r="N79" i="9"/>
  <c r="Q79" i="11"/>
  <c r="L80" i="9"/>
  <c r="N80" i="9"/>
  <c r="Q80" i="11"/>
  <c r="L81" i="9"/>
  <c r="N81" i="9"/>
  <c r="Q81" i="11"/>
  <c r="L82" i="9"/>
  <c r="N82" i="9"/>
  <c r="Q82" i="11"/>
  <c r="L83" i="9"/>
  <c r="N83" i="9"/>
  <c r="Q83" i="11"/>
  <c r="L84" i="9"/>
  <c r="N84" i="9"/>
  <c r="Q84" i="11"/>
  <c r="L85" i="9"/>
  <c r="N85" i="9"/>
  <c r="Q85" i="11"/>
  <c r="L86" i="9"/>
  <c r="N86" i="9"/>
  <c r="Q86" i="11"/>
  <c r="L87" i="9"/>
  <c r="N87" i="9"/>
  <c r="Q87" i="11"/>
  <c r="L88" i="9"/>
  <c r="N88" i="9"/>
  <c r="Q88" i="11"/>
  <c r="L89" i="9"/>
  <c r="N89" i="9"/>
  <c r="Q89" i="11"/>
  <c r="L90" i="9"/>
  <c r="N90" i="9"/>
  <c r="Q90" i="11"/>
  <c r="L91" i="9"/>
  <c r="N91" i="9"/>
  <c r="Q91" i="11"/>
  <c r="L92" i="9"/>
  <c r="N92" i="9"/>
  <c r="Q92" i="11"/>
  <c r="L93" i="9"/>
  <c r="N93" i="9"/>
  <c r="Q93" i="11"/>
  <c r="L94" i="9"/>
  <c r="N94" i="9"/>
  <c r="Q94" i="11"/>
  <c r="L95" i="9"/>
  <c r="N95" i="9"/>
  <c r="Q95" i="11"/>
  <c r="L96" i="9"/>
  <c r="N96" i="9"/>
  <c r="Q96" i="11"/>
  <c r="L97" i="9"/>
  <c r="N97" i="9"/>
  <c r="Q97" i="11"/>
  <c r="L98" i="9"/>
  <c r="N98" i="9"/>
  <c r="Q98" i="11"/>
  <c r="L99" i="9"/>
  <c r="N99" i="9"/>
  <c r="Q99" i="11"/>
  <c r="L100" i="9"/>
  <c r="N100" i="9"/>
  <c r="Q100" i="11"/>
  <c r="L101" i="9"/>
  <c r="N101" i="9"/>
  <c r="Q101" i="11"/>
  <c r="N102" i="9"/>
  <c r="Q102" i="11"/>
  <c r="L103" i="9"/>
  <c r="N103" i="9"/>
  <c r="Q103" i="11"/>
  <c r="L104" i="9"/>
  <c r="N104" i="9"/>
  <c r="Q104" i="11"/>
  <c r="L105" i="9"/>
  <c r="N105" i="9"/>
  <c r="Q105" i="11"/>
  <c r="L107" i="9"/>
  <c r="N107" i="9"/>
  <c r="Q107" i="11"/>
  <c r="L108" i="9"/>
  <c r="N108" i="9"/>
  <c r="Q108" i="11"/>
  <c r="L109" i="9"/>
  <c r="N109" i="9"/>
  <c r="Q109" i="11"/>
  <c r="L110" i="9"/>
  <c r="N110" i="9"/>
  <c r="Q110" i="11"/>
  <c r="L111" i="9"/>
  <c r="N111" i="9"/>
  <c r="Q111" i="11"/>
  <c r="L112" i="9"/>
  <c r="N112" i="9"/>
  <c r="Q112" i="11"/>
  <c r="L113" i="9"/>
  <c r="N113" i="9"/>
  <c r="Q113" i="11"/>
  <c r="L114" i="9"/>
  <c r="N114" i="9"/>
  <c r="Q114" i="11"/>
  <c r="L115" i="9"/>
  <c r="N115" i="9"/>
  <c r="Q115" i="11"/>
  <c r="L116" i="9"/>
  <c r="N116" i="9"/>
  <c r="Q116" i="11"/>
  <c r="L117" i="9"/>
  <c r="N117" i="9"/>
  <c r="Q117" i="11"/>
  <c r="L118" i="9"/>
  <c r="N118" i="9"/>
  <c r="Q118" i="11"/>
  <c r="N119" i="9"/>
  <c r="Q119" i="11"/>
  <c r="L120" i="9"/>
  <c r="N120" i="9"/>
  <c r="Q120" i="11"/>
  <c r="L121" i="9"/>
  <c r="N121" i="9"/>
  <c r="Q121" i="11"/>
  <c r="L122" i="9"/>
  <c r="N122" i="9"/>
  <c r="Q122" i="11"/>
  <c r="L123" i="9"/>
  <c r="N123" i="9"/>
  <c r="Q123" i="11"/>
  <c r="L124" i="9"/>
  <c r="N124" i="9"/>
  <c r="Q124" i="11"/>
  <c r="L125" i="9"/>
  <c r="N125" i="9"/>
  <c r="Q125" i="11"/>
  <c r="L127" i="9"/>
  <c r="N127" i="9"/>
  <c r="Q127" i="11"/>
  <c r="L129" i="9"/>
  <c r="N129" i="9"/>
  <c r="Q129" i="11"/>
  <c r="L130" i="9"/>
  <c r="N130" i="9"/>
  <c r="Q130" i="11"/>
  <c r="L131" i="9"/>
  <c r="N131" i="9"/>
  <c r="Q131" i="11"/>
  <c r="L132" i="9"/>
  <c r="N132" i="9"/>
  <c r="Q132" i="11"/>
  <c r="L133" i="9"/>
  <c r="N133" i="9"/>
  <c r="Q133" i="11"/>
  <c r="L134" i="9"/>
  <c r="N134" i="9"/>
  <c r="Q134" i="11"/>
  <c r="L135" i="9"/>
  <c r="N135" i="9"/>
  <c r="Q135" i="11"/>
  <c r="L136" i="9"/>
  <c r="N136" i="9"/>
  <c r="Q136" i="11"/>
  <c r="Q137"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7" i="8"/>
  <c r="N27" i="8"/>
  <c r="P27" i="11"/>
  <c r="L28" i="8"/>
  <c r="N28" i="8"/>
  <c r="P28" i="11"/>
  <c r="N30" i="8"/>
  <c r="P30" i="11"/>
  <c r="L32" i="8"/>
  <c r="N32" i="8"/>
  <c r="P32" i="11"/>
  <c r="L33" i="8"/>
  <c r="N33" i="8"/>
  <c r="P33" i="11"/>
  <c r="L34" i="8"/>
  <c r="N34" i="8"/>
  <c r="P34" i="11"/>
  <c r="L35" i="8"/>
  <c r="N35" i="8"/>
  <c r="P35" i="11"/>
  <c r="L36" i="8"/>
  <c r="N36" i="8"/>
  <c r="P36" i="11"/>
  <c r="L37" i="8"/>
  <c r="N37" i="8"/>
  <c r="P37" i="11"/>
  <c r="L38" i="8"/>
  <c r="N38" i="8"/>
  <c r="P38" i="11"/>
  <c r="L39" i="8"/>
  <c r="N39" i="8"/>
  <c r="P39" i="11"/>
  <c r="L40" i="8"/>
  <c r="N40" i="8"/>
  <c r="P40" i="11"/>
  <c r="L41" i="8"/>
  <c r="N41" i="8"/>
  <c r="P41" i="11"/>
  <c r="L42" i="8"/>
  <c r="N42" i="8"/>
  <c r="P42" i="11"/>
  <c r="L43" i="8"/>
  <c r="N43" i="8"/>
  <c r="P43" i="11"/>
  <c r="L44" i="8"/>
  <c r="N44" i="8"/>
  <c r="P44" i="11"/>
  <c r="L45" i="8"/>
  <c r="N45" i="8"/>
  <c r="P45" i="11"/>
  <c r="L46" i="8"/>
  <c r="N46" i="8"/>
  <c r="P46" i="11"/>
  <c r="L47" i="8"/>
  <c r="N47" i="8"/>
  <c r="P47" i="11"/>
  <c r="L48" i="8"/>
  <c r="N48" i="8"/>
  <c r="P48" i="11"/>
  <c r="L49" i="8"/>
  <c r="N49" i="8"/>
  <c r="P49" i="11"/>
  <c r="L50" i="8"/>
  <c r="N50" i="8"/>
  <c r="P50" i="11"/>
  <c r="L51" i="8"/>
  <c r="N51" i="8"/>
  <c r="P51" i="11"/>
  <c r="L52" i="8"/>
  <c r="N52" i="8"/>
  <c r="P52" i="11"/>
  <c r="L53" i="8"/>
  <c r="N53" i="8"/>
  <c r="P53" i="11"/>
  <c r="L54" i="8"/>
  <c r="N54" i="8"/>
  <c r="P54" i="11"/>
  <c r="L55" i="8"/>
  <c r="N55" i="8"/>
  <c r="P55" i="11"/>
  <c r="L56" i="8"/>
  <c r="N56" i="8"/>
  <c r="P56" i="11"/>
  <c r="L57" i="8"/>
  <c r="N57" i="8"/>
  <c r="P57" i="11"/>
  <c r="L58" i="8"/>
  <c r="N58" i="8"/>
  <c r="P58" i="11"/>
  <c r="L59" i="8"/>
  <c r="N59" i="8"/>
  <c r="P59" i="11"/>
  <c r="L60" i="8"/>
  <c r="N60" i="8"/>
  <c r="P60" i="11"/>
  <c r="L61" i="8"/>
  <c r="N61" i="8"/>
  <c r="P61" i="11"/>
  <c r="L62" i="8"/>
  <c r="N62" i="8"/>
  <c r="P62" i="11"/>
  <c r="L63" i="8"/>
  <c r="N63" i="8"/>
  <c r="P63" i="11"/>
  <c r="L65" i="8"/>
  <c r="N65" i="8"/>
  <c r="P65" i="11"/>
  <c r="L66" i="8"/>
  <c r="N66" i="8"/>
  <c r="P66" i="11"/>
  <c r="L67" i="8"/>
  <c r="N67" i="8"/>
  <c r="P67" i="11"/>
  <c r="L68" i="8"/>
  <c r="N68" i="8"/>
  <c r="P68" i="11"/>
  <c r="L69" i="8"/>
  <c r="N69" i="8"/>
  <c r="P69" i="11"/>
  <c r="L70" i="8"/>
  <c r="N70" i="8"/>
  <c r="P70" i="11"/>
  <c r="L71" i="8"/>
  <c r="N71" i="8"/>
  <c r="P71" i="11"/>
  <c r="L72" i="8"/>
  <c r="N72" i="8"/>
  <c r="P72" i="11"/>
  <c r="L73" i="8"/>
  <c r="N73" i="8"/>
  <c r="P73" i="11"/>
  <c r="L74" i="8"/>
  <c r="N74" i="8"/>
  <c r="P74" i="11"/>
  <c r="L75" i="8"/>
  <c r="N75" i="8"/>
  <c r="P75" i="11"/>
  <c r="L76" i="8"/>
  <c r="N76" i="8"/>
  <c r="P76" i="11"/>
  <c r="L77" i="8"/>
  <c r="N77" i="8"/>
  <c r="P77" i="11"/>
  <c r="L78" i="8"/>
  <c r="N78" i="8"/>
  <c r="P78" i="11"/>
  <c r="L79" i="8"/>
  <c r="N79" i="8"/>
  <c r="P79" i="11"/>
  <c r="L80" i="8"/>
  <c r="N80" i="8"/>
  <c r="P80" i="11"/>
  <c r="L81" i="8"/>
  <c r="N81" i="8"/>
  <c r="P81" i="11"/>
  <c r="L82" i="8"/>
  <c r="N82" i="8"/>
  <c r="P82" i="11"/>
  <c r="L83" i="8"/>
  <c r="N83" i="8"/>
  <c r="P83" i="11"/>
  <c r="L84" i="8"/>
  <c r="N84" i="8"/>
  <c r="P84" i="11"/>
  <c r="L85" i="8"/>
  <c r="N85" i="8"/>
  <c r="P85" i="11"/>
  <c r="L86" i="8"/>
  <c r="N86" i="8"/>
  <c r="P86" i="11"/>
  <c r="L87" i="8"/>
  <c r="N87" i="8"/>
  <c r="P87" i="11"/>
  <c r="L88" i="8"/>
  <c r="N88" i="8"/>
  <c r="P88" i="11"/>
  <c r="L89" i="8"/>
  <c r="N89" i="8"/>
  <c r="P89" i="11"/>
  <c r="L90" i="8"/>
  <c r="N90" i="8"/>
  <c r="P90" i="11"/>
  <c r="L91" i="8"/>
  <c r="N91" i="8"/>
  <c r="P91" i="11"/>
  <c r="L92" i="8"/>
  <c r="N92" i="8"/>
  <c r="P92" i="11"/>
  <c r="L93" i="8"/>
  <c r="N93" i="8"/>
  <c r="P93" i="11"/>
  <c r="L94" i="8"/>
  <c r="N94" i="8"/>
  <c r="P94" i="11"/>
  <c r="L95" i="8"/>
  <c r="N95" i="8"/>
  <c r="P95" i="11"/>
  <c r="L96" i="8"/>
  <c r="N96" i="8"/>
  <c r="P96" i="11"/>
  <c r="L97" i="8"/>
  <c r="N97" i="8"/>
  <c r="P97" i="11"/>
  <c r="L98" i="8"/>
  <c r="N98" i="8"/>
  <c r="P98" i="11"/>
  <c r="L99" i="8"/>
  <c r="N99" i="8"/>
  <c r="P99" i="11"/>
  <c r="L100" i="8"/>
  <c r="N100" i="8"/>
  <c r="P100" i="11"/>
  <c r="L101" i="8"/>
  <c r="N101" i="8"/>
  <c r="P101" i="11"/>
  <c r="L102" i="8"/>
  <c r="N102" i="8"/>
  <c r="P102" i="11"/>
  <c r="L103" i="8"/>
  <c r="N103" i="8"/>
  <c r="P103" i="11"/>
  <c r="L104" i="8"/>
  <c r="N104" i="8"/>
  <c r="P104" i="11"/>
  <c r="L105" i="8"/>
  <c r="N105" i="8"/>
  <c r="P105" i="11"/>
  <c r="L107" i="8"/>
  <c r="N107" i="8"/>
  <c r="P107" i="11"/>
  <c r="L108" i="8"/>
  <c r="N108" i="8"/>
  <c r="P108" i="11"/>
  <c r="L109" i="8"/>
  <c r="N109" i="8"/>
  <c r="P109" i="11"/>
  <c r="L110" i="8"/>
  <c r="N110" i="8"/>
  <c r="P110" i="11"/>
  <c r="L111" i="8"/>
  <c r="N111" i="8"/>
  <c r="P111" i="11"/>
  <c r="L112" i="8"/>
  <c r="N112" i="8"/>
  <c r="P112" i="11"/>
  <c r="L113" i="8"/>
  <c r="N113" i="8"/>
  <c r="P113" i="11"/>
  <c r="L114" i="8"/>
  <c r="N114" i="8"/>
  <c r="P114" i="11"/>
  <c r="L115" i="8"/>
  <c r="N115" i="8"/>
  <c r="P115" i="11"/>
  <c r="L116" i="8"/>
  <c r="N116" i="8"/>
  <c r="P116" i="11"/>
  <c r="L117" i="8"/>
  <c r="N117" i="8"/>
  <c r="P117" i="11"/>
  <c r="L118" i="8"/>
  <c r="N118" i="8"/>
  <c r="P118" i="11"/>
  <c r="L119" i="8"/>
  <c r="N119" i="8"/>
  <c r="P119" i="11"/>
  <c r="L120" i="8"/>
  <c r="N120" i="8"/>
  <c r="P120" i="11"/>
  <c r="L121" i="8"/>
  <c r="N121" i="8"/>
  <c r="P121" i="11"/>
  <c r="L122" i="8"/>
  <c r="N122" i="8"/>
  <c r="P122" i="11"/>
  <c r="L123" i="8"/>
  <c r="N123" i="8"/>
  <c r="P123" i="11"/>
  <c r="L124" i="8"/>
  <c r="N124" i="8"/>
  <c r="P124" i="11"/>
  <c r="L125" i="8"/>
  <c r="N125" i="8"/>
  <c r="P125" i="11"/>
  <c r="L127" i="8"/>
  <c r="N127" i="8"/>
  <c r="P127" i="11"/>
  <c r="L129" i="8"/>
  <c r="N129" i="8"/>
  <c r="P129" i="11"/>
  <c r="L130" i="8"/>
  <c r="N130" i="8"/>
  <c r="P130" i="11"/>
  <c r="L131" i="8"/>
  <c r="N131" i="8"/>
  <c r="P131" i="11"/>
  <c r="L132" i="8"/>
  <c r="N132" i="8"/>
  <c r="P132" i="11"/>
  <c r="L133" i="8"/>
  <c r="N133" i="8"/>
  <c r="P133" i="11"/>
  <c r="L134" i="8"/>
  <c r="N134" i="8"/>
  <c r="P134" i="11"/>
  <c r="L135" i="8"/>
  <c r="N135" i="8"/>
  <c r="P135" i="11"/>
  <c r="L136" i="8"/>
  <c r="N136" i="8"/>
  <c r="P136" i="11"/>
  <c r="P137" i="11"/>
  <c r="N12" i="7"/>
  <c r="O12" i="11"/>
  <c r="L13" i="7"/>
  <c r="N13" i="7"/>
  <c r="O13" i="11"/>
  <c r="L14" i="7"/>
  <c r="N14" i="7"/>
  <c r="O14" i="11"/>
  <c r="L15" i="7"/>
  <c r="N15" i="7"/>
  <c r="O15" i="11"/>
  <c r="L16" i="7"/>
  <c r="N16" i="7"/>
  <c r="O16" i="11"/>
  <c r="L17" i="7"/>
  <c r="N17" i="7"/>
  <c r="O17" i="11"/>
  <c r="L18" i="7"/>
  <c r="N18" i="7"/>
  <c r="O18" i="11"/>
  <c r="L19" i="7"/>
  <c r="N19" i="7"/>
  <c r="O19" i="11"/>
  <c r="L20" i="7"/>
  <c r="N20" i="7"/>
  <c r="O20" i="11"/>
  <c r="L21" i="7"/>
  <c r="N21" i="7"/>
  <c r="O21" i="11"/>
  <c r="L22" i="7"/>
  <c r="N22" i="7"/>
  <c r="O22" i="11"/>
  <c r="N23" i="7"/>
  <c r="O23" i="11"/>
  <c r="N24" i="7"/>
  <c r="O24" i="11"/>
  <c r="L25" i="7"/>
  <c r="N25" i="7"/>
  <c r="O25" i="11"/>
  <c r="L26" i="7"/>
  <c r="N26" i="7"/>
  <c r="O26" i="11"/>
  <c r="N27" i="7"/>
  <c r="O27" i="11"/>
  <c r="L29" i="7"/>
  <c r="N29" i="7"/>
  <c r="O30" i="11"/>
  <c r="L31" i="7"/>
  <c r="N31" i="7"/>
  <c r="O32" i="11"/>
  <c r="L32" i="7"/>
  <c r="N32" i="7"/>
  <c r="O33" i="11"/>
  <c r="L33" i="7"/>
  <c r="N33" i="7"/>
  <c r="O34" i="11"/>
  <c r="L34" i="7"/>
  <c r="N34" i="7"/>
  <c r="O35" i="11"/>
  <c r="L35" i="7"/>
  <c r="N35" i="7"/>
  <c r="O36" i="11"/>
  <c r="L36" i="7"/>
  <c r="N36" i="7"/>
  <c r="O37" i="11"/>
  <c r="L37" i="7"/>
  <c r="N37" i="7"/>
  <c r="O38" i="11"/>
  <c r="L38" i="7"/>
  <c r="N38" i="7"/>
  <c r="O39" i="11"/>
  <c r="L39" i="7"/>
  <c r="N39" i="7"/>
  <c r="O40" i="11"/>
  <c r="N40" i="7"/>
  <c r="O41" i="11"/>
  <c r="L41" i="7"/>
  <c r="N41" i="7"/>
  <c r="O42" i="11"/>
  <c r="L42" i="7"/>
  <c r="N42" i="7"/>
  <c r="O43" i="11"/>
  <c r="L43" i="7"/>
  <c r="N43" i="7"/>
  <c r="O44" i="11"/>
  <c r="L44" i="7"/>
  <c r="N44" i="7"/>
  <c r="O45" i="11"/>
  <c r="L45" i="7"/>
  <c r="N45" i="7"/>
  <c r="O46" i="11"/>
  <c r="L46" i="7"/>
  <c r="N46" i="7"/>
  <c r="O47" i="11"/>
  <c r="L47" i="7"/>
  <c r="N47" i="7"/>
  <c r="O48" i="11"/>
  <c r="L48" i="7"/>
  <c r="N48" i="7"/>
  <c r="O49" i="11"/>
  <c r="L49" i="7"/>
  <c r="N49" i="7"/>
  <c r="O50" i="11"/>
  <c r="L50" i="7"/>
  <c r="N50" i="7"/>
  <c r="O51" i="11"/>
  <c r="L51" i="7"/>
  <c r="N51" i="7"/>
  <c r="O52" i="11"/>
  <c r="N52" i="7"/>
  <c r="O53" i="11"/>
  <c r="L53" i="7"/>
  <c r="N53" i="7"/>
  <c r="O54" i="11"/>
  <c r="L54" i="7"/>
  <c r="N54" i="7"/>
  <c r="O55" i="11"/>
  <c r="N55" i="7"/>
  <c r="O56" i="11"/>
  <c r="L56" i="7"/>
  <c r="N56" i="7"/>
  <c r="O57" i="11"/>
  <c r="N57" i="7"/>
  <c r="O58" i="11"/>
  <c r="N58" i="7"/>
  <c r="O59" i="11"/>
  <c r="N59" i="7"/>
  <c r="O60" i="11"/>
  <c r="N60" i="7"/>
  <c r="O61" i="11"/>
  <c r="L61" i="7"/>
  <c r="N61" i="7"/>
  <c r="O62" i="11"/>
  <c r="L62" i="7"/>
  <c r="N62" i="7"/>
  <c r="O63" i="11"/>
  <c r="L64" i="7"/>
  <c r="N64" i="7"/>
  <c r="O65" i="11"/>
  <c r="L65" i="7"/>
  <c r="N65" i="7"/>
  <c r="O66" i="11"/>
  <c r="L66" i="7"/>
  <c r="N66" i="7"/>
  <c r="O67" i="11"/>
  <c r="L67" i="7"/>
  <c r="N67" i="7"/>
  <c r="O68" i="11"/>
  <c r="L68" i="7"/>
  <c r="N68" i="7"/>
  <c r="O69" i="11"/>
  <c r="L69" i="7"/>
  <c r="N69" i="7"/>
  <c r="O70" i="11"/>
  <c r="L70" i="7"/>
  <c r="N70" i="7"/>
  <c r="O71" i="11"/>
  <c r="N71" i="7"/>
  <c r="O72" i="11"/>
  <c r="N72" i="7"/>
  <c r="O73" i="11"/>
  <c r="L73" i="7"/>
  <c r="N73" i="7"/>
  <c r="O74" i="11"/>
  <c r="L74" i="7"/>
  <c r="N74" i="7"/>
  <c r="O75" i="11"/>
  <c r="L75" i="7"/>
  <c r="N75" i="7"/>
  <c r="O76" i="11"/>
  <c r="L76" i="7"/>
  <c r="N76" i="7"/>
  <c r="O77" i="11"/>
  <c r="L77" i="7"/>
  <c r="N77" i="7"/>
  <c r="O78" i="11"/>
  <c r="L78" i="7"/>
  <c r="N78" i="7"/>
  <c r="O79" i="11"/>
  <c r="L79" i="7"/>
  <c r="N79" i="7"/>
  <c r="O80" i="11"/>
  <c r="L80" i="7"/>
  <c r="N80" i="7"/>
  <c r="O81" i="11"/>
  <c r="L81" i="7"/>
  <c r="N81" i="7"/>
  <c r="O82" i="11"/>
  <c r="L82" i="7"/>
  <c r="N82" i="7"/>
  <c r="O83" i="11"/>
  <c r="L83" i="7"/>
  <c r="N83" i="7"/>
  <c r="O84" i="11"/>
  <c r="L84" i="7"/>
  <c r="N84" i="7"/>
  <c r="O85" i="11"/>
  <c r="L85" i="7"/>
  <c r="N85" i="7"/>
  <c r="O86" i="11"/>
  <c r="L86" i="7"/>
  <c r="N86" i="7"/>
  <c r="O87" i="11"/>
  <c r="N87" i="7"/>
  <c r="O88" i="11"/>
  <c r="N88" i="7"/>
  <c r="O89" i="11"/>
  <c r="L89" i="7"/>
  <c r="N89" i="7"/>
  <c r="O90" i="11"/>
  <c r="L90" i="7"/>
  <c r="N90" i="7"/>
  <c r="O91" i="11"/>
  <c r="L91" i="7"/>
  <c r="N91" i="7"/>
  <c r="O92" i="11"/>
  <c r="L92" i="7"/>
  <c r="N92" i="7"/>
  <c r="O93" i="11"/>
  <c r="N93" i="7"/>
  <c r="O94" i="11"/>
  <c r="L94" i="7"/>
  <c r="N94" i="7"/>
  <c r="O95" i="11"/>
  <c r="L95" i="7"/>
  <c r="N95" i="7"/>
  <c r="O96" i="11"/>
  <c r="N96" i="7"/>
  <c r="O97" i="11"/>
  <c r="L97" i="7"/>
  <c r="N97" i="7"/>
  <c r="O98" i="11"/>
  <c r="L98" i="7"/>
  <c r="N98" i="7"/>
  <c r="O99" i="11"/>
  <c r="L99" i="7"/>
  <c r="N99" i="7"/>
  <c r="O100" i="11"/>
  <c r="L100" i="7"/>
  <c r="N100" i="7"/>
  <c r="O101" i="11"/>
  <c r="N101" i="7"/>
  <c r="O102" i="11"/>
  <c r="L102" i="7"/>
  <c r="N102" i="7"/>
  <c r="O103" i="11"/>
  <c r="L103" i="7"/>
  <c r="N103" i="7"/>
  <c r="O104" i="11"/>
  <c r="L104" i="7"/>
  <c r="N104" i="7"/>
  <c r="O105" i="11"/>
  <c r="N106" i="7"/>
  <c r="O107" i="11"/>
  <c r="L107" i="7"/>
  <c r="N107" i="7"/>
  <c r="O108" i="11"/>
  <c r="L108" i="7"/>
  <c r="N108" i="7"/>
  <c r="O109" i="11"/>
  <c r="L109" i="7"/>
  <c r="N109" i="7"/>
  <c r="O110" i="11"/>
  <c r="N110" i="7"/>
  <c r="O111" i="11"/>
  <c r="L111" i="7"/>
  <c r="N111" i="7"/>
  <c r="O112" i="11"/>
  <c r="N112" i="7"/>
  <c r="O113" i="11"/>
  <c r="N113" i="7"/>
  <c r="O114" i="11"/>
  <c r="L114" i="7"/>
  <c r="N114" i="7"/>
  <c r="O115" i="11"/>
  <c r="L115" i="7"/>
  <c r="N115" i="7"/>
  <c r="O116" i="11"/>
  <c r="N116" i="7"/>
  <c r="O117" i="11"/>
  <c r="L117" i="7"/>
  <c r="N117" i="7"/>
  <c r="O118" i="11"/>
  <c r="N118" i="7"/>
  <c r="O119" i="11"/>
  <c r="N119" i="7"/>
  <c r="O120" i="11"/>
  <c r="L120" i="7"/>
  <c r="N120" i="7"/>
  <c r="O121" i="11"/>
  <c r="L121" i="7"/>
  <c r="N121" i="7"/>
  <c r="O122" i="11"/>
  <c r="N122" i="7"/>
  <c r="O123" i="11"/>
  <c r="L123" i="7"/>
  <c r="N123" i="7"/>
  <c r="O124" i="11"/>
  <c r="L124" i="7"/>
  <c r="N124" i="7"/>
  <c r="O125" i="11"/>
  <c r="N126" i="7"/>
  <c r="O127" i="11"/>
  <c r="N128" i="7"/>
  <c r="O129" i="11"/>
  <c r="N129" i="7"/>
  <c r="O130" i="11"/>
  <c r="L130" i="7"/>
  <c r="N130" i="7"/>
  <c r="O131" i="11"/>
  <c r="N131" i="7"/>
  <c r="O132" i="11"/>
  <c r="N132" i="7"/>
  <c r="O133" i="11"/>
  <c r="N133" i="7"/>
  <c r="O134" i="11"/>
  <c r="L134" i="7"/>
  <c r="N134" i="7"/>
  <c r="O135" i="11"/>
  <c r="L135" i="7"/>
  <c r="N135" i="7"/>
  <c r="O136" i="11"/>
  <c r="O137" i="11"/>
  <c r="S137" i="11"/>
  <c r="C8" i="11"/>
  <c r="C45" i="12"/>
  <c r="C44" i="12"/>
  <c r="V12" i="11"/>
  <c r="L10" i="12"/>
  <c r="V13" i="11"/>
  <c r="L11" i="12"/>
  <c r="V14" i="11"/>
  <c r="V15" i="11"/>
  <c r="V16" i="11"/>
  <c r="V17" i="11"/>
  <c r="V18" i="11"/>
  <c r="L12" i="12"/>
  <c r="V19" i="11"/>
  <c r="V20" i="11"/>
  <c r="V21" i="11"/>
  <c r="V22" i="11"/>
  <c r="V23" i="11"/>
  <c r="V24" i="11"/>
  <c r="V25" i="11"/>
  <c r="V26" i="11"/>
  <c r="V27" i="11"/>
  <c r="L13" i="12"/>
  <c r="L9" i="12"/>
  <c r="V30" i="11"/>
  <c r="L15" i="12"/>
  <c r="L14" i="12"/>
  <c r="L8" i="12"/>
  <c r="W12" i="11"/>
  <c r="M10" i="12"/>
  <c r="W13" i="11"/>
  <c r="M11" i="12"/>
  <c r="W14" i="11"/>
  <c r="W15" i="11"/>
  <c r="W16" i="11"/>
  <c r="W17" i="11"/>
  <c r="W18" i="11"/>
  <c r="M12" i="12"/>
  <c r="W19" i="11"/>
  <c r="W20" i="11"/>
  <c r="W21" i="11"/>
  <c r="W22" i="11"/>
  <c r="W23" i="11"/>
  <c r="W24" i="11"/>
  <c r="W25" i="11"/>
  <c r="W26" i="11"/>
  <c r="W27" i="11"/>
  <c r="M13" i="12"/>
  <c r="M9" i="12"/>
  <c r="W30" i="11"/>
  <c r="M15" i="12"/>
  <c r="M14" i="12"/>
  <c r="M8" i="12"/>
  <c r="V32" i="11"/>
  <c r="V33" i="11"/>
  <c r="V34" i="11"/>
  <c r="V35" i="11"/>
  <c r="V36" i="11"/>
  <c r="V37" i="11"/>
  <c r="L18" i="12"/>
  <c r="V38" i="11"/>
  <c r="V39" i="11"/>
  <c r="V40" i="11"/>
  <c r="V41" i="11"/>
  <c r="V42" i="11"/>
  <c r="V43" i="11"/>
  <c r="V44" i="11"/>
  <c r="V45" i="11"/>
  <c r="V46" i="11"/>
  <c r="V47" i="11"/>
  <c r="V48" i="11"/>
  <c r="V49" i="11"/>
  <c r="L19" i="12"/>
  <c r="V50" i="11"/>
  <c r="V51" i="11"/>
  <c r="L20" i="12"/>
  <c r="V52" i="11"/>
  <c r="V53" i="11"/>
  <c r="L21" i="12"/>
  <c r="V54" i="11"/>
  <c r="V55" i="11"/>
  <c r="V56" i="11"/>
  <c r="L22" i="12"/>
  <c r="V57" i="11"/>
  <c r="V58" i="11"/>
  <c r="V59" i="11"/>
  <c r="V60" i="11"/>
  <c r="L23" i="12"/>
  <c r="V61" i="11"/>
  <c r="L24" i="12"/>
  <c r="V62" i="11"/>
  <c r="V63" i="11"/>
  <c r="L25" i="12"/>
  <c r="L17" i="12"/>
  <c r="V65" i="11"/>
  <c r="V66" i="11"/>
  <c r="V67" i="11"/>
  <c r="V68" i="11"/>
  <c r="V69" i="11"/>
  <c r="V70" i="11"/>
  <c r="V71" i="11"/>
  <c r="V72" i="11"/>
  <c r="V73" i="11"/>
  <c r="V74" i="11"/>
  <c r="L27" i="12"/>
  <c r="V75" i="11"/>
  <c r="V76" i="11"/>
  <c r="V77" i="11"/>
  <c r="V78" i="11"/>
  <c r="V79" i="11"/>
  <c r="V80" i="11"/>
  <c r="V81" i="11"/>
  <c r="V82" i="11"/>
  <c r="L28" i="12"/>
  <c r="V83" i="11"/>
  <c r="V84" i="11"/>
  <c r="V85" i="11"/>
  <c r="L29" i="12"/>
  <c r="V86" i="11"/>
  <c r="V87" i="11"/>
  <c r="V88" i="11"/>
  <c r="V89" i="11"/>
  <c r="V90" i="11"/>
  <c r="L30" i="12"/>
  <c r="V91" i="11"/>
  <c r="V92" i="11"/>
  <c r="V93" i="11"/>
  <c r="V94" i="11"/>
  <c r="V95" i="11"/>
  <c r="V96" i="11"/>
  <c r="V97" i="11"/>
  <c r="V98" i="11"/>
  <c r="V99" i="11"/>
  <c r="V100" i="11"/>
  <c r="V101" i="11"/>
  <c r="V102" i="11"/>
  <c r="V103" i="11"/>
  <c r="V104" i="11"/>
  <c r="V105" i="11"/>
  <c r="L31" i="12"/>
  <c r="L26" i="12"/>
  <c r="V107" i="11"/>
  <c r="V108" i="11"/>
  <c r="V109" i="11"/>
  <c r="V110" i="11"/>
  <c r="V111" i="11"/>
  <c r="V112" i="11"/>
  <c r="V113" i="11"/>
  <c r="L33" i="12"/>
  <c r="V114" i="11"/>
  <c r="V115" i="11"/>
  <c r="V116" i="11"/>
  <c r="V117" i="11"/>
  <c r="V118" i="11"/>
  <c r="V119" i="11"/>
  <c r="V120" i="11"/>
  <c r="L34" i="12"/>
  <c r="V121" i="11"/>
  <c r="V122" i="11"/>
  <c r="V123" i="11"/>
  <c r="V124" i="11"/>
  <c r="V125" i="11"/>
  <c r="L35" i="12"/>
  <c r="L32" i="12"/>
  <c r="V127" i="11"/>
  <c r="L37" i="12"/>
  <c r="L36" i="12"/>
  <c r="L16" i="12"/>
  <c r="W32" i="11"/>
  <c r="W33" i="11"/>
  <c r="W34" i="11"/>
  <c r="W35" i="11"/>
  <c r="W36" i="11"/>
  <c r="W37" i="11"/>
  <c r="M18" i="12"/>
  <c r="W38" i="11"/>
  <c r="W39" i="11"/>
  <c r="W40" i="11"/>
  <c r="W41" i="11"/>
  <c r="W42" i="11"/>
  <c r="W43" i="11"/>
  <c r="W44" i="11"/>
  <c r="W45" i="11"/>
  <c r="W46" i="11"/>
  <c r="W47" i="11"/>
  <c r="W48" i="11"/>
  <c r="W49" i="11"/>
  <c r="M19" i="12"/>
  <c r="W50" i="11"/>
  <c r="W51" i="11"/>
  <c r="M20" i="12"/>
  <c r="W52" i="11"/>
  <c r="W53" i="11"/>
  <c r="M21" i="12"/>
  <c r="W54" i="11"/>
  <c r="W55" i="11"/>
  <c r="W56" i="11"/>
  <c r="M22" i="12"/>
  <c r="W57" i="11"/>
  <c r="W58" i="11"/>
  <c r="W59" i="11"/>
  <c r="W60" i="11"/>
  <c r="M23" i="12"/>
  <c r="W61" i="11"/>
  <c r="M24" i="12"/>
  <c r="W62" i="11"/>
  <c r="W63" i="11"/>
  <c r="M25" i="12"/>
  <c r="M17" i="12"/>
  <c r="W65" i="11"/>
  <c r="W66" i="11"/>
  <c r="W67" i="11"/>
  <c r="W68" i="11"/>
  <c r="W69" i="11"/>
  <c r="W70" i="11"/>
  <c r="W71" i="11"/>
  <c r="W72" i="11"/>
  <c r="W73" i="11"/>
  <c r="W74" i="11"/>
  <c r="M27" i="12"/>
  <c r="W75" i="11"/>
  <c r="W76" i="11"/>
  <c r="W77" i="11"/>
  <c r="W78" i="11"/>
  <c r="W79" i="11"/>
  <c r="W80" i="11"/>
  <c r="W81" i="11"/>
  <c r="W82" i="11"/>
  <c r="M28" i="12"/>
  <c r="W83" i="11"/>
  <c r="W84" i="11"/>
  <c r="W85" i="11"/>
  <c r="M29" i="12"/>
  <c r="W86" i="11"/>
  <c r="W87" i="11"/>
  <c r="W88" i="11"/>
  <c r="W89" i="11"/>
  <c r="W90" i="11"/>
  <c r="M30" i="12"/>
  <c r="W91" i="11"/>
  <c r="W92" i="11"/>
  <c r="W93" i="11"/>
  <c r="W94" i="11"/>
  <c r="W95" i="11"/>
  <c r="W96" i="11"/>
  <c r="W97" i="11"/>
  <c r="W98" i="11"/>
  <c r="W99" i="11"/>
  <c r="W100" i="11"/>
  <c r="W101" i="11"/>
  <c r="W102" i="11"/>
  <c r="W103" i="11"/>
  <c r="W104" i="11"/>
  <c r="W105" i="11"/>
  <c r="M31" i="12"/>
  <c r="M26" i="12"/>
  <c r="W107" i="11"/>
  <c r="W108" i="11"/>
  <c r="W109" i="11"/>
  <c r="W110" i="11"/>
  <c r="W111" i="11"/>
  <c r="W112" i="11"/>
  <c r="W113" i="11"/>
  <c r="M33" i="12"/>
  <c r="W114" i="11"/>
  <c r="W115" i="11"/>
  <c r="W116" i="11"/>
  <c r="W117" i="11"/>
  <c r="W118" i="11"/>
  <c r="W119" i="11"/>
  <c r="W120" i="11"/>
  <c r="M34" i="12"/>
  <c r="W121" i="11"/>
  <c r="W122" i="11"/>
  <c r="W123" i="11"/>
  <c r="W124" i="11"/>
  <c r="W125" i="11"/>
  <c r="M35" i="12"/>
  <c r="M32" i="12"/>
  <c r="W127" i="11"/>
  <c r="M37" i="12"/>
  <c r="M36" i="12"/>
  <c r="M16" i="12"/>
  <c r="V129" i="11"/>
  <c r="V130" i="11"/>
  <c r="L40" i="12"/>
  <c r="V131" i="11"/>
  <c r="V132" i="11"/>
  <c r="V133" i="11"/>
  <c r="V134" i="11"/>
  <c r="V135" i="11"/>
  <c r="V136" i="11"/>
  <c r="L41" i="12"/>
  <c r="L39" i="12"/>
  <c r="L38" i="12"/>
  <c r="W129" i="11"/>
  <c r="W130" i="11"/>
  <c r="M40" i="12"/>
  <c r="W131" i="11"/>
  <c r="W132" i="11"/>
  <c r="W133" i="11"/>
  <c r="W134" i="11"/>
  <c r="W135" i="11"/>
  <c r="W136" i="11"/>
  <c r="M41" i="12"/>
  <c r="M39" i="12"/>
  <c r="M38" i="12"/>
  <c r="U129" i="11"/>
  <c r="U130" i="11"/>
  <c r="K40" i="12"/>
  <c r="U131" i="11"/>
  <c r="U132" i="11"/>
  <c r="U133" i="11"/>
  <c r="U134" i="11"/>
  <c r="U135" i="11"/>
  <c r="U136" i="11"/>
  <c r="K41" i="12"/>
  <c r="K39" i="12"/>
  <c r="K38" i="12"/>
  <c r="U65" i="11"/>
  <c r="U66" i="11"/>
  <c r="U67" i="11"/>
  <c r="U68" i="11"/>
  <c r="U69" i="11"/>
  <c r="U70" i="11"/>
  <c r="U71" i="11"/>
  <c r="U72" i="11"/>
  <c r="U73" i="11"/>
  <c r="U74" i="11"/>
  <c r="K27" i="12"/>
  <c r="U75" i="11"/>
  <c r="U76" i="11"/>
  <c r="U77" i="11"/>
  <c r="U78" i="11"/>
  <c r="U79" i="11"/>
  <c r="U80" i="11"/>
  <c r="U81" i="11"/>
  <c r="U82" i="11"/>
  <c r="K28" i="12"/>
  <c r="U83" i="11"/>
  <c r="U84" i="11"/>
  <c r="U85" i="11"/>
  <c r="K29" i="12"/>
  <c r="U86" i="11"/>
  <c r="U87" i="11"/>
  <c r="U88" i="11"/>
  <c r="U89" i="11"/>
  <c r="U90" i="11"/>
  <c r="K30" i="12"/>
  <c r="U91" i="11"/>
  <c r="U92" i="11"/>
  <c r="U93" i="11"/>
  <c r="U94" i="11"/>
  <c r="U95" i="11"/>
  <c r="U96" i="11"/>
  <c r="U97" i="11"/>
  <c r="U98" i="11"/>
  <c r="U99" i="11"/>
  <c r="U100" i="11"/>
  <c r="U101" i="11"/>
  <c r="U102" i="11"/>
  <c r="U103" i="11"/>
  <c r="U104" i="11"/>
  <c r="U105" i="11"/>
  <c r="K31" i="12"/>
  <c r="K26" i="12"/>
  <c r="U107" i="11"/>
  <c r="U108" i="11"/>
  <c r="U109" i="11"/>
  <c r="U110" i="11"/>
  <c r="U111" i="11"/>
  <c r="U112" i="11"/>
  <c r="U113" i="11"/>
  <c r="K33" i="12"/>
  <c r="U114" i="11"/>
  <c r="U115" i="11"/>
  <c r="U116" i="11"/>
  <c r="U117" i="11"/>
  <c r="U118" i="11"/>
  <c r="U119" i="11"/>
  <c r="U120" i="11"/>
  <c r="K34" i="12"/>
  <c r="U121" i="11"/>
  <c r="U122" i="11"/>
  <c r="U123" i="11"/>
  <c r="U124" i="11"/>
  <c r="U125" i="11"/>
  <c r="K35" i="12"/>
  <c r="K32" i="12"/>
  <c r="U127" i="11"/>
  <c r="K37" i="12"/>
  <c r="K36" i="12"/>
  <c r="U32" i="11"/>
  <c r="U33" i="11"/>
  <c r="U34" i="11"/>
  <c r="U35" i="11"/>
  <c r="U36" i="11"/>
  <c r="U37" i="11"/>
  <c r="K18" i="12"/>
  <c r="U38" i="11"/>
  <c r="U39" i="11"/>
  <c r="U40" i="11"/>
  <c r="U41" i="11"/>
  <c r="U42" i="11"/>
  <c r="U43" i="11"/>
  <c r="U44" i="11"/>
  <c r="U45" i="11"/>
  <c r="U46" i="11"/>
  <c r="U47" i="11"/>
  <c r="U48" i="11"/>
  <c r="U49" i="11"/>
  <c r="K19" i="12"/>
  <c r="U50" i="11"/>
  <c r="U51" i="11"/>
  <c r="K20" i="12"/>
  <c r="U52" i="11"/>
  <c r="U53" i="11"/>
  <c r="K21" i="12"/>
  <c r="U54" i="11"/>
  <c r="U55" i="11"/>
  <c r="U56" i="11"/>
  <c r="K22" i="12"/>
  <c r="U57" i="11"/>
  <c r="U58" i="11"/>
  <c r="U59" i="11"/>
  <c r="U60" i="11"/>
  <c r="K23" i="12"/>
  <c r="U61" i="11"/>
  <c r="K24" i="12"/>
  <c r="U62" i="11"/>
  <c r="U63" i="11"/>
  <c r="K25" i="12"/>
  <c r="K17" i="12"/>
  <c r="K16" i="12"/>
  <c r="U30" i="11"/>
  <c r="K15" i="12"/>
  <c r="K14" i="12"/>
  <c r="U12" i="11"/>
  <c r="K10" i="12"/>
  <c r="U13" i="11"/>
  <c r="K11" i="12"/>
  <c r="U14" i="11"/>
  <c r="U15" i="11"/>
  <c r="U16" i="11"/>
  <c r="U17" i="11"/>
  <c r="U18" i="11"/>
  <c r="K12" i="12"/>
  <c r="U19" i="11"/>
  <c r="U20" i="11"/>
  <c r="U21" i="11"/>
  <c r="U22" i="11"/>
  <c r="U23" i="11"/>
  <c r="U24" i="11"/>
  <c r="U25" i="11"/>
  <c r="U26" i="11"/>
  <c r="U27" i="11"/>
  <c r="K13" i="12"/>
  <c r="K9" i="12"/>
  <c r="K8"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H12" i="11"/>
  <c r="H13" i="11"/>
  <c r="H14" i="11"/>
  <c r="H15" i="11"/>
  <c r="H16" i="11"/>
  <c r="H17" i="11"/>
  <c r="H18" i="11"/>
  <c r="H19" i="11"/>
  <c r="H20" i="11"/>
  <c r="H21" i="11"/>
  <c r="H22" i="11"/>
  <c r="H23" i="11"/>
  <c r="H24" i="11"/>
  <c r="H25" i="11"/>
  <c r="H26" i="11"/>
  <c r="H27" i="11"/>
  <c r="H28" i="11"/>
  <c r="H30" i="11"/>
  <c r="F8" i="12"/>
  <c r="I12" i="11"/>
  <c r="I13" i="11"/>
  <c r="I14" i="11"/>
  <c r="I15" i="11"/>
  <c r="I16" i="11"/>
  <c r="I17" i="11"/>
  <c r="I18" i="11"/>
  <c r="I19" i="11"/>
  <c r="I20" i="11"/>
  <c r="I21" i="11"/>
  <c r="I22" i="11"/>
  <c r="I23" i="11"/>
  <c r="I24" i="11"/>
  <c r="I25" i="11"/>
  <c r="I26" i="11"/>
  <c r="I27" i="11"/>
  <c r="I28" i="11"/>
  <c r="I30" i="11"/>
  <c r="G8" i="12"/>
  <c r="J12" i="11"/>
  <c r="J13" i="11"/>
  <c r="J14" i="11"/>
  <c r="J15" i="11"/>
  <c r="J16" i="11"/>
  <c r="J17" i="11"/>
  <c r="J18" i="11"/>
  <c r="J19" i="11"/>
  <c r="J20" i="11"/>
  <c r="J21" i="11"/>
  <c r="J22" i="11"/>
  <c r="J23" i="11"/>
  <c r="J24" i="11"/>
  <c r="J25" i="11"/>
  <c r="J26" i="11"/>
  <c r="J27" i="11"/>
  <c r="J28" i="11"/>
  <c r="J30" i="11"/>
  <c r="H8" i="12"/>
  <c r="F9" i="12"/>
  <c r="G9" i="12"/>
  <c r="H9" i="12"/>
  <c r="F10" i="12"/>
  <c r="G10" i="12"/>
  <c r="H10" i="12"/>
  <c r="F11" i="12"/>
  <c r="G11" i="12"/>
  <c r="H11" i="12"/>
  <c r="F12" i="12"/>
  <c r="G12" i="12"/>
  <c r="H12" i="12"/>
  <c r="F13" i="12"/>
  <c r="G13" i="12"/>
  <c r="H13" i="12"/>
  <c r="F14" i="12"/>
  <c r="G14" i="12"/>
  <c r="H14" i="12"/>
  <c r="F15" i="12"/>
  <c r="G15" i="12"/>
  <c r="H15" i="12"/>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7" i="11"/>
  <c r="H108" i="11"/>
  <c r="H109" i="11"/>
  <c r="H110" i="11"/>
  <c r="H111" i="11"/>
  <c r="H112" i="11"/>
  <c r="H113" i="11"/>
  <c r="H114" i="11"/>
  <c r="H115" i="11"/>
  <c r="H116" i="11"/>
  <c r="H117" i="11"/>
  <c r="H118" i="11"/>
  <c r="H119" i="11"/>
  <c r="H120" i="11"/>
  <c r="H121" i="11"/>
  <c r="H122" i="11"/>
  <c r="H123" i="11"/>
  <c r="H124" i="11"/>
  <c r="H125" i="11"/>
  <c r="H127" i="11"/>
  <c r="F16" i="12"/>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7" i="11"/>
  <c r="I108" i="11"/>
  <c r="I109" i="11"/>
  <c r="I110" i="11"/>
  <c r="I111" i="11"/>
  <c r="I112" i="11"/>
  <c r="I113" i="11"/>
  <c r="I114" i="11"/>
  <c r="I115" i="11"/>
  <c r="I116" i="11"/>
  <c r="I117" i="11"/>
  <c r="I118" i="11"/>
  <c r="I119" i="11"/>
  <c r="I120" i="11"/>
  <c r="I121" i="11"/>
  <c r="I122" i="11"/>
  <c r="I123" i="11"/>
  <c r="I124" i="11"/>
  <c r="I125" i="11"/>
  <c r="I127" i="11"/>
  <c r="G16" i="12"/>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7" i="11"/>
  <c r="J108" i="11"/>
  <c r="J109" i="11"/>
  <c r="J110" i="11"/>
  <c r="J111" i="11"/>
  <c r="J112" i="11"/>
  <c r="J113" i="11"/>
  <c r="J114" i="11"/>
  <c r="J115" i="11"/>
  <c r="J116" i="11"/>
  <c r="J117" i="11"/>
  <c r="J118" i="11"/>
  <c r="J119" i="11"/>
  <c r="J120" i="11"/>
  <c r="J121" i="11"/>
  <c r="J122" i="11"/>
  <c r="J123" i="11"/>
  <c r="J124" i="11"/>
  <c r="J125" i="11"/>
  <c r="J127" i="11"/>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F26"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H129" i="11"/>
  <c r="H130" i="11"/>
  <c r="H131" i="11"/>
  <c r="H132" i="11"/>
  <c r="H133" i="11"/>
  <c r="H134" i="11"/>
  <c r="H135" i="11"/>
  <c r="H136" i="11"/>
  <c r="F38" i="12"/>
  <c r="I129" i="11"/>
  <c r="I130" i="11"/>
  <c r="I131" i="11"/>
  <c r="I132" i="11"/>
  <c r="I133" i="11"/>
  <c r="I134" i="11"/>
  <c r="I135" i="11"/>
  <c r="I136" i="11"/>
  <c r="G38" i="12"/>
  <c r="J129" i="11"/>
  <c r="J130" i="11"/>
  <c r="J131" i="11"/>
  <c r="J132" i="11"/>
  <c r="J133" i="11"/>
  <c r="J134" i="11"/>
  <c r="J135" i="11"/>
  <c r="J136" i="11"/>
  <c r="H38" i="12"/>
  <c r="F39" i="12"/>
  <c r="G39" i="12"/>
  <c r="H39" i="12"/>
  <c r="F40" i="12"/>
  <c r="G40" i="12"/>
  <c r="H40" i="12"/>
  <c r="F41" i="12"/>
  <c r="G41" i="12"/>
  <c r="H41" i="12"/>
  <c r="I42" i="12"/>
  <c r="F42" i="12"/>
  <c r="G42" i="12"/>
  <c r="H42" i="12"/>
  <c r="E42" i="12"/>
  <c r="G131" i="11"/>
  <c r="G132" i="11"/>
  <c r="G133" i="11"/>
  <c r="G134" i="11"/>
  <c r="G135" i="11"/>
  <c r="G136" i="11"/>
  <c r="E41" i="12"/>
  <c r="G129" i="11"/>
  <c r="G130" i="11"/>
  <c r="E40" i="12"/>
  <c r="E39" i="12"/>
  <c r="E38" i="12"/>
  <c r="N40" i="12"/>
  <c r="O40" i="12"/>
  <c r="J40" i="12"/>
  <c r="G127" i="11"/>
  <c r="E37" i="12"/>
  <c r="E36" i="12"/>
  <c r="G121" i="11"/>
  <c r="G122" i="11"/>
  <c r="G123" i="11"/>
  <c r="G124" i="11"/>
  <c r="G125" i="11"/>
  <c r="E35" i="12"/>
  <c r="G114" i="11"/>
  <c r="G115" i="11"/>
  <c r="G116" i="11"/>
  <c r="G117" i="11"/>
  <c r="G118" i="11"/>
  <c r="G119" i="11"/>
  <c r="G120" i="11"/>
  <c r="E34" i="12"/>
  <c r="G107" i="11"/>
  <c r="G108" i="11"/>
  <c r="G109" i="11"/>
  <c r="G110" i="11"/>
  <c r="G111" i="11"/>
  <c r="G112" i="11"/>
  <c r="G113" i="11"/>
  <c r="E33" i="12"/>
  <c r="E32" i="12"/>
  <c r="G91" i="11"/>
  <c r="G92" i="11"/>
  <c r="G93" i="11"/>
  <c r="G94" i="11"/>
  <c r="G95" i="11"/>
  <c r="G96" i="11"/>
  <c r="G97" i="11"/>
  <c r="G98" i="11"/>
  <c r="G99" i="11"/>
  <c r="G100" i="11"/>
  <c r="G101" i="11"/>
  <c r="G102" i="11"/>
  <c r="G103" i="11"/>
  <c r="G104" i="11"/>
  <c r="G105" i="11"/>
  <c r="E31" i="12"/>
  <c r="G86" i="11"/>
  <c r="G87" i="11"/>
  <c r="G88" i="11"/>
  <c r="G89" i="11"/>
  <c r="G90" i="11"/>
  <c r="E30" i="12"/>
  <c r="G83" i="11"/>
  <c r="G84" i="11"/>
  <c r="G85" i="11"/>
  <c r="E29" i="12"/>
  <c r="G75" i="11"/>
  <c r="G76" i="11"/>
  <c r="G77" i="11"/>
  <c r="G78" i="11"/>
  <c r="G79" i="11"/>
  <c r="G80" i="11"/>
  <c r="G81" i="11"/>
  <c r="G82" i="11"/>
  <c r="E28" i="12"/>
  <c r="G65" i="11"/>
  <c r="G66" i="11"/>
  <c r="G67" i="11"/>
  <c r="G68" i="11"/>
  <c r="G69" i="11"/>
  <c r="G70" i="11"/>
  <c r="G71" i="11"/>
  <c r="G72" i="11"/>
  <c r="G73" i="11"/>
  <c r="G74" i="11"/>
  <c r="E27" i="12"/>
  <c r="E26" i="12"/>
  <c r="G62" i="11"/>
  <c r="G63" i="11"/>
  <c r="E25" i="12"/>
  <c r="G61" i="11"/>
  <c r="E24" i="12"/>
  <c r="G57" i="11"/>
  <c r="G58" i="11"/>
  <c r="G59" i="11"/>
  <c r="G60" i="11"/>
  <c r="E23" i="12"/>
  <c r="G54" i="11"/>
  <c r="G55" i="11"/>
  <c r="G56" i="11"/>
  <c r="E22" i="12"/>
  <c r="G52" i="11"/>
  <c r="G53" i="11"/>
  <c r="E21" i="12"/>
  <c r="G50" i="11"/>
  <c r="G51" i="11"/>
  <c r="E20" i="12"/>
  <c r="G38" i="11"/>
  <c r="G39" i="11"/>
  <c r="G40" i="11"/>
  <c r="G41" i="11"/>
  <c r="G42" i="11"/>
  <c r="G43" i="11"/>
  <c r="G44" i="11"/>
  <c r="G45" i="11"/>
  <c r="G46" i="11"/>
  <c r="G47" i="11"/>
  <c r="G48" i="11"/>
  <c r="G49" i="11"/>
  <c r="E19" i="12"/>
  <c r="G32" i="11"/>
  <c r="G33" i="11"/>
  <c r="G34" i="11"/>
  <c r="G35" i="11"/>
  <c r="G36" i="11"/>
  <c r="G37" i="11"/>
  <c r="E18" i="12"/>
  <c r="E17" i="12"/>
  <c r="E16" i="12"/>
  <c r="G30" i="11"/>
  <c r="E15" i="12"/>
  <c r="E14" i="12"/>
  <c r="G19" i="11"/>
  <c r="G20" i="11"/>
  <c r="G21" i="11"/>
  <c r="G22" i="11"/>
  <c r="G23" i="11"/>
  <c r="G24" i="11"/>
  <c r="G25" i="11"/>
  <c r="G26" i="11"/>
  <c r="G27" i="11"/>
  <c r="E13" i="12"/>
  <c r="G14" i="11"/>
  <c r="G15" i="11"/>
  <c r="G16" i="11"/>
  <c r="G17" i="11"/>
  <c r="G18" i="11"/>
  <c r="E12" i="12"/>
  <c r="E11" i="12"/>
  <c r="G13" i="11"/>
  <c r="E10" i="12"/>
  <c r="G12" i="11"/>
  <c r="E9" i="12"/>
  <c r="E8" i="12"/>
  <c r="M42" i="12"/>
  <c r="L42" i="12"/>
  <c r="K42" i="12"/>
  <c r="O42" i="12"/>
  <c r="N42" i="12"/>
  <c r="J42" i="12"/>
  <c r="O41" i="12"/>
  <c r="N41" i="12"/>
  <c r="J41" i="12"/>
  <c r="O39" i="12"/>
  <c r="N39" i="12"/>
  <c r="J39" i="12"/>
  <c r="O38" i="12"/>
  <c r="N38" i="12"/>
  <c r="J38" i="12"/>
  <c r="O37" i="12"/>
  <c r="N37" i="12"/>
  <c r="J37" i="12"/>
  <c r="N36" i="12"/>
  <c r="J36" i="12"/>
  <c r="O35" i="12"/>
  <c r="N35" i="12"/>
  <c r="J35" i="12"/>
  <c r="O34" i="12"/>
  <c r="N34" i="12"/>
  <c r="J34" i="12"/>
  <c r="O33" i="12"/>
  <c r="N33" i="12"/>
  <c r="J33" i="12"/>
  <c r="O32" i="12"/>
  <c r="N32" i="12"/>
  <c r="J32" i="12"/>
  <c r="O31" i="12"/>
  <c r="N31" i="12"/>
  <c r="J31" i="12"/>
  <c r="O30" i="12"/>
  <c r="N30" i="12"/>
  <c r="J30" i="12"/>
  <c r="O29" i="12"/>
  <c r="N29" i="12"/>
  <c r="J29" i="12"/>
  <c r="O28" i="12"/>
  <c r="N28" i="12"/>
  <c r="J28" i="12"/>
  <c r="O27" i="12"/>
  <c r="N27" i="12"/>
  <c r="J27" i="12"/>
  <c r="O26" i="12"/>
  <c r="N26" i="12"/>
  <c r="J26" i="12"/>
  <c r="O25" i="12"/>
  <c r="N25" i="12"/>
  <c r="J25" i="12"/>
  <c r="O24" i="12"/>
  <c r="N24" i="12"/>
  <c r="J24" i="12"/>
  <c r="O23" i="12"/>
  <c r="N23" i="12"/>
  <c r="J23" i="12"/>
  <c r="O22" i="12"/>
  <c r="N22" i="12"/>
  <c r="J22" i="12"/>
  <c r="O21" i="12"/>
  <c r="N21" i="12"/>
  <c r="J21" i="12"/>
  <c r="O20" i="12"/>
  <c r="N20" i="12"/>
  <c r="J20" i="12"/>
  <c r="O19" i="12"/>
  <c r="N19" i="12"/>
  <c r="J19" i="12"/>
  <c r="O18" i="12"/>
  <c r="N18" i="12"/>
  <c r="J18" i="12"/>
  <c r="O17" i="12"/>
  <c r="N17" i="12"/>
  <c r="J17" i="12"/>
  <c r="O16" i="12"/>
  <c r="N16" i="12"/>
  <c r="J16" i="12"/>
  <c r="O15" i="12"/>
  <c r="N15" i="12"/>
  <c r="J15" i="12"/>
  <c r="O14" i="12"/>
  <c r="N14" i="12"/>
  <c r="J14" i="12"/>
  <c r="O13" i="12"/>
  <c r="N13" i="12"/>
  <c r="J13" i="12"/>
  <c r="O12" i="12"/>
  <c r="N12" i="12"/>
  <c r="J12" i="12"/>
  <c r="O11" i="12"/>
  <c r="N11" i="12"/>
  <c r="J11" i="12"/>
  <c r="O10" i="12"/>
  <c r="N10" i="12"/>
  <c r="J10" i="12"/>
  <c r="O9" i="12"/>
  <c r="N9" i="12"/>
  <c r="J9" i="12"/>
  <c r="O8" i="12"/>
  <c r="N8" i="12"/>
  <c r="J8" i="12"/>
  <c r="R137" i="11"/>
  <c r="K30"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7" i="11"/>
  <c r="K108" i="11"/>
  <c r="K109" i="11"/>
  <c r="K110" i="11"/>
  <c r="K111" i="11"/>
  <c r="K112" i="11"/>
  <c r="K113" i="11"/>
  <c r="K114" i="11"/>
  <c r="K115" i="11"/>
  <c r="K116" i="11"/>
  <c r="K117" i="11"/>
  <c r="K118" i="11"/>
  <c r="K119" i="11"/>
  <c r="K120" i="11"/>
  <c r="K121" i="11"/>
  <c r="K122" i="11"/>
  <c r="K123" i="11"/>
  <c r="K124" i="11"/>
  <c r="K125" i="11"/>
  <c r="K127" i="11"/>
  <c r="K129" i="11"/>
  <c r="K130" i="11"/>
  <c r="K131" i="11"/>
  <c r="K132" i="11"/>
  <c r="K133" i="11"/>
  <c r="K134" i="11"/>
  <c r="K135" i="11"/>
  <c r="K136" i="11"/>
  <c r="K12" i="11"/>
  <c r="K13" i="11"/>
  <c r="K14" i="11"/>
  <c r="K15" i="11"/>
  <c r="K16" i="11"/>
  <c r="K17" i="11"/>
  <c r="K18" i="11"/>
  <c r="K19" i="11"/>
  <c r="K20" i="11"/>
  <c r="K21" i="11"/>
  <c r="K22" i="11"/>
  <c r="K23" i="11"/>
  <c r="K24" i="11"/>
  <c r="K25" i="11"/>
  <c r="K26" i="11"/>
  <c r="K27" i="11"/>
  <c r="L28" i="11"/>
  <c r="M28" i="11"/>
  <c r="N28" i="11"/>
  <c r="R28" i="11"/>
  <c r="X28" i="11"/>
  <c r="Y28" i="11"/>
  <c r="R12" i="11"/>
  <c r="R13" i="11"/>
  <c r="R14" i="11"/>
  <c r="R15" i="11"/>
  <c r="R16" i="11"/>
  <c r="R17" i="11"/>
  <c r="R18" i="11"/>
  <c r="R19" i="11"/>
  <c r="R20" i="11"/>
  <c r="R21" i="11"/>
  <c r="R22" i="11"/>
  <c r="R23" i="11"/>
  <c r="R24" i="11"/>
  <c r="R25" i="11"/>
  <c r="R26" i="11"/>
  <c r="R27" i="11"/>
  <c r="R30" i="11"/>
  <c r="R32"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5" i="11"/>
  <c r="R66" i="11"/>
  <c r="R67" i="11"/>
  <c r="R68" i="11"/>
  <c r="R69" i="11"/>
  <c r="R70" i="11"/>
  <c r="R71" i="11"/>
  <c r="R72" i="11"/>
  <c r="R73" i="11"/>
  <c r="R74" i="11"/>
  <c r="R75" i="11"/>
  <c r="R76" i="11"/>
  <c r="R77" i="11"/>
  <c r="R78" i="11"/>
  <c r="R79" i="11"/>
  <c r="R80" i="11"/>
  <c r="R81" i="11"/>
  <c r="R82" i="11"/>
  <c r="R83" i="11"/>
  <c r="R84" i="11"/>
  <c r="R85" i="11"/>
  <c r="R86" i="11"/>
  <c r="R87" i="11"/>
  <c r="R88" i="11"/>
  <c r="R89" i="11"/>
  <c r="R90" i="11"/>
  <c r="R91" i="11"/>
  <c r="R92" i="11"/>
  <c r="R93" i="11"/>
  <c r="R94" i="11"/>
  <c r="R95" i="11"/>
  <c r="R96" i="11"/>
  <c r="R97" i="11"/>
  <c r="R98" i="11"/>
  <c r="R99" i="11"/>
  <c r="R100" i="11"/>
  <c r="R101" i="11"/>
  <c r="R102" i="11"/>
  <c r="R103" i="11"/>
  <c r="R104" i="11"/>
  <c r="R105" i="11"/>
  <c r="R107" i="11"/>
  <c r="R108" i="11"/>
  <c r="R109" i="11"/>
  <c r="R110" i="11"/>
  <c r="R111" i="11"/>
  <c r="R112" i="11"/>
  <c r="R113" i="11"/>
  <c r="R114" i="11"/>
  <c r="R115" i="11"/>
  <c r="R116" i="11"/>
  <c r="R117" i="11"/>
  <c r="R118" i="11"/>
  <c r="R119" i="11"/>
  <c r="R120" i="11"/>
  <c r="R121" i="11"/>
  <c r="R122" i="11"/>
  <c r="R123" i="11"/>
  <c r="R124" i="11"/>
  <c r="R125" i="11"/>
  <c r="R127" i="11"/>
  <c r="R129" i="11"/>
  <c r="R130" i="11"/>
  <c r="R131" i="11"/>
  <c r="R132" i="11"/>
  <c r="R133" i="11"/>
  <c r="R134" i="11"/>
  <c r="R135" i="11"/>
  <c r="R136" i="11"/>
  <c r="N12" i="11"/>
  <c r="N13" i="11"/>
  <c r="N14" i="11"/>
  <c r="N15" i="11"/>
  <c r="N16" i="11"/>
  <c r="N17" i="11"/>
  <c r="N18" i="11"/>
  <c r="N19" i="11"/>
  <c r="N20" i="11"/>
  <c r="N21" i="11"/>
  <c r="N22" i="11"/>
  <c r="N23" i="11"/>
  <c r="N24" i="11"/>
  <c r="N25" i="11"/>
  <c r="N26" i="11"/>
  <c r="N27" i="11"/>
  <c r="N30"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7" i="11"/>
  <c r="N108" i="11"/>
  <c r="N109" i="11"/>
  <c r="N110" i="11"/>
  <c r="N111" i="11"/>
  <c r="N112" i="11"/>
  <c r="N113" i="11"/>
  <c r="N114" i="11"/>
  <c r="N115" i="11"/>
  <c r="N116" i="11"/>
  <c r="N117" i="11"/>
  <c r="N118" i="11"/>
  <c r="N119" i="11"/>
  <c r="N120" i="11"/>
  <c r="N121" i="11"/>
  <c r="N122" i="11"/>
  <c r="N123" i="11"/>
  <c r="N124" i="11"/>
  <c r="N125" i="11"/>
  <c r="N127" i="11"/>
  <c r="N129" i="11"/>
  <c r="N130" i="11"/>
  <c r="N131" i="11"/>
  <c r="N132" i="11"/>
  <c r="N133" i="11"/>
  <c r="N134" i="11"/>
  <c r="N135" i="11"/>
  <c r="N136" i="11"/>
  <c r="M12" i="11"/>
  <c r="M13" i="11"/>
  <c r="M14" i="11"/>
  <c r="M15" i="11"/>
  <c r="M16" i="11"/>
  <c r="M17" i="11"/>
  <c r="M18" i="11"/>
  <c r="M19" i="11"/>
  <c r="M20" i="11"/>
  <c r="M21" i="11"/>
  <c r="M22" i="11"/>
  <c r="M23" i="11"/>
  <c r="M24" i="11"/>
  <c r="M25" i="11"/>
  <c r="M26" i="11"/>
  <c r="M27" i="11"/>
  <c r="M30"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7" i="11"/>
  <c r="M108" i="11"/>
  <c r="M109" i="11"/>
  <c r="M110" i="11"/>
  <c r="M111" i="11"/>
  <c r="M112" i="11"/>
  <c r="M113" i="11"/>
  <c r="M114" i="11"/>
  <c r="M115" i="11"/>
  <c r="M116" i="11"/>
  <c r="M117" i="11"/>
  <c r="M118" i="11"/>
  <c r="M119" i="11"/>
  <c r="M120" i="11"/>
  <c r="M121" i="11"/>
  <c r="M122" i="11"/>
  <c r="M123" i="11"/>
  <c r="M124" i="11"/>
  <c r="M125" i="11"/>
  <c r="M127" i="11"/>
  <c r="M129" i="11"/>
  <c r="M130" i="11"/>
  <c r="M131" i="11"/>
  <c r="M132" i="11"/>
  <c r="M133" i="11"/>
  <c r="M134" i="11"/>
  <c r="M135" i="11"/>
  <c r="M136" i="11"/>
  <c r="L12" i="11"/>
  <c r="L13" i="11"/>
  <c r="L14" i="11"/>
  <c r="L15" i="11"/>
  <c r="L16" i="11"/>
  <c r="L17" i="11"/>
  <c r="L18" i="11"/>
  <c r="L19" i="11"/>
  <c r="L20" i="11"/>
  <c r="L21" i="11"/>
  <c r="L22" i="11"/>
  <c r="L23" i="11"/>
  <c r="L24" i="11"/>
  <c r="L25" i="11"/>
  <c r="L26" i="11"/>
  <c r="L27" i="11"/>
  <c r="L30"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7" i="11"/>
  <c r="L108" i="11"/>
  <c r="L109" i="11"/>
  <c r="L110" i="11"/>
  <c r="L111" i="11"/>
  <c r="L112" i="11"/>
  <c r="L113" i="11"/>
  <c r="L114" i="11"/>
  <c r="L115" i="11"/>
  <c r="L116" i="11"/>
  <c r="L117" i="11"/>
  <c r="L118" i="11"/>
  <c r="L119" i="11"/>
  <c r="L120" i="11"/>
  <c r="L121" i="11"/>
  <c r="L122" i="11"/>
  <c r="L123" i="11"/>
  <c r="L124" i="11"/>
  <c r="L125" i="11"/>
  <c r="L127" i="11"/>
  <c r="L129" i="11"/>
  <c r="L130" i="11"/>
  <c r="L131" i="11"/>
  <c r="L132" i="11"/>
  <c r="L133" i="11"/>
  <c r="L134" i="11"/>
  <c r="L135" i="11"/>
  <c r="L136" i="11"/>
  <c r="W137" i="11"/>
  <c r="V137" i="11"/>
  <c r="Y137" i="11"/>
  <c r="U137" i="11"/>
  <c r="X137" i="11"/>
  <c r="Y136" i="11"/>
  <c r="X136" i="11"/>
  <c r="Y135" i="11"/>
  <c r="X135" i="11"/>
  <c r="Y134" i="11"/>
  <c r="X134" i="11"/>
  <c r="Y133" i="11"/>
  <c r="X133" i="11"/>
  <c r="Y132" i="11"/>
  <c r="X132" i="11"/>
  <c r="Y131" i="11"/>
  <c r="X131" i="11"/>
  <c r="Y130" i="11"/>
  <c r="X130" i="11"/>
  <c r="Y129" i="11"/>
  <c r="X129" i="11"/>
  <c r="Y127" i="11"/>
  <c r="X127" i="11"/>
  <c r="Y125" i="11"/>
  <c r="X125" i="11"/>
  <c r="Y124" i="11"/>
  <c r="X124" i="11"/>
  <c r="Y123" i="11"/>
  <c r="X123" i="11"/>
  <c r="Y122" i="11"/>
  <c r="X122" i="11"/>
  <c r="Y121" i="11"/>
  <c r="X121" i="11"/>
  <c r="Y120" i="11"/>
  <c r="X120" i="11"/>
  <c r="Y119" i="11"/>
  <c r="X119" i="11"/>
  <c r="Y118" i="11"/>
  <c r="X118" i="11"/>
  <c r="Y117" i="11"/>
  <c r="X117" i="11"/>
  <c r="Y116" i="11"/>
  <c r="X116" i="11"/>
  <c r="Y115" i="11"/>
  <c r="X115" i="11"/>
  <c r="Y114" i="11"/>
  <c r="X114" i="11"/>
  <c r="Y113" i="11"/>
  <c r="X113" i="11"/>
  <c r="Y112" i="11"/>
  <c r="X112" i="11"/>
  <c r="Y111" i="11"/>
  <c r="X111" i="11"/>
  <c r="Y110" i="11"/>
  <c r="X110" i="11"/>
  <c r="Y109" i="11"/>
  <c r="X109" i="11"/>
  <c r="Y108" i="11"/>
  <c r="X108" i="11"/>
  <c r="Y107" i="11"/>
  <c r="X107" i="11"/>
  <c r="Y105" i="11"/>
  <c r="X105" i="11"/>
  <c r="Y104" i="11"/>
  <c r="X104" i="11"/>
  <c r="Y103" i="11"/>
  <c r="X103" i="11"/>
  <c r="Y102" i="11"/>
  <c r="X102" i="11"/>
  <c r="Y101" i="11"/>
  <c r="X101" i="11"/>
  <c r="Y100" i="11"/>
  <c r="X100" i="11"/>
  <c r="Y99" i="11"/>
  <c r="X99" i="11"/>
  <c r="Y98" i="11"/>
  <c r="X98" i="11"/>
  <c r="Y97" i="11"/>
  <c r="X97" i="11"/>
  <c r="Y96" i="11"/>
  <c r="X96" i="11"/>
  <c r="Y95" i="11"/>
  <c r="X95" i="11"/>
  <c r="Y94" i="11"/>
  <c r="X94" i="11"/>
  <c r="Y93" i="11"/>
  <c r="X93" i="11"/>
  <c r="Y92" i="11"/>
  <c r="X92" i="11"/>
  <c r="Y91" i="11"/>
  <c r="X91" i="11"/>
  <c r="Y90" i="11"/>
  <c r="X90" i="11"/>
  <c r="Y89" i="11"/>
  <c r="X89" i="11"/>
  <c r="Y88" i="11"/>
  <c r="X88" i="11"/>
  <c r="Y87" i="11"/>
  <c r="X87" i="11"/>
  <c r="Y86" i="11"/>
  <c r="X86" i="11"/>
  <c r="Y85" i="11"/>
  <c r="X85" i="11"/>
  <c r="Y84" i="11"/>
  <c r="X84" i="11"/>
  <c r="Y83" i="11"/>
  <c r="X83" i="11"/>
  <c r="Y82" i="11"/>
  <c r="X82" i="11"/>
  <c r="Y81" i="11"/>
  <c r="X81" i="11"/>
  <c r="Y80" i="11"/>
  <c r="X80" i="11"/>
  <c r="Y79" i="11"/>
  <c r="X79" i="11"/>
  <c r="Y78" i="11"/>
  <c r="X78" i="11"/>
  <c r="Y77" i="11"/>
  <c r="X77" i="11"/>
  <c r="Y76" i="11"/>
  <c r="X76" i="11"/>
  <c r="Y75" i="11"/>
  <c r="X75" i="11"/>
  <c r="Y74" i="11"/>
  <c r="X74" i="11"/>
  <c r="Y73" i="11"/>
  <c r="X73" i="11"/>
  <c r="Y72" i="11"/>
  <c r="X72" i="11"/>
  <c r="Y71" i="11"/>
  <c r="X71" i="11"/>
  <c r="Y70" i="11"/>
  <c r="X70" i="11"/>
  <c r="Y69" i="11"/>
  <c r="X69" i="11"/>
  <c r="Y68" i="11"/>
  <c r="X68" i="11"/>
  <c r="Y67" i="11"/>
  <c r="X67" i="11"/>
  <c r="Y66" i="11"/>
  <c r="X66" i="11"/>
  <c r="Y65" i="11"/>
  <c r="X65" i="11"/>
  <c r="Y63" i="11"/>
  <c r="X63" i="11"/>
  <c r="Y62" i="11"/>
  <c r="X62" i="11"/>
  <c r="Y61" i="11"/>
  <c r="X61" i="11"/>
  <c r="Y60" i="11"/>
  <c r="X60" i="11"/>
  <c r="Y59" i="11"/>
  <c r="X59" i="11"/>
  <c r="Y58" i="11"/>
  <c r="X58" i="11"/>
  <c r="Y57" i="11"/>
  <c r="X57" i="11"/>
  <c r="Y56" i="11"/>
  <c r="X56" i="11"/>
  <c r="Y55" i="11"/>
  <c r="X55" i="11"/>
  <c r="Y54" i="11"/>
  <c r="X54" i="11"/>
  <c r="Y53" i="11"/>
  <c r="X53" i="11"/>
  <c r="Y52" i="11"/>
  <c r="X52" i="11"/>
  <c r="Y51" i="11"/>
  <c r="X51" i="11"/>
  <c r="Y50" i="11"/>
  <c r="X50" i="11"/>
  <c r="Y49" i="11"/>
  <c r="X49" i="11"/>
  <c r="Y48" i="11"/>
  <c r="X48" i="11"/>
  <c r="Y47" i="11"/>
  <c r="X47" i="11"/>
  <c r="Y46" i="11"/>
  <c r="X46" i="11"/>
  <c r="Y45" i="11"/>
  <c r="X45" i="11"/>
  <c r="Y44" i="11"/>
  <c r="X44" i="11"/>
  <c r="Y43" i="11"/>
  <c r="X43" i="11"/>
  <c r="Y42" i="11"/>
  <c r="X42" i="11"/>
  <c r="Y41" i="11"/>
  <c r="X41" i="11"/>
  <c r="Y40" i="11"/>
  <c r="X40" i="11"/>
  <c r="Y39" i="11"/>
  <c r="X39" i="11"/>
  <c r="Y38" i="11"/>
  <c r="X38" i="11"/>
  <c r="Y37" i="11"/>
  <c r="X37" i="11"/>
  <c r="Y36" i="11"/>
  <c r="X36" i="11"/>
  <c r="Y35" i="11"/>
  <c r="X35" i="11"/>
  <c r="Y34" i="11"/>
  <c r="X34" i="11"/>
  <c r="Y33" i="11"/>
  <c r="X33" i="11"/>
  <c r="Y32" i="11"/>
  <c r="X32" i="11"/>
  <c r="Y30" i="11"/>
  <c r="X30" i="11"/>
  <c r="Y27" i="11"/>
  <c r="X27"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137" i="10"/>
  <c r="T137" i="10"/>
  <c r="P137" i="10"/>
  <c r="Q137" i="10"/>
  <c r="S137" i="10"/>
  <c r="L12" i="10"/>
  <c r="N12" i="10"/>
  <c r="L13" i="10"/>
  <c r="N13" i="10"/>
  <c r="L14" i="10"/>
  <c r="N14" i="10"/>
  <c r="L15" i="10"/>
  <c r="N15" i="10"/>
  <c r="L16" i="10"/>
  <c r="N16" i="10"/>
  <c r="L17" i="10"/>
  <c r="N17" i="10"/>
  <c r="L18" i="10"/>
  <c r="N18" i="10"/>
  <c r="L19" i="10"/>
  <c r="N19" i="10"/>
  <c r="L20" i="10"/>
  <c r="N20" i="10"/>
  <c r="L21" i="10"/>
  <c r="N21" i="10"/>
  <c r="L22" i="10"/>
  <c r="N22" i="10"/>
  <c r="L23" i="10"/>
  <c r="N23" i="10"/>
  <c r="L24" i="10"/>
  <c r="N24" i="10"/>
  <c r="L25" i="10"/>
  <c r="N25" i="10"/>
  <c r="L26" i="10"/>
  <c r="N26" i="10"/>
  <c r="N27" i="10"/>
  <c r="N28" i="10"/>
  <c r="N30" i="10"/>
  <c r="L32" i="10"/>
  <c r="N32" i="10"/>
  <c r="L33" i="10"/>
  <c r="N33" i="10"/>
  <c r="L34" i="10"/>
  <c r="N34" i="10"/>
  <c r="L35" i="10"/>
  <c r="N35" i="10"/>
  <c r="L36" i="10"/>
  <c r="N36" i="10"/>
  <c r="L37" i="10"/>
  <c r="N37" i="10"/>
  <c r="L38" i="10"/>
  <c r="N38" i="10"/>
  <c r="L39" i="10"/>
  <c r="N39" i="10"/>
  <c r="L40" i="10"/>
  <c r="N40" i="10"/>
  <c r="L41" i="10"/>
  <c r="N41" i="10"/>
  <c r="L42" i="10"/>
  <c r="N42" i="10"/>
  <c r="L43" i="10"/>
  <c r="N43" i="10"/>
  <c r="L44" i="10"/>
  <c r="N44" i="10"/>
  <c r="L45" i="10"/>
  <c r="N45" i="10"/>
  <c r="L46" i="10"/>
  <c r="N46" i="10"/>
  <c r="L47" i="10"/>
  <c r="N47" i="10"/>
  <c r="L48" i="10"/>
  <c r="N48" i="10"/>
  <c r="L49" i="10"/>
  <c r="N49" i="10"/>
  <c r="L50" i="10"/>
  <c r="N50" i="10"/>
  <c r="L51" i="10"/>
  <c r="N51" i="10"/>
  <c r="L52" i="10"/>
  <c r="N52" i="10"/>
  <c r="L53" i="10"/>
  <c r="N53" i="10"/>
  <c r="L54" i="10"/>
  <c r="N54" i="10"/>
  <c r="L55" i="10"/>
  <c r="N55" i="10"/>
  <c r="L56" i="10"/>
  <c r="N56" i="10"/>
  <c r="L57" i="10"/>
  <c r="N57" i="10"/>
  <c r="N58" i="10"/>
  <c r="L59" i="10"/>
  <c r="N59" i="10"/>
  <c r="L60" i="10"/>
  <c r="N60" i="10"/>
  <c r="L61" i="10"/>
  <c r="N61" i="10"/>
  <c r="L62" i="10"/>
  <c r="N62" i="10"/>
  <c r="L63" i="10"/>
  <c r="N63" i="10"/>
  <c r="L65" i="10"/>
  <c r="N65" i="10"/>
  <c r="L66" i="10"/>
  <c r="N66" i="10"/>
  <c r="L67" i="10"/>
  <c r="N67" i="10"/>
  <c r="L68" i="10"/>
  <c r="N68" i="10"/>
  <c r="L69" i="10"/>
  <c r="N69" i="10"/>
  <c r="L70" i="10"/>
  <c r="N70" i="10"/>
  <c r="L71" i="10"/>
  <c r="N71" i="10"/>
  <c r="L72" i="10"/>
  <c r="N72" i="10"/>
  <c r="N73" i="10"/>
  <c r="L74" i="10"/>
  <c r="N74" i="10"/>
  <c r="L75" i="10"/>
  <c r="N75" i="10"/>
  <c r="L76" i="10"/>
  <c r="N76" i="10"/>
  <c r="L77" i="10"/>
  <c r="N77" i="10"/>
  <c r="L78" i="10"/>
  <c r="N78" i="10"/>
  <c r="L79" i="10"/>
  <c r="N79" i="10"/>
  <c r="L80" i="10"/>
  <c r="N80" i="10"/>
  <c r="L81" i="10"/>
  <c r="N81" i="10"/>
  <c r="L82" i="10"/>
  <c r="N82" i="10"/>
  <c r="L83" i="10"/>
  <c r="N83" i="10"/>
  <c r="L84" i="10"/>
  <c r="N84" i="10"/>
  <c r="L85" i="10"/>
  <c r="N85" i="10"/>
  <c r="L86" i="10"/>
  <c r="N86" i="10"/>
  <c r="L87" i="10"/>
  <c r="N87" i="10"/>
  <c r="L88" i="10"/>
  <c r="N88" i="10"/>
  <c r="L89" i="10"/>
  <c r="N89" i="10"/>
  <c r="L90" i="10"/>
  <c r="N90" i="10"/>
  <c r="L91" i="10"/>
  <c r="N91" i="10"/>
  <c r="L92" i="10"/>
  <c r="N92" i="10"/>
  <c r="L93" i="10"/>
  <c r="N93" i="10"/>
  <c r="N94" i="10"/>
  <c r="L95" i="10"/>
  <c r="N95" i="10"/>
  <c r="L96" i="10"/>
  <c r="N96" i="10"/>
  <c r="L97" i="10"/>
  <c r="N97" i="10"/>
  <c r="L98" i="10"/>
  <c r="N98" i="10"/>
  <c r="L99" i="10"/>
  <c r="N99" i="10"/>
  <c r="L100" i="10"/>
  <c r="N100" i="10"/>
  <c r="L101" i="10"/>
  <c r="N101" i="10"/>
  <c r="N102" i="10"/>
  <c r="L103" i="10"/>
  <c r="N103" i="10"/>
  <c r="L104" i="10"/>
  <c r="N104" i="10"/>
  <c r="L105" i="10"/>
  <c r="N105" i="10"/>
  <c r="L107" i="10"/>
  <c r="N107" i="10"/>
  <c r="L108" i="10"/>
  <c r="N108" i="10"/>
  <c r="N109" i="10"/>
  <c r="L110" i="10"/>
  <c r="N110" i="10"/>
  <c r="L111" i="10"/>
  <c r="N111" i="10"/>
  <c r="L112" i="10"/>
  <c r="N112" i="10"/>
  <c r="L113" i="10"/>
  <c r="N113" i="10"/>
  <c r="L114" i="10"/>
  <c r="N114" i="10"/>
  <c r="L115" i="10"/>
  <c r="N115" i="10"/>
  <c r="L116" i="10"/>
  <c r="N116" i="10"/>
  <c r="L117" i="10"/>
  <c r="N117" i="10"/>
  <c r="L118" i="10"/>
  <c r="N118" i="10"/>
  <c r="N119" i="10"/>
  <c r="L120" i="10"/>
  <c r="N120" i="10"/>
  <c r="L121" i="10"/>
  <c r="N121" i="10"/>
  <c r="L122" i="10"/>
  <c r="N122" i="10"/>
  <c r="N123" i="10"/>
  <c r="L124" i="10"/>
  <c r="N124" i="10"/>
  <c r="L125" i="10"/>
  <c r="N125" i="10"/>
  <c r="L127" i="10"/>
  <c r="N127" i="10"/>
  <c r="L129" i="10"/>
  <c r="N129" i="10"/>
  <c r="L130" i="10"/>
  <c r="N130" i="10"/>
  <c r="L131" i="10"/>
  <c r="N131" i="10"/>
  <c r="L132" i="10"/>
  <c r="N132" i="10"/>
  <c r="L133" i="10"/>
  <c r="N133" i="10"/>
  <c r="L134" i="10"/>
  <c r="N134" i="10"/>
  <c r="L135" i="10"/>
  <c r="N135" i="10"/>
  <c r="L136" i="10"/>
  <c r="N136" i="10"/>
  <c r="N137" i="10"/>
  <c r="M137" i="10"/>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I28" i="9"/>
  <c r="I28" i="10"/>
  <c r="L28" i="10"/>
  <c r="L28" i="9"/>
  <c r="S28" i="10"/>
  <c r="T28" i="10"/>
  <c r="M28" i="10"/>
  <c r="S28" i="9"/>
  <c r="T28" i="9"/>
  <c r="S28" i="8"/>
  <c r="T28" i="8"/>
  <c r="I127" i="10"/>
  <c r="I127" i="9"/>
  <c r="I127" i="8"/>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8"/>
  <c r="I21" i="9"/>
  <c r="I21" i="10"/>
  <c r="I23" i="8"/>
  <c r="I23" i="9"/>
  <c r="I23" i="10"/>
  <c r="I24" i="8"/>
  <c r="I24" i="9"/>
  <c r="I24" i="10"/>
  <c r="I25" i="8"/>
  <c r="I25" i="9"/>
  <c r="I25" i="10"/>
  <c r="I26" i="8"/>
  <c r="I26" i="9"/>
  <c r="I26" i="10"/>
  <c r="I27" i="8"/>
  <c r="I27" i="9"/>
  <c r="I27" i="10"/>
  <c r="I30" i="8"/>
  <c r="I30" i="9"/>
  <c r="I30" i="10"/>
  <c r="I32" i="8"/>
  <c r="I32" i="9"/>
  <c r="I32" i="10"/>
  <c r="I45" i="8"/>
  <c r="I45" i="9"/>
  <c r="I45" i="10"/>
  <c r="I46" i="8"/>
  <c r="I46" i="9"/>
  <c r="I46" i="10"/>
  <c r="I51" i="8"/>
  <c r="I51" i="9"/>
  <c r="I51" i="10"/>
  <c r="I52" i="8"/>
  <c r="I52" i="9"/>
  <c r="I52" i="10"/>
  <c r="I54" i="8"/>
  <c r="I54" i="9"/>
  <c r="I54" i="10"/>
  <c r="I57" i="8"/>
  <c r="I57" i="9"/>
  <c r="I57" i="10"/>
  <c r="I58" i="8"/>
  <c r="I58" i="9"/>
  <c r="I58" i="10"/>
  <c r="I60" i="8"/>
  <c r="I60" i="9"/>
  <c r="I60" i="10"/>
  <c r="I61" i="8"/>
  <c r="I61" i="9"/>
  <c r="I61" i="10"/>
  <c r="I65" i="8"/>
  <c r="I65" i="9"/>
  <c r="I65" i="10"/>
  <c r="I68" i="8"/>
  <c r="I68" i="9"/>
  <c r="I68" i="10"/>
  <c r="I69" i="8"/>
  <c r="I69" i="9"/>
  <c r="I69" i="10"/>
  <c r="I70" i="8"/>
  <c r="I70" i="9"/>
  <c r="I70" i="10"/>
  <c r="I73" i="8"/>
  <c r="I73" i="9"/>
  <c r="I73" i="10"/>
  <c r="I75" i="8"/>
  <c r="I75" i="9"/>
  <c r="I75" i="10"/>
  <c r="I76" i="8"/>
  <c r="I76" i="9"/>
  <c r="I76" i="10"/>
  <c r="I77" i="8"/>
  <c r="I77" i="9"/>
  <c r="I77" i="10"/>
  <c r="I94" i="8"/>
  <c r="I94" i="9"/>
  <c r="I94" i="10"/>
  <c r="I95" i="8"/>
  <c r="I95" i="9"/>
  <c r="I95" i="10"/>
  <c r="I97" i="8"/>
  <c r="I97" i="9"/>
  <c r="I97" i="10"/>
  <c r="I100" i="8"/>
  <c r="I100" i="9"/>
  <c r="I100" i="10"/>
  <c r="I102" i="8"/>
  <c r="I102" i="9"/>
  <c r="I102" i="10"/>
  <c r="I104" i="8"/>
  <c r="I104" i="9"/>
  <c r="I104" i="10"/>
  <c r="I107" i="8"/>
  <c r="I107" i="9"/>
  <c r="I107" i="10"/>
  <c r="I109" i="8"/>
  <c r="I109" i="9"/>
  <c r="I109" i="10"/>
  <c r="I112" i="8"/>
  <c r="I112" i="9"/>
  <c r="I112" i="10"/>
  <c r="I114" i="8"/>
  <c r="I114" i="9"/>
  <c r="I114" i="10"/>
  <c r="I116" i="8"/>
  <c r="I116" i="9"/>
  <c r="I116" i="10"/>
  <c r="I119" i="8"/>
  <c r="I119" i="9"/>
  <c r="I119" i="10"/>
  <c r="I120" i="8"/>
  <c r="I120" i="9"/>
  <c r="I120" i="10"/>
  <c r="I121" i="8"/>
  <c r="I121" i="9"/>
  <c r="I121" i="10"/>
  <c r="I122" i="8"/>
  <c r="I122" i="9"/>
  <c r="I122" i="10"/>
  <c r="I123" i="8"/>
  <c r="I123" i="9"/>
  <c r="I123" i="10"/>
  <c r="I129" i="8"/>
  <c r="I129" i="9"/>
  <c r="I129" i="10"/>
  <c r="I130" i="8"/>
  <c r="I130" i="9"/>
  <c r="I130" i="10"/>
  <c r="I131" i="8"/>
  <c r="I131" i="9"/>
  <c r="I131" i="10"/>
  <c r="I132" i="8"/>
  <c r="I132" i="9"/>
  <c r="I132" i="10"/>
  <c r="I135" i="8"/>
  <c r="I135" i="9"/>
  <c r="I135" i="10"/>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L30" i="10"/>
  <c r="L58" i="10"/>
  <c r="L73" i="10"/>
  <c r="L94" i="10"/>
  <c r="L109" i="10"/>
  <c r="L123" i="10"/>
  <c r="M12" i="10"/>
  <c r="M13" i="10"/>
  <c r="M14" i="10"/>
  <c r="M15" i="10"/>
  <c r="M16" i="10"/>
  <c r="M17" i="10"/>
  <c r="M18" i="10"/>
  <c r="M19" i="10"/>
  <c r="M20" i="10"/>
  <c r="M21" i="10"/>
  <c r="M22" i="10"/>
  <c r="M23" i="10"/>
  <c r="M24" i="10"/>
  <c r="M25" i="10"/>
  <c r="M26" i="10"/>
  <c r="M27"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Q136" i="7"/>
  <c r="R136" i="7"/>
  <c r="P136" i="7"/>
  <c r="L24" i="7"/>
  <c r="L40" i="7"/>
  <c r="L52" i="7"/>
  <c r="L55" i="7"/>
  <c r="L57" i="7"/>
  <c r="L58" i="7"/>
  <c r="L71" i="7"/>
  <c r="L72" i="7"/>
  <c r="L93" i="7"/>
  <c r="L119" i="7"/>
  <c r="L122" i="7"/>
  <c r="L126" i="7"/>
  <c r="L132" i="7"/>
  <c r="N136" i="7"/>
  <c r="M12" i="7"/>
  <c r="M13" i="7"/>
  <c r="M14" i="7"/>
  <c r="M15" i="7"/>
  <c r="M16" i="7"/>
  <c r="M17" i="7"/>
  <c r="M18" i="7"/>
  <c r="M19" i="7"/>
  <c r="M20" i="7"/>
  <c r="M21" i="7"/>
  <c r="M22" i="7"/>
  <c r="M23" i="7"/>
  <c r="M24" i="7"/>
  <c r="M25" i="7"/>
  <c r="M26" i="7"/>
  <c r="M27" i="7"/>
  <c r="M29"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6" i="7"/>
  <c r="M107" i="7"/>
  <c r="M108" i="7"/>
  <c r="M109" i="7"/>
  <c r="M110" i="7"/>
  <c r="M111" i="7"/>
  <c r="M112" i="7"/>
  <c r="M113" i="7"/>
  <c r="M114" i="7"/>
  <c r="M115" i="7"/>
  <c r="M116" i="7"/>
  <c r="M117" i="7"/>
  <c r="M118" i="7"/>
  <c r="M119" i="7"/>
  <c r="M120" i="7"/>
  <c r="M121" i="7"/>
  <c r="M122" i="7"/>
  <c r="M123" i="7"/>
  <c r="M124" i="7"/>
  <c r="M126" i="7"/>
  <c r="M128" i="7"/>
  <c r="M129" i="7"/>
  <c r="M130" i="7"/>
  <c r="M131" i="7"/>
  <c r="M132" i="7"/>
  <c r="M133" i="7"/>
  <c r="M134" i="7"/>
  <c r="M135" i="7"/>
  <c r="M136" i="7"/>
  <c r="T136" i="7"/>
  <c r="S136" i="7"/>
  <c r="S13" i="7"/>
  <c r="T13" i="7"/>
  <c r="S14" i="7"/>
  <c r="T14" i="7"/>
  <c r="S15" i="7"/>
  <c r="T15" i="7"/>
  <c r="S16" i="7"/>
  <c r="T16" i="7"/>
  <c r="S17" i="7"/>
  <c r="T17" i="7"/>
  <c r="S18" i="7"/>
  <c r="T18" i="7"/>
  <c r="S19" i="7"/>
  <c r="T19" i="7"/>
  <c r="S20" i="7"/>
  <c r="T20" i="7"/>
  <c r="S21" i="7"/>
  <c r="T21" i="7"/>
  <c r="S22" i="7"/>
  <c r="T22" i="7"/>
  <c r="S23" i="7"/>
  <c r="T23" i="7"/>
  <c r="S24" i="7"/>
  <c r="T24" i="7"/>
  <c r="S25" i="7"/>
  <c r="T25" i="7"/>
  <c r="S26" i="7"/>
  <c r="T26" i="7"/>
  <c r="S27" i="7"/>
  <c r="T27" i="7"/>
  <c r="S29" i="7"/>
  <c r="T29" i="7"/>
  <c r="S31" i="7"/>
  <c r="T31" i="7"/>
  <c r="S32" i="7"/>
  <c r="T32" i="7"/>
  <c r="S33" i="7"/>
  <c r="T33" i="7"/>
  <c r="S34" i="7"/>
  <c r="T34" i="7"/>
  <c r="S35" i="7"/>
  <c r="T35" i="7"/>
  <c r="S36" i="7"/>
  <c r="T36" i="7"/>
  <c r="S37" i="7"/>
  <c r="T37" i="7"/>
  <c r="S38" i="7"/>
  <c r="T38" i="7"/>
  <c r="S39" i="7"/>
  <c r="T39" i="7"/>
  <c r="S40" i="7"/>
  <c r="T40" i="7"/>
  <c r="S41" i="7"/>
  <c r="T41" i="7"/>
  <c r="S42" i="7"/>
  <c r="T42" i="7"/>
  <c r="S43" i="7"/>
  <c r="T43" i="7"/>
  <c r="S44" i="7"/>
  <c r="T44" i="7"/>
  <c r="S45" i="7"/>
  <c r="T45" i="7"/>
  <c r="S46" i="7"/>
  <c r="T46" i="7"/>
  <c r="S47" i="7"/>
  <c r="T47" i="7"/>
  <c r="S48" i="7"/>
  <c r="T48" i="7"/>
  <c r="S49" i="7"/>
  <c r="T49" i="7"/>
  <c r="S50" i="7"/>
  <c r="T50" i="7"/>
  <c r="S51" i="7"/>
  <c r="T51" i="7"/>
  <c r="S52" i="7"/>
  <c r="T52" i="7"/>
  <c r="S53" i="7"/>
  <c r="T53" i="7"/>
  <c r="S54" i="7"/>
  <c r="T54" i="7"/>
  <c r="S55" i="7"/>
  <c r="T55" i="7"/>
  <c r="S56" i="7"/>
  <c r="T56" i="7"/>
  <c r="S57" i="7"/>
  <c r="T57" i="7"/>
  <c r="S58" i="7"/>
  <c r="T58" i="7"/>
  <c r="S59" i="7"/>
  <c r="T59" i="7"/>
  <c r="S60" i="7"/>
  <c r="T60" i="7"/>
  <c r="S61" i="7"/>
  <c r="T61" i="7"/>
  <c r="S62" i="7"/>
  <c r="T62" i="7"/>
  <c r="S64" i="7"/>
  <c r="T64" i="7"/>
  <c r="S65" i="7"/>
  <c r="T65" i="7"/>
  <c r="S66" i="7"/>
  <c r="T66" i="7"/>
  <c r="S67" i="7"/>
  <c r="T67" i="7"/>
  <c r="S68" i="7"/>
  <c r="T68" i="7"/>
  <c r="S69" i="7"/>
  <c r="T69" i="7"/>
  <c r="S70" i="7"/>
  <c r="T70" i="7"/>
  <c r="S71" i="7"/>
  <c r="T71" i="7"/>
  <c r="S72" i="7"/>
  <c r="T72" i="7"/>
  <c r="S73" i="7"/>
  <c r="T73" i="7"/>
  <c r="S74" i="7"/>
  <c r="T74" i="7"/>
  <c r="S75" i="7"/>
  <c r="T75" i="7"/>
  <c r="S76" i="7"/>
  <c r="T76" i="7"/>
  <c r="S77" i="7"/>
  <c r="T77" i="7"/>
  <c r="S78" i="7"/>
  <c r="T78" i="7"/>
  <c r="S79" i="7"/>
  <c r="T79" i="7"/>
  <c r="S80" i="7"/>
  <c r="T80" i="7"/>
  <c r="S81" i="7"/>
  <c r="T81" i="7"/>
  <c r="S82" i="7"/>
  <c r="T82" i="7"/>
  <c r="S83" i="7"/>
  <c r="T83" i="7"/>
  <c r="S84" i="7"/>
  <c r="T84" i="7"/>
  <c r="S85" i="7"/>
  <c r="T85" i="7"/>
  <c r="S86" i="7"/>
  <c r="T86" i="7"/>
  <c r="S87" i="7"/>
  <c r="T87" i="7"/>
  <c r="S88" i="7"/>
  <c r="T88" i="7"/>
  <c r="S89" i="7"/>
  <c r="T89" i="7"/>
  <c r="S90" i="7"/>
  <c r="T90" i="7"/>
  <c r="S91" i="7"/>
  <c r="T91" i="7"/>
  <c r="S92" i="7"/>
  <c r="T92" i="7"/>
  <c r="S93" i="7"/>
  <c r="T93" i="7"/>
  <c r="S94" i="7"/>
  <c r="T94" i="7"/>
  <c r="S95" i="7"/>
  <c r="T95" i="7"/>
  <c r="S96" i="7"/>
  <c r="T96" i="7"/>
  <c r="S97" i="7"/>
  <c r="T97" i="7"/>
  <c r="S98" i="7"/>
  <c r="T98" i="7"/>
  <c r="S99" i="7"/>
  <c r="T99" i="7"/>
  <c r="S100" i="7"/>
  <c r="T100" i="7"/>
  <c r="S101" i="7"/>
  <c r="T101" i="7"/>
  <c r="S102" i="7"/>
  <c r="T102" i="7"/>
  <c r="S103" i="7"/>
  <c r="T103" i="7"/>
  <c r="S104" i="7"/>
  <c r="T104" i="7"/>
  <c r="S106" i="7"/>
  <c r="T106" i="7"/>
  <c r="S107" i="7"/>
  <c r="T107" i="7"/>
  <c r="S108" i="7"/>
  <c r="T108" i="7"/>
  <c r="S109" i="7"/>
  <c r="T109" i="7"/>
  <c r="S110" i="7"/>
  <c r="T110" i="7"/>
  <c r="S111" i="7"/>
  <c r="T111" i="7"/>
  <c r="S112" i="7"/>
  <c r="T112" i="7"/>
  <c r="S113" i="7"/>
  <c r="T113" i="7"/>
  <c r="S114" i="7"/>
  <c r="T114" i="7"/>
  <c r="S115" i="7"/>
  <c r="T115" i="7"/>
  <c r="S116" i="7"/>
  <c r="T116" i="7"/>
  <c r="S117" i="7"/>
  <c r="T117" i="7"/>
  <c r="S118" i="7"/>
  <c r="T118" i="7"/>
  <c r="S119" i="7"/>
  <c r="T119" i="7"/>
  <c r="S120" i="7"/>
  <c r="T120" i="7"/>
  <c r="S121" i="7"/>
  <c r="T121" i="7"/>
  <c r="S122" i="7"/>
  <c r="T122" i="7"/>
  <c r="S123" i="7"/>
  <c r="T123" i="7"/>
  <c r="S124" i="7"/>
  <c r="T124" i="7"/>
  <c r="S126" i="7"/>
  <c r="T126" i="7"/>
  <c r="S128" i="7"/>
  <c r="T128" i="7"/>
  <c r="S129" i="7"/>
  <c r="T129" i="7"/>
  <c r="S130" i="7"/>
  <c r="T130" i="7"/>
  <c r="S131" i="7"/>
  <c r="T131" i="7"/>
  <c r="S132" i="7"/>
  <c r="T132" i="7"/>
  <c r="S133" i="7"/>
  <c r="T133" i="7"/>
  <c r="S134" i="7"/>
  <c r="T134" i="7"/>
  <c r="S135" i="7"/>
  <c r="T135" i="7"/>
  <c r="L23" i="7"/>
  <c r="L27" i="7"/>
  <c r="L59" i="7"/>
  <c r="L60" i="7"/>
  <c r="L87" i="7"/>
  <c r="L88" i="7"/>
  <c r="L96" i="7"/>
  <c r="L101" i="7"/>
  <c r="L106" i="7"/>
  <c r="L110" i="7"/>
  <c r="L112" i="7"/>
  <c r="L113" i="7"/>
  <c r="L116" i="7"/>
  <c r="L118" i="7"/>
  <c r="L128" i="7"/>
  <c r="L129" i="7"/>
  <c r="L131" i="7"/>
  <c r="L133" i="7"/>
  <c r="T12" i="7"/>
  <c r="S12" i="7"/>
  <c r="L12" i="7"/>
</calcChain>
</file>

<file path=xl/sharedStrings.xml><?xml version="1.0" encoding="utf-8"?>
<sst xmlns="http://schemas.openxmlformats.org/spreadsheetml/2006/main" count="1133" uniqueCount="258">
  <si>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</si>
  <si>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</si>
  <si>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</si>
  <si>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</si>
  <si>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</si>
  <si>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</si>
  <si>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</si>
  <si>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</si>
  <si>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</si>
  <si>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</si>
  <si>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</si>
  <si>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</si>
  <si>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</si>
  <si>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</si>
  <si>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</si>
  <si>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</si>
  <si>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</si>
  <si>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</si>
  <si>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</si>
  <si>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</si>
  <si>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</si>
  <si>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</si>
  <si>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</si>
  <si>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</si>
  <si>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</si>
  <si>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</si>
  <si>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</si>
  <si>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</si>
  <si>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</si>
  <si>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</si>
  <si>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</si>
  <si>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</si>
  <si>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</si>
  <si>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</si>
  <si>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</si>
  <si>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</si>
  <si>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</si>
  <si>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</si>
  <si>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</si>
  <si>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</si>
  <si>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</si>
  <si>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</si>
  <si>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</si>
  <si>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</si>
  <si>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</si>
  <si>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</si>
  <si>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</si>
  <si>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</si>
  <si>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</si>
  <si>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</si>
  <si>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</si>
  <si>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</si>
  <si>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</si>
  <si>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</si>
  <si>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</si>
  <si>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</si>
  <si>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</si>
  <si>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</si>
  <si>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</si>
  <si>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</si>
  <si>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</si>
  <si>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</si>
  <si>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</si>
  <si>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</si>
  <si>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</si>
  <si>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</si>
  <si>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</si>
  <si>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</si>
  <si>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</si>
  <si>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</si>
  <si>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</si>
  <si>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</si>
  <si>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</si>
  <si>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</si>
  <si>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</si>
  <si>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</si>
  <si>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</si>
  <si>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</si>
  <si>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</si>
  <si>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</si>
  <si>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</si>
  <si>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</si>
  <si>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</si>
  <si>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</si>
  <si>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</si>
  <si>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</si>
  <si>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</si>
  <si>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</si>
  <si>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</si>
  <si>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</si>
  <si>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</si>
  <si>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</si>
  <si>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</si>
  <si>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</si>
  <si>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</si>
  <si>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</si>
  <si>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</si>
  <si>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</si>
  <si>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</si>
  <si>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</si>
  <si>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</si>
  <si>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</si>
  <si>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</si>
  <si>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</si>
  <si>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</si>
  <si>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</si>
  <si>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</si>
  <si>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</si>
  <si>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</si>
  <si>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</si>
  <si>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</si>
  <si>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</si>
  <si>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</si>
  <si>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</si>
  <si>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</si>
  <si>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</si>
  <si>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</si>
  <si>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</si>
  <si>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</si>
  <si>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</si>
  <si>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</si>
  <si>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</si>
  <si>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</si>
  <si>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</si>
  <si>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</si>
  <si>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</si>
  <si>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</si>
  <si>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</si>
  <si>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</si>
  <si>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</si>
  <si>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</si>
  <si>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</si>
  <si>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</si>
  <si>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</si>
  <si>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</si>
  <si>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</si>
  <si>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</si>
  <si>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</si>
  <si>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</si>
  <si>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</si>
  <si>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</si>
  <si>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</si>
  <si>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</si>
  <si>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</si>
  <si>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</si>
  <si>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</si>
  <si>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</si>
  <si>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</si>
  <si>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</si>
  <si>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</si>
  <si>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</si>
  <si>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</si>
  <si>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</si>
  <si>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</si>
  <si>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</si>
  <si>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</si>
  <si>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</si>
  <si>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</si>
  <si>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</si>
  <si>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</si>
  <si>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</si>
  <si>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</si>
  <si>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</si>
  <si>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</si>
  <si>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</si>
  <si>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</si>
  <si>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</si>
  <si>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</si>
  <si>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</si>
  <si>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</si>
  <si>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</si>
  <si>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</si>
  <si>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</si>
  <si>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</si>
  <si>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</si>
  <si>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</si>
  <si>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</si>
  <si>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</si>
  <si>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</si>
  <si>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</si>
  <si>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</si>
  <si>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AVANCE EN CUMPLIMIENTO</t>
  </si>
  <si>
    <t>2016 - 2019</t>
  </si>
  <si>
    <t>RECURSOS FINANCIEROS 2016 - 2017 (Miles de pesos)</t>
  </si>
  <si>
    <t>CUMPLIMIENTO POR AÑO</t>
  </si>
  <si>
    <t>RECURSOS DEL PLAN DE DESARROLLO (Cifras en Miles de Pesos)</t>
  </si>
  <si>
    <t>RECURSOS PROGRAMADOS</t>
  </si>
  <si>
    <t>RECURSOS EJECUTADOS</t>
  </si>
  <si>
    <t>RECURSOS GESTIONADOS</t>
  </si>
  <si>
    <t>PORCENTAJE EJECUCIÓN</t>
  </si>
  <si>
    <t>NIVEL DE GESTIÓN</t>
  </si>
  <si>
    <t>LÍNEA ESTRATÉGICA 1: GOBERNANZA DEMOCRÁTICA</t>
  </si>
  <si>
    <t>1.1</t>
  </si>
  <si>
    <t>1.1.1</t>
  </si>
  <si>
    <t>Nuevos Liderazgos</t>
  </si>
  <si>
    <t>1.1.2</t>
  </si>
  <si>
    <t>Presupuestos Incluyentes</t>
  </si>
  <si>
    <t>1.1.3</t>
  </si>
  <si>
    <t>Ciudadanía Empoderada y Debate Público</t>
  </si>
  <si>
    <t>1.1.4</t>
  </si>
  <si>
    <t>Instituciones Democráticas de Base Fortalecidas e Incluyentes</t>
  </si>
  <si>
    <t>1.2</t>
  </si>
  <si>
    <t>1.2.3</t>
  </si>
  <si>
    <t>Administración Articulada y Coherente</t>
  </si>
  <si>
    <t>LÍNEA ESTRATÉGICA 2: INCLUSIÓN SOCIAL</t>
  </si>
  <si>
    <t>2.1.</t>
  </si>
  <si>
    <t>2.1.1</t>
  </si>
  <si>
    <t>Habitante de Calle</t>
  </si>
  <si>
    <t>2.1.2</t>
  </si>
  <si>
    <t>Población con Discapacidad</t>
  </si>
  <si>
    <t>2.1.3</t>
  </si>
  <si>
    <t>Minorías Étnicas</t>
  </si>
  <si>
    <t>2.1.4</t>
  </si>
  <si>
    <t>Comunidades LGTBI</t>
  </si>
  <si>
    <t>2.1.5</t>
  </si>
  <si>
    <t>Prevención y Atención a la Población en Condición de Adicción a Sustancias Psicoactivas</t>
  </si>
  <si>
    <t>2.1.6</t>
  </si>
  <si>
    <t>Trabajadoras y Trabajadores Sexuales</t>
  </si>
  <si>
    <t>2.1.7</t>
  </si>
  <si>
    <t>Víctimas del Conflicto Interno Armado</t>
  </si>
  <si>
    <t>2.1.9</t>
  </si>
  <si>
    <t>Población Carcelaria y Pospenados</t>
  </si>
  <si>
    <t>2.2</t>
  </si>
  <si>
    <t>2.2.1</t>
  </si>
  <si>
    <t>Inicio Feliz (Primera Infancia)</t>
  </si>
  <si>
    <t>2.2.2</t>
  </si>
  <si>
    <t>Jugando y Aprendiendo (Infancia)</t>
  </si>
  <si>
    <t>2.2.3</t>
  </si>
  <si>
    <t>Creciendo y Construyendo (Adolescencia)</t>
  </si>
  <si>
    <t>2.2.5</t>
  </si>
  <si>
    <t>Primero mi Familia</t>
  </si>
  <si>
    <t>2.2.6</t>
  </si>
  <si>
    <t>Adulto Mayor Digno</t>
  </si>
  <si>
    <t>2.3</t>
  </si>
  <si>
    <t>2.3.1</t>
  </si>
  <si>
    <t>Vida Libre de Violencias</t>
  </si>
  <si>
    <t>2.3.2</t>
  </si>
  <si>
    <t>Fortalecimiento de la Participación Política, Económica y Social de las Mujeres</t>
  </si>
  <si>
    <t>2.3.3</t>
  </si>
  <si>
    <t>Comunicación para la Inclusión de las Mujeres al Desarrollo</t>
  </si>
  <si>
    <t>2.4</t>
  </si>
  <si>
    <t>2.4.3</t>
  </si>
  <si>
    <t>Formación y Acompañamiento para mi Hogar</t>
  </si>
  <si>
    <t>LÍNEA ESTRATÉGICA 3: SOSTENIBILIDAD AMBIENTAL</t>
  </si>
  <si>
    <t>3.4</t>
  </si>
  <si>
    <t>3.4.2</t>
  </si>
  <si>
    <t>Nuestro Proyecto Agropecuario</t>
  </si>
  <si>
    <t>PLAN DE DESARROLLO 2016 - 2019</t>
  </si>
  <si>
    <t>3.4.1</t>
  </si>
  <si>
    <t>Agricultura Sostenible Para La Seguridad Alimentaria</t>
  </si>
  <si>
    <t>RESUMEN CUMPLIMIENTO SECRETARÍA DE DESARROLLO SOCIAL 2016 - 2019</t>
  </si>
  <si>
    <t xml:space="preserve"> -</t>
  </si>
  <si>
    <t>2210289
2210754</t>
  </si>
  <si>
    <t>2210707
2210205</t>
  </si>
  <si>
    <t>2210874
2210710</t>
  </si>
  <si>
    <t>2210710 2210874</t>
  </si>
  <si>
    <t>2210710
2210091</t>
  </si>
  <si>
    <t>META A SEPTIEMBRE 2018: 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</si>
</sst>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
      <b/>
      <sz val="14"/>
      <name val="Arial"/>
    </font>
    <font>
      <b/>
      <sz val="12"/>
      <color theme="1"/>
      <name val="Arial"/>
    </font>
    <font>
      <b/>
      <sz val="16"/>
      <color theme="1"/>
      <name val="Arial"/>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1">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008000"/>
        <bgColor indexed="64"/>
      </patternFill>
    </fill>
  </fills>
  <borders count="8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0">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8" xfId="0" applyNumberFormat="1" applyFont="1" applyBorder="1" applyAlignment="1">
      <alignment horizontal="center" vertical="center"/>
    </xf>
    <xf numFmtId="9" fontId="8" fillId="0" borderId="69" xfId="0" applyNumberFormat="1" applyFont="1" applyBorder="1" applyAlignment="1">
      <alignment horizontal="center" vertical="center"/>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7"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70"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71" xfId="0" applyFont="1" applyFill="1" applyBorder="1" applyAlignment="1">
      <alignment horizontal="center" vertical="center"/>
    </xf>
    <xf numFmtId="0" fontId="6" fillId="3" borderId="71" xfId="0" applyFont="1" applyFill="1" applyBorder="1" applyAlignment="1">
      <alignment horizontal="center" vertical="center" wrapText="1"/>
    </xf>
    <xf numFmtId="3" fontId="6" fillId="3" borderId="7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71" xfId="0" applyNumberFormat="1" applyFont="1" applyFill="1" applyBorder="1" applyAlignment="1">
      <alignment horizontal="center" vertical="center"/>
    </xf>
    <xf numFmtId="9" fontId="8" fillId="0" borderId="7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9" fontId="6" fillId="0" borderId="56" xfId="0" applyNumberFormat="1" applyFont="1" applyBorder="1" applyAlignment="1">
      <alignment horizontal="center" vertical="center"/>
    </xf>
    <xf numFmtId="3" fontId="6" fillId="0" borderId="74" xfId="0" applyNumberFormat="1" applyFont="1" applyBorder="1" applyAlignment="1">
      <alignment horizontal="center" vertical="center"/>
    </xf>
    <xf numFmtId="0" fontId="2" fillId="0" borderId="76"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41"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9" fontId="6" fillId="0" borderId="28" xfId="0" applyNumberFormat="1" applyFont="1" applyBorder="1" applyAlignment="1">
      <alignment horizontal="center" vertical="center"/>
    </xf>
    <xf numFmtId="3" fontId="6" fillId="0" borderId="50" xfId="0" applyNumberFormat="1" applyFont="1" applyBorder="1" applyAlignment="1">
      <alignment horizontal="center" vertical="center"/>
    </xf>
    <xf numFmtId="9" fontId="6" fillId="0" borderId="29" xfId="0" applyNumberFormat="1" applyFont="1" applyBorder="1" applyAlignment="1">
      <alignment horizontal="center" vertical="center"/>
    </xf>
    <xf numFmtId="3" fontId="6" fillId="0" borderId="79" xfId="0" applyNumberFormat="1" applyFont="1" applyBorder="1" applyAlignment="1">
      <alignment horizontal="center" vertical="center"/>
    </xf>
    <xf numFmtId="3" fontId="6" fillId="0" borderId="52" xfId="0" applyNumberFormat="1" applyFont="1" applyBorder="1" applyAlignment="1">
      <alignment horizontal="center" vertical="center"/>
    </xf>
    <xf numFmtId="3" fontId="6" fillId="0" borderId="76" xfId="0" applyNumberFormat="1" applyFont="1" applyBorder="1" applyAlignment="1">
      <alignment horizontal="center" vertical="center"/>
    </xf>
    <xf numFmtId="9" fontId="6" fillId="5" borderId="2"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39"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70"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71" xfId="0" applyNumberFormat="1" applyFont="1" applyFill="1" applyBorder="1" applyAlignment="1">
      <alignment horizontal="center" vertical="center"/>
    </xf>
    <xf numFmtId="9" fontId="6" fillId="5" borderId="45"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61"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60" xfId="0" applyNumberFormat="1" applyFont="1" applyFill="1" applyBorder="1" applyAlignment="1">
      <alignment horizontal="center" vertical="center"/>
    </xf>
    <xf numFmtId="9" fontId="6" fillId="5" borderId="63" xfId="0" applyNumberFormat="1" applyFont="1" applyFill="1" applyBorder="1" applyAlignment="1">
      <alignment horizontal="center" vertical="center"/>
    </xf>
    <xf numFmtId="9" fontId="6" fillId="5" borderId="3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9" fontId="13" fillId="2" borderId="44" xfId="0" applyNumberFormat="1" applyFont="1" applyFill="1" applyBorder="1" applyAlignment="1">
      <alignment horizontal="center" vertical="center"/>
    </xf>
    <xf numFmtId="9" fontId="13" fillId="2" borderId="45"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wrapText="1"/>
    </xf>
    <xf numFmtId="0" fontId="6" fillId="4" borderId="71" xfId="0" applyFont="1" applyFill="1" applyBorder="1" applyAlignment="1">
      <alignment horizontal="center" vertical="center" wrapText="1"/>
    </xf>
    <xf numFmtId="9" fontId="6" fillId="4" borderId="62" xfId="0" applyNumberFormat="1" applyFont="1" applyFill="1" applyBorder="1" applyAlignment="1">
      <alignment horizontal="center" vertical="center" wrapText="1"/>
    </xf>
    <xf numFmtId="0" fontId="6" fillId="4" borderId="62" xfId="0" applyFont="1" applyFill="1" applyBorder="1" applyAlignment="1">
      <alignment horizontal="center" vertical="center" wrapText="1"/>
    </xf>
    <xf numFmtId="9" fontId="6" fillId="0" borderId="33" xfId="0" applyNumberFormat="1" applyFont="1" applyBorder="1" applyAlignment="1">
      <alignment horizontal="center" vertical="center"/>
    </xf>
    <xf numFmtId="0" fontId="6" fillId="0" borderId="7" xfId="0" applyFont="1" applyBorder="1" applyAlignment="1">
      <alignment horizontal="center" vertical="center" wrapText="1"/>
    </xf>
    <xf numFmtId="9" fontId="9" fillId="5" borderId="46" xfId="0" applyNumberFormat="1" applyFont="1" applyFill="1" applyBorder="1" applyAlignment="1">
      <alignment horizontal="center" vertical="center"/>
    </xf>
    <xf numFmtId="9" fontId="9" fillId="5" borderId="41" xfId="0" applyNumberFormat="1" applyFont="1" applyFill="1" applyBorder="1" applyAlignment="1">
      <alignment horizontal="center" vertical="center"/>
    </xf>
    <xf numFmtId="9" fontId="9" fillId="5" borderId="8" xfId="0" applyNumberFormat="1" applyFont="1" applyFill="1" applyBorder="1" applyAlignment="1">
      <alignment horizontal="center" vertical="center"/>
    </xf>
    <xf numFmtId="9" fontId="9" fillId="5" borderId="9" xfId="0" applyNumberFormat="1" applyFont="1" applyFill="1" applyBorder="1" applyAlignment="1">
      <alignment horizontal="center" vertical="center"/>
    </xf>
    <xf numFmtId="9" fontId="9" fillId="5" borderId="32" xfId="0" applyNumberFormat="1" applyFont="1" applyFill="1" applyBorder="1" applyAlignment="1">
      <alignment horizontal="center" vertical="center"/>
    </xf>
    <xf numFmtId="0" fontId="9" fillId="3" borderId="71" xfId="0" applyFont="1" applyFill="1" applyBorder="1" applyAlignment="1">
      <alignment horizontal="center" vertical="center"/>
    </xf>
    <xf numFmtId="9" fontId="9" fillId="4" borderId="0"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xf>
    <xf numFmtId="9" fontId="9" fillId="5" borderId="52"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3" fillId="0" borderId="0" xfId="0" applyFont="1" applyAlignment="1">
      <alignment horizontal="center" vertical="center"/>
    </xf>
    <xf numFmtId="9" fontId="15" fillId="7" borderId="45" xfId="0" applyNumberFormat="1" applyFont="1" applyFill="1" applyBorder="1" applyAlignment="1">
      <alignment horizontal="center" vertical="center"/>
    </xf>
    <xf numFmtId="9" fontId="16" fillId="7" borderId="78" xfId="0" applyNumberFormat="1" applyFont="1" applyFill="1" applyBorder="1" applyAlignment="1">
      <alignment horizontal="center" vertical="center"/>
    </xf>
    <xf numFmtId="9" fontId="17" fillId="7" borderId="71" xfId="0" applyNumberFormat="1" applyFont="1" applyFill="1" applyBorder="1" applyAlignment="1">
      <alignment horizontal="center" vertical="center"/>
    </xf>
    <xf numFmtId="3" fontId="15" fillId="7" borderId="44" xfId="0" applyNumberFormat="1" applyFont="1" applyFill="1" applyBorder="1" applyAlignment="1">
      <alignment horizontal="center" vertical="center"/>
    </xf>
    <xf numFmtId="3" fontId="15" fillId="7" borderId="45" xfId="0" applyNumberFormat="1" applyFont="1" applyFill="1" applyBorder="1" applyAlignment="1">
      <alignment horizontal="center" vertical="center"/>
    </xf>
    <xf numFmtId="9" fontId="18" fillId="7" borderId="54" xfId="0" applyNumberFormat="1" applyFont="1" applyFill="1" applyBorder="1" applyAlignment="1" applyProtection="1">
      <alignment horizontal="center" vertical="center"/>
    </xf>
    <xf numFmtId="9" fontId="18" fillId="7" borderId="46"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8" borderId="36" xfId="0" applyNumberFormat="1" applyFont="1" applyFill="1" applyBorder="1" applyAlignment="1">
      <alignment horizontal="center" vertical="center"/>
    </xf>
    <xf numFmtId="9" fontId="20" fillId="8" borderId="79" xfId="0" applyNumberFormat="1" applyFont="1" applyFill="1" applyBorder="1" applyAlignment="1">
      <alignment horizontal="center" vertical="center"/>
    </xf>
    <xf numFmtId="9" fontId="21" fillId="8" borderId="63" xfId="0" applyNumberFormat="1" applyFont="1" applyFill="1" applyBorder="1" applyAlignment="1">
      <alignment horizontal="center" vertical="center"/>
    </xf>
    <xf numFmtId="3" fontId="6" fillId="8" borderId="60" xfId="0" applyNumberFormat="1" applyFont="1" applyFill="1" applyBorder="1" applyAlignment="1">
      <alignment horizontal="center" vertical="center"/>
    </xf>
    <xf numFmtId="3" fontId="6" fillId="8" borderId="36" xfId="0" applyNumberFormat="1" applyFont="1" applyFill="1" applyBorder="1" applyAlignment="1">
      <alignment horizontal="center" vertical="center"/>
    </xf>
    <xf numFmtId="9" fontId="5" fillId="8" borderId="22" xfId="0" applyNumberFormat="1" applyFont="1" applyFill="1" applyBorder="1" applyAlignment="1" applyProtection="1">
      <alignment horizontal="center" vertical="center"/>
    </xf>
    <xf numFmtId="9" fontId="5" fillId="8" borderId="52"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1" fillId="0" borderId="70"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7"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8" borderId="5" xfId="0" applyNumberFormat="1" applyFont="1" applyFill="1" applyBorder="1" applyAlignment="1">
      <alignment horizontal="center" vertical="center" wrapText="1"/>
    </xf>
    <xf numFmtId="9" fontId="20" fillId="8" borderId="29" xfId="0" applyNumberFormat="1" applyFont="1" applyFill="1" applyBorder="1" applyAlignment="1">
      <alignment horizontal="center" vertical="center" wrapText="1"/>
    </xf>
    <xf numFmtId="9" fontId="21" fillId="8" borderId="70" xfId="0" applyNumberFormat="1" applyFont="1" applyFill="1" applyBorder="1" applyAlignment="1">
      <alignment horizontal="center" vertical="center" wrapText="1"/>
    </xf>
    <xf numFmtId="3" fontId="6" fillId="8" borderId="4" xfId="0" applyNumberFormat="1" applyFont="1" applyFill="1" applyBorder="1" applyAlignment="1">
      <alignment horizontal="center" vertical="center"/>
    </xf>
    <xf numFmtId="3" fontId="6" fillId="8" borderId="5" xfId="0" applyNumberFormat="1" applyFont="1" applyFill="1" applyBorder="1" applyAlignment="1">
      <alignment horizontal="center" vertical="center"/>
    </xf>
    <xf numFmtId="9" fontId="5" fillId="8" borderId="57" xfId="0" applyNumberFormat="1" applyFont="1" applyFill="1" applyBorder="1" applyAlignment="1" applyProtection="1">
      <alignment horizontal="center" vertical="center"/>
    </xf>
    <xf numFmtId="9" fontId="5" fillId="8" borderId="9"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22" fillId="0" borderId="7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9" fontId="15" fillId="9" borderId="45" xfId="0" applyNumberFormat="1" applyFont="1" applyFill="1" applyBorder="1" applyAlignment="1">
      <alignment horizontal="center" vertical="center" wrapText="1"/>
    </xf>
    <xf numFmtId="9" fontId="16" fillId="9" borderId="78" xfId="0" applyNumberFormat="1" applyFont="1" applyFill="1" applyBorder="1" applyAlignment="1">
      <alignment horizontal="center" vertical="center" wrapText="1"/>
    </xf>
    <xf numFmtId="9" fontId="17" fillId="9" borderId="71" xfId="0" applyNumberFormat="1" applyFont="1" applyFill="1" applyBorder="1" applyAlignment="1">
      <alignment horizontal="center" vertical="center" wrapText="1"/>
    </xf>
    <xf numFmtId="3" fontId="15" fillId="9" borderId="44" xfId="0" applyNumberFormat="1" applyFont="1" applyFill="1" applyBorder="1" applyAlignment="1">
      <alignment horizontal="center" vertical="center"/>
    </xf>
    <xf numFmtId="3" fontId="15" fillId="9" borderId="45" xfId="0" applyNumberFormat="1" applyFont="1" applyFill="1" applyBorder="1" applyAlignment="1">
      <alignment horizontal="center" vertical="center"/>
    </xf>
    <xf numFmtId="9" fontId="18" fillId="9" borderId="54" xfId="0" applyNumberFormat="1" applyFont="1" applyFill="1" applyBorder="1" applyAlignment="1" applyProtection="1">
      <alignment horizontal="center" vertical="center"/>
    </xf>
    <xf numFmtId="9" fontId="18" fillId="9" borderId="46" xfId="0" applyNumberFormat="1" applyFont="1" applyFill="1" applyBorder="1" applyAlignment="1" applyProtection="1">
      <alignment horizontal="center" vertical="center"/>
    </xf>
    <xf numFmtId="9" fontId="19" fillId="8" borderId="36" xfId="0" applyNumberFormat="1" applyFont="1" applyFill="1" applyBorder="1" applyAlignment="1">
      <alignment horizontal="center" vertical="center" wrapText="1"/>
    </xf>
    <xf numFmtId="9" fontId="20" fillId="8" borderId="79" xfId="0" applyNumberFormat="1" applyFont="1" applyFill="1" applyBorder="1" applyAlignment="1">
      <alignment horizontal="center" vertical="center" wrapText="1"/>
    </xf>
    <xf numFmtId="9" fontId="21" fillId="8" borderId="63" xfId="0" applyNumberFormat="1" applyFont="1" applyFill="1" applyBorder="1" applyAlignment="1">
      <alignment horizontal="center" vertical="center" wrapText="1"/>
    </xf>
    <xf numFmtId="9" fontId="15" fillId="10" borderId="45" xfId="0" applyNumberFormat="1" applyFont="1" applyFill="1" applyBorder="1" applyAlignment="1">
      <alignment horizontal="center" vertical="center" wrapText="1"/>
    </xf>
    <xf numFmtId="9" fontId="16" fillId="10" borderId="78" xfId="0" applyNumberFormat="1" applyFont="1" applyFill="1" applyBorder="1" applyAlignment="1">
      <alignment horizontal="center" vertical="center" wrapText="1"/>
    </xf>
    <xf numFmtId="9" fontId="17" fillId="10" borderId="71" xfId="0" applyNumberFormat="1" applyFont="1" applyFill="1" applyBorder="1" applyAlignment="1">
      <alignment horizontal="center" vertical="center" wrapText="1"/>
    </xf>
    <xf numFmtId="3" fontId="15" fillId="10" borderId="44" xfId="0" applyNumberFormat="1" applyFont="1" applyFill="1" applyBorder="1" applyAlignment="1">
      <alignment horizontal="center" vertical="center"/>
    </xf>
    <xf numFmtId="3" fontId="15" fillId="10" borderId="45" xfId="0" applyNumberFormat="1" applyFont="1" applyFill="1" applyBorder="1" applyAlignment="1">
      <alignment horizontal="center" vertical="center"/>
    </xf>
    <xf numFmtId="9" fontId="15" fillId="10" borderId="54" xfId="0" applyNumberFormat="1" applyFont="1" applyFill="1" applyBorder="1" applyAlignment="1" applyProtection="1">
      <alignment horizontal="center" vertical="center"/>
    </xf>
    <xf numFmtId="9" fontId="15" fillId="10" borderId="46" xfId="0" applyNumberFormat="1" applyFont="1" applyFill="1" applyBorder="1" applyAlignment="1" applyProtection="1">
      <alignment horizontal="center" vertical="center"/>
    </xf>
    <xf numFmtId="9" fontId="9" fillId="2" borderId="45" xfId="0" applyNumberFormat="1" applyFont="1" applyFill="1" applyBorder="1" applyAlignment="1">
      <alignment horizontal="center" vertical="center" wrapText="1"/>
    </xf>
    <xf numFmtId="9" fontId="9" fillId="2" borderId="78" xfId="0" applyNumberFormat="1" applyFont="1" applyFill="1" applyBorder="1" applyAlignment="1">
      <alignment horizontal="center" vertical="center" wrapText="1"/>
    </xf>
    <xf numFmtId="9" fontId="23" fillId="2" borderId="71" xfId="0" applyNumberFormat="1" applyFont="1" applyFill="1" applyBorder="1" applyAlignment="1">
      <alignment horizontal="center" vertical="center" wrapText="1"/>
    </xf>
    <xf numFmtId="9" fontId="4" fillId="2" borderId="45" xfId="0" applyNumberFormat="1" applyFont="1" applyFill="1" applyBorder="1" applyAlignment="1" applyProtection="1">
      <alignment horizontal="center" vertical="center"/>
    </xf>
    <xf numFmtId="9" fontId="4" fillId="2" borderId="46" xfId="0" applyNumberFormat="1" applyFont="1" applyFill="1" applyBorder="1" applyAlignment="1" applyProtection="1">
      <alignment horizontal="center" vertical="center"/>
    </xf>
    <xf numFmtId="0" fontId="9" fillId="0" borderId="0" xfId="0" applyFont="1"/>
    <xf numFmtId="0" fontId="22" fillId="0" borderId="0" xfId="0" applyFont="1"/>
    <xf numFmtId="0" fontId="9" fillId="0" borderId="0" xfId="0" applyFont="1" applyAlignment="1">
      <alignment vertical="center"/>
    </xf>
    <xf numFmtId="0" fontId="19" fillId="0" borderId="42" xfId="0" applyFont="1" applyFill="1" applyBorder="1" applyAlignment="1">
      <alignment horizontal="justify" vertical="center"/>
    </xf>
    <xf numFmtId="3" fontId="6" fillId="0" borderId="39"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9" fontId="21" fillId="0" borderId="70" xfId="0" applyNumberFormat="1" applyFont="1" applyFill="1" applyBorder="1" applyAlignment="1">
      <alignment horizontal="center" vertical="center" wrapText="1"/>
    </xf>
    <xf numFmtId="9" fontId="5" fillId="0" borderId="57"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0" fontId="6" fillId="0" borderId="76"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9" fontId="22" fillId="0" borderId="76" xfId="0" applyNumberFormat="1"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4" fontId="22" fillId="0" borderId="0" xfId="0" applyNumberFormat="1" applyFont="1" applyAlignment="1">
      <alignment horizontal="left"/>
    </xf>
    <xf numFmtId="165" fontId="6" fillId="0" borderId="13" xfId="0" applyNumberFormat="1" applyFont="1" applyBorder="1" applyAlignment="1">
      <alignment horizontal="center" vertical="center"/>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42"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5" borderId="40"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2" fillId="0" borderId="73" xfId="0" applyFont="1" applyBorder="1" applyAlignment="1" applyProtection="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5"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14" fillId="0" borderId="78"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2" fillId="6" borderId="34"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62" xfId="0" applyFont="1" applyFill="1" applyBorder="1" applyAlignment="1" applyProtection="1">
      <alignment horizontal="center" vertical="center" wrapText="1"/>
      <protection locked="0"/>
    </xf>
    <xf numFmtId="0" fontId="1" fillId="6" borderId="34" xfId="0" applyFont="1" applyFill="1" applyBorder="1" applyAlignment="1" applyProtection="1">
      <alignment horizontal="center" vertical="center" wrapText="1"/>
      <protection locked="0"/>
    </xf>
    <xf numFmtId="0" fontId="1" fillId="6" borderId="12"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wrapText="1"/>
      <protection locked="0"/>
    </xf>
    <xf numFmtId="0" fontId="1" fillId="6" borderId="18" xfId="0"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6" fillId="0" borderId="29" xfId="0" applyFont="1" applyBorder="1" applyAlignment="1">
      <alignment horizontal="justify" vertical="center"/>
    </xf>
    <xf numFmtId="0" fontId="6" fillId="0" borderId="48" xfId="0" applyFont="1" applyBorder="1" applyAlignment="1">
      <alignment horizontal="justify" vertical="center"/>
    </xf>
    <xf numFmtId="0" fontId="13" fillId="0" borderId="62" xfId="0" applyFont="1" applyBorder="1" applyAlignment="1">
      <alignment horizontal="center" vertical="center"/>
    </xf>
    <xf numFmtId="0" fontId="13" fillId="0" borderId="1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5" fillId="7" borderId="78" xfId="0" applyFont="1" applyFill="1" applyBorder="1" applyAlignment="1">
      <alignment horizontal="justify" vertical="center"/>
    </xf>
    <xf numFmtId="0" fontId="15" fillId="7" borderId="49" xfId="0" applyFont="1" applyFill="1" applyBorder="1" applyAlignment="1">
      <alignment horizontal="justify" vertical="center"/>
    </xf>
    <xf numFmtId="0" fontId="19" fillId="8" borderId="28" xfId="0" applyFont="1" applyFill="1" applyBorder="1" applyAlignment="1">
      <alignment horizontal="justify" vertical="center"/>
    </xf>
    <xf numFmtId="0" fontId="19" fillId="8" borderId="47" xfId="0" applyFont="1" applyFill="1" applyBorder="1" applyAlignment="1">
      <alignment horizontal="justify" vertical="center"/>
    </xf>
    <xf numFmtId="0" fontId="19" fillId="8" borderId="29" xfId="0" applyFont="1" applyFill="1" applyBorder="1" applyAlignment="1">
      <alignment horizontal="justify" vertical="center"/>
    </xf>
    <xf numFmtId="0" fontId="19" fillId="8" borderId="48" xfId="0" applyFont="1" applyFill="1" applyBorder="1" applyAlignment="1">
      <alignment horizontal="justify" vertical="center"/>
    </xf>
    <xf numFmtId="0" fontId="15" fillId="9" borderId="78" xfId="0" applyFont="1" applyFill="1" applyBorder="1" applyAlignment="1">
      <alignment horizontal="justify" vertical="center"/>
    </xf>
    <xf numFmtId="0" fontId="15" fillId="9" borderId="49"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9" fillId="2" borderId="78" xfId="0" applyFont="1" applyFill="1" applyBorder="1" applyAlignment="1">
      <alignment horizontal="justify" vertical="center"/>
    </xf>
    <xf numFmtId="0" fontId="9" fillId="2" borderId="49" xfId="0" applyFont="1" applyFill="1" applyBorder="1" applyAlignment="1">
      <alignment horizontal="justify" vertical="center"/>
    </xf>
    <xf numFmtId="0" fontId="15" fillId="10" borderId="78" xfId="0" applyFont="1" applyFill="1" applyBorder="1" applyAlignment="1">
      <alignment horizontal="justify" vertical="center"/>
    </xf>
    <xf numFmtId="0" fontId="15" fillId="10" borderId="49" xfId="0" applyFont="1" applyFill="1" applyBorder="1" applyAlignment="1">
      <alignment horizontal="justify" vertical="center"/>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990600</xdr:colOff>
      <xdr:row>0</xdr:row>
      <xdr:rowOff>165100</xdr:rowOff>
    </xdr:from>
    <xdr:to>
      <xdr:col>4</xdr:col>
      <xdr:colOff>622300</xdr:colOff>
      <xdr:row>6</xdr:row>
      <xdr:rowOff>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651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1968500</xdr:colOff>
      <xdr:row>0</xdr:row>
      <xdr:rowOff>165100</xdr:rowOff>
    </xdr:from>
    <xdr:to>
      <xdr:col>22</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627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1422401</xdr:colOff>
      <xdr:row>3</xdr:row>
      <xdr:rowOff>12700</xdr:rowOff>
    </xdr:from>
    <xdr:to>
      <xdr:col>2</xdr:col>
      <xdr:colOff>2425701</xdr:colOff>
      <xdr:row>6</xdr:row>
      <xdr:rowOff>254000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1" y="6858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2857500</xdr:colOff>
      <xdr:row>3</xdr:row>
      <xdr:rowOff>25400</xdr:rowOff>
    </xdr:from>
    <xdr:to>
      <xdr:col>3</xdr:col>
      <xdr:colOff>1181100</xdr:colOff>
      <xdr:row>6</xdr:row>
      <xdr:rowOff>266700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698500"/>
          <a:ext cx="23495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6"/>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29">
        <v>42735</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04"/>
      <c r="J11" s="325"/>
      <c r="K11" s="323"/>
      <c r="L11" s="22"/>
      <c r="M11" s="327"/>
      <c r="N11" s="329"/>
      <c r="O11" s="31" t="s">
        <v>23</v>
      </c>
      <c r="P11" s="32" t="s">
        <v>20</v>
      </c>
      <c r="Q11" s="33" t="s">
        <v>21</v>
      </c>
      <c r="R11" s="26" t="s">
        <v>22</v>
      </c>
      <c r="S11" s="26" t="s">
        <v>14</v>
      </c>
      <c r="T11" s="27" t="s">
        <v>15</v>
      </c>
    </row>
    <row r="12" spans="2:20" ht="46" thickBot="1">
      <c r="B12" s="339" t="s">
        <v>176</v>
      </c>
      <c r="C12" s="336" t="s">
        <v>177</v>
      </c>
      <c r="D12" s="78" t="s">
        <v>145</v>
      </c>
      <c r="E12" s="57">
        <v>42370</v>
      </c>
      <c r="F12" s="112">
        <v>42735</v>
      </c>
      <c r="G12" s="58" t="s">
        <v>28</v>
      </c>
      <c r="H12" s="59">
        <v>1</v>
      </c>
      <c r="I12" s="59">
        <v>0</v>
      </c>
      <c r="J12" s="59">
        <v>0</v>
      </c>
      <c r="K12" s="79">
        <v>0</v>
      </c>
      <c r="L12" s="88" t="e">
        <f>+K12/J12</f>
        <v>#DIV/0!</v>
      </c>
      <c r="M12" s="95">
        <f>DAYS360(E12,$C$8)/DAYS360(E12,F12)</f>
        <v>1</v>
      </c>
      <c r="N12" s="61" t="str">
        <f>IF(J12=0," -",IF(L12&gt;100%,100%,L12))</f>
        <v xml:space="preserve"> -</v>
      </c>
      <c r="O12" s="116">
        <v>2210708</v>
      </c>
      <c r="P12" s="59">
        <v>0</v>
      </c>
      <c r="Q12" s="59">
        <v>0</v>
      </c>
      <c r="R12" s="59">
        <v>0</v>
      </c>
      <c r="S12" s="60" t="str">
        <f>IF(P12=0," -",Q12/P12)</f>
        <v xml:space="preserve"> -</v>
      </c>
      <c r="T12" s="61" t="str">
        <f>IF(R12=0," -",IF(Q12=0,100%,R12/Q12))</f>
        <v xml:space="preserve"> -</v>
      </c>
    </row>
    <row r="13" spans="2:20" ht="61" thickBot="1">
      <c r="B13" s="340"/>
      <c r="C13" s="337"/>
      <c r="D13" s="73" t="s">
        <v>146</v>
      </c>
      <c r="E13" s="74">
        <v>42370</v>
      </c>
      <c r="F13" s="114">
        <v>42735</v>
      </c>
      <c r="G13" s="115" t="s">
        <v>29</v>
      </c>
      <c r="H13" s="75">
        <v>1</v>
      </c>
      <c r="I13" s="75">
        <v>1</v>
      </c>
      <c r="J13" s="75">
        <v>1</v>
      </c>
      <c r="K13" s="80">
        <v>1</v>
      </c>
      <c r="L13" s="89">
        <f t="shared" ref="L13:L76" si="0">+K13/J13</f>
        <v>1</v>
      </c>
      <c r="M13" s="97">
        <f t="shared" ref="M13:M76" si="1">DAYS360(E13,$C$8)/DAYS360(E13,F13)</f>
        <v>1</v>
      </c>
      <c r="N13" s="77">
        <f t="shared" ref="N13:N76" si="2">IF(J13=0," -",IF(L13&gt;100%,100%,L13))</f>
        <v>1</v>
      </c>
      <c r="O13" s="117">
        <v>2210230</v>
      </c>
      <c r="P13" s="75">
        <v>35000</v>
      </c>
      <c r="Q13" s="75">
        <v>15000</v>
      </c>
      <c r="R13" s="75">
        <v>0</v>
      </c>
      <c r="S13" s="76">
        <f t="shared" ref="S13:S76" si="3">IF(P13=0," -",Q13/P13)</f>
        <v>0.42857142857142855</v>
      </c>
      <c r="T13" s="77" t="str">
        <f t="shared" ref="T13:T76" si="4">IF(R13=0," -",IF(Q13=0,100%,R13/Q13))</f>
        <v xml:space="preserve"> -</v>
      </c>
    </row>
    <row r="14" spans="2:20" ht="60">
      <c r="B14" s="340"/>
      <c r="C14" s="337"/>
      <c r="D14" s="330" t="s">
        <v>147</v>
      </c>
      <c r="E14" s="51">
        <v>42370</v>
      </c>
      <c r="F14" s="108">
        <v>42735</v>
      </c>
      <c r="G14" s="10" t="s">
        <v>30</v>
      </c>
      <c r="H14" s="52">
        <v>1</v>
      </c>
      <c r="I14" s="52">
        <v>1</v>
      </c>
      <c r="J14" s="52">
        <v>1</v>
      </c>
      <c r="K14" s="81">
        <v>0</v>
      </c>
      <c r="L14" s="18">
        <f t="shared" si="0"/>
        <v>0</v>
      </c>
      <c r="M14" s="19">
        <f t="shared" si="1"/>
        <v>1</v>
      </c>
      <c r="N14" s="20">
        <f t="shared" si="2"/>
        <v>0</v>
      </c>
      <c r="O14" s="118">
        <v>0</v>
      </c>
      <c r="P14" s="52">
        <v>0</v>
      </c>
      <c r="Q14" s="52">
        <v>0</v>
      </c>
      <c r="R14" s="52">
        <v>0</v>
      </c>
      <c r="S14" s="21" t="str">
        <f t="shared" si="3"/>
        <v xml:space="preserve"> -</v>
      </c>
      <c r="T14" s="20" t="str">
        <f t="shared" si="4"/>
        <v xml:space="preserve"> -</v>
      </c>
    </row>
    <row r="15" spans="2:20" ht="75">
      <c r="B15" s="340"/>
      <c r="C15" s="337"/>
      <c r="D15" s="331"/>
      <c r="E15" s="49">
        <v>42370</v>
      </c>
      <c r="F15" s="106">
        <v>42735</v>
      </c>
      <c r="G15" s="8" t="s">
        <v>31</v>
      </c>
      <c r="H15" s="50">
        <v>1</v>
      </c>
      <c r="I15" s="50">
        <v>1</v>
      </c>
      <c r="J15" s="50">
        <v>1</v>
      </c>
      <c r="K15" s="82">
        <v>0</v>
      </c>
      <c r="L15" s="23">
        <f t="shared" si="0"/>
        <v>0</v>
      </c>
      <c r="M15" s="24">
        <f t="shared" si="1"/>
        <v>1</v>
      </c>
      <c r="N15" s="25">
        <f t="shared" si="2"/>
        <v>0</v>
      </c>
      <c r="O15" s="119">
        <v>0</v>
      </c>
      <c r="P15" s="50">
        <v>0</v>
      </c>
      <c r="Q15" s="50">
        <v>0</v>
      </c>
      <c r="R15" s="50">
        <v>0</v>
      </c>
      <c r="S15" s="28" t="str">
        <f t="shared" si="3"/>
        <v xml:space="preserve"> -</v>
      </c>
      <c r="T15" s="25" t="str">
        <f t="shared" si="4"/>
        <v xml:space="preserve"> -</v>
      </c>
    </row>
    <row r="16" spans="2:20" ht="60">
      <c r="B16" s="340"/>
      <c r="C16" s="337"/>
      <c r="D16" s="331"/>
      <c r="E16" s="49">
        <v>42370</v>
      </c>
      <c r="F16" s="106">
        <v>42735</v>
      </c>
      <c r="G16" s="8" t="s">
        <v>32</v>
      </c>
      <c r="H16" s="50">
        <v>1</v>
      </c>
      <c r="I16" s="50">
        <v>1</v>
      </c>
      <c r="J16" s="50">
        <v>1</v>
      </c>
      <c r="K16" s="82">
        <v>0</v>
      </c>
      <c r="L16" s="23">
        <f t="shared" si="0"/>
        <v>0</v>
      </c>
      <c r="M16" s="24">
        <f t="shared" si="1"/>
        <v>1</v>
      </c>
      <c r="N16" s="25">
        <f t="shared" si="2"/>
        <v>0</v>
      </c>
      <c r="O16" s="119" t="s">
        <v>251</v>
      </c>
      <c r="P16" s="50">
        <v>0</v>
      </c>
      <c r="Q16" s="50">
        <v>0</v>
      </c>
      <c r="R16" s="50">
        <v>0</v>
      </c>
      <c r="S16" s="28" t="str">
        <f t="shared" si="3"/>
        <v xml:space="preserve"> -</v>
      </c>
      <c r="T16" s="25" t="str">
        <f t="shared" si="4"/>
        <v xml:space="preserve"> -</v>
      </c>
    </row>
    <row r="17" spans="2:20" ht="45">
      <c r="B17" s="340"/>
      <c r="C17" s="337"/>
      <c r="D17" s="331"/>
      <c r="E17" s="49">
        <v>42370</v>
      </c>
      <c r="F17" s="106">
        <v>42735</v>
      </c>
      <c r="G17" s="8" t="s">
        <v>33</v>
      </c>
      <c r="H17" s="50">
        <v>1</v>
      </c>
      <c r="I17" s="50">
        <v>1</v>
      </c>
      <c r="J17" s="50">
        <v>1</v>
      </c>
      <c r="K17" s="82">
        <v>0</v>
      </c>
      <c r="L17" s="23">
        <f t="shared" si="0"/>
        <v>0</v>
      </c>
      <c r="M17" s="24">
        <f t="shared" si="1"/>
        <v>1</v>
      </c>
      <c r="N17" s="25">
        <f t="shared" si="2"/>
        <v>0</v>
      </c>
      <c r="O17" s="119">
        <v>0</v>
      </c>
      <c r="P17" s="50">
        <v>0</v>
      </c>
      <c r="Q17" s="50">
        <v>0</v>
      </c>
      <c r="R17" s="50">
        <v>0</v>
      </c>
      <c r="S17" s="28" t="str">
        <f t="shared" si="3"/>
        <v xml:space="preserve"> -</v>
      </c>
      <c r="T17" s="25" t="str">
        <f t="shared" si="4"/>
        <v xml:space="preserve"> -</v>
      </c>
    </row>
    <row r="18" spans="2:20" ht="46" thickBot="1">
      <c r="B18" s="340"/>
      <c r="C18" s="337"/>
      <c r="D18" s="332"/>
      <c r="E18" s="53">
        <v>42370</v>
      </c>
      <c r="F18" s="107">
        <v>42735</v>
      </c>
      <c r="G18" s="16" t="s">
        <v>34</v>
      </c>
      <c r="H18" s="54">
        <v>1</v>
      </c>
      <c r="I18" s="54">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 r="B19" s="340"/>
      <c r="C19" s="337"/>
      <c r="D19" s="305" t="s">
        <v>148</v>
      </c>
      <c r="E19" s="69">
        <v>42370</v>
      </c>
      <c r="F19" s="110">
        <v>42735</v>
      </c>
      <c r="G19" s="111" t="s">
        <v>35</v>
      </c>
      <c r="H19" s="71">
        <v>1</v>
      </c>
      <c r="I19" s="71">
        <v>1</v>
      </c>
      <c r="J19" s="71">
        <v>1</v>
      </c>
      <c r="K19" s="84">
        <v>1</v>
      </c>
      <c r="L19" s="91">
        <f t="shared" si="0"/>
        <v>1</v>
      </c>
      <c r="M19" s="96">
        <f t="shared" si="1"/>
        <v>1</v>
      </c>
      <c r="N19" s="72">
        <f t="shared" si="2"/>
        <v>1</v>
      </c>
      <c r="O19" s="121">
        <v>2210216</v>
      </c>
      <c r="P19" s="70">
        <v>500000</v>
      </c>
      <c r="Q19" s="70">
        <v>483730</v>
      </c>
      <c r="R19" s="70">
        <v>0</v>
      </c>
      <c r="S19" s="71">
        <f t="shared" si="3"/>
        <v>0.96745999999999999</v>
      </c>
      <c r="T19" s="72" t="str">
        <f t="shared" si="4"/>
        <v xml:space="preserve"> -</v>
      </c>
    </row>
    <row r="20" spans="2:20" ht="45">
      <c r="B20" s="340"/>
      <c r="C20" s="337"/>
      <c r="D20" s="333"/>
      <c r="E20" s="49">
        <v>42370</v>
      </c>
      <c r="F20" s="106">
        <v>42735</v>
      </c>
      <c r="G20" s="8" t="s">
        <v>36</v>
      </c>
      <c r="H20" s="50">
        <v>1</v>
      </c>
      <c r="I20" s="50">
        <v>1</v>
      </c>
      <c r="J20" s="50">
        <v>1</v>
      </c>
      <c r="K20" s="82">
        <v>1</v>
      </c>
      <c r="L20" s="23">
        <f t="shared" si="0"/>
        <v>1</v>
      </c>
      <c r="M20" s="24">
        <f t="shared" si="1"/>
        <v>1</v>
      </c>
      <c r="N20" s="25">
        <f t="shared" si="2"/>
        <v>1</v>
      </c>
      <c r="O20" s="119">
        <v>2210706</v>
      </c>
      <c r="P20" s="50">
        <v>300000</v>
      </c>
      <c r="Q20" s="50">
        <v>246783</v>
      </c>
      <c r="R20" s="50">
        <v>0</v>
      </c>
      <c r="S20" s="28">
        <f t="shared" si="3"/>
        <v>0.82260999999999995</v>
      </c>
      <c r="T20" s="25" t="str">
        <f t="shared" si="4"/>
        <v xml:space="preserve"> -</v>
      </c>
    </row>
    <row r="21" spans="2:20" ht="45">
      <c r="B21" s="340"/>
      <c r="C21" s="337"/>
      <c r="D21" s="333"/>
      <c r="E21" s="49">
        <v>42370</v>
      </c>
      <c r="F21" s="106">
        <v>42735</v>
      </c>
      <c r="G21" s="8" t="s">
        <v>37</v>
      </c>
      <c r="H21" s="50">
        <v>100</v>
      </c>
      <c r="I21" s="50">
        <v>25</v>
      </c>
      <c r="J21" s="50">
        <v>25</v>
      </c>
      <c r="K21" s="82">
        <v>55</v>
      </c>
      <c r="L21" s="23">
        <f t="shared" si="0"/>
        <v>2.2000000000000002</v>
      </c>
      <c r="M21" s="24">
        <f t="shared" si="1"/>
        <v>1</v>
      </c>
      <c r="N21" s="25">
        <f t="shared" si="2"/>
        <v>1</v>
      </c>
      <c r="O21" s="119">
        <v>2210706</v>
      </c>
      <c r="P21" s="50">
        <v>35000</v>
      </c>
      <c r="Q21" s="50">
        <v>15000</v>
      </c>
      <c r="R21" s="50">
        <v>0</v>
      </c>
      <c r="S21" s="28">
        <f t="shared" si="3"/>
        <v>0.42857142857142855</v>
      </c>
      <c r="T21" s="25" t="str">
        <f t="shared" si="4"/>
        <v xml:space="preserve"> -</v>
      </c>
    </row>
    <row r="22" spans="2:20" ht="30">
      <c r="B22" s="340"/>
      <c r="C22" s="337"/>
      <c r="D22" s="333"/>
      <c r="E22" s="49">
        <v>42370</v>
      </c>
      <c r="F22" s="106">
        <v>42735</v>
      </c>
      <c r="G22" s="8" t="s">
        <v>38</v>
      </c>
      <c r="H22" s="50">
        <v>1</v>
      </c>
      <c r="I22" s="50">
        <v>1</v>
      </c>
      <c r="J22" s="50">
        <v>1</v>
      </c>
      <c r="K22" s="82">
        <v>1</v>
      </c>
      <c r="L22" s="23">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40"/>
      <c r="C23" s="337"/>
      <c r="D23" s="333"/>
      <c r="E23" s="49">
        <v>42370</v>
      </c>
      <c r="F23" s="106">
        <v>42735</v>
      </c>
      <c r="G23" s="8" t="s">
        <v>39</v>
      </c>
      <c r="H23" s="50">
        <v>2</v>
      </c>
      <c r="I23" s="50">
        <v>0</v>
      </c>
      <c r="J23" s="50">
        <v>0</v>
      </c>
      <c r="K23" s="82">
        <v>0</v>
      </c>
      <c r="L23" s="23"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40"/>
      <c r="C24" s="337"/>
      <c r="D24" s="333"/>
      <c r="E24" s="49">
        <v>42370</v>
      </c>
      <c r="F24" s="106">
        <v>42735</v>
      </c>
      <c r="G24" s="8" t="s">
        <v>40</v>
      </c>
      <c r="H24" s="50">
        <v>4</v>
      </c>
      <c r="I24" s="50">
        <v>0</v>
      </c>
      <c r="J24" s="50">
        <v>0</v>
      </c>
      <c r="K24" s="82">
        <v>0</v>
      </c>
      <c r="L24" s="23" t="e">
        <f t="shared" si="0"/>
        <v>#DIV/0!</v>
      </c>
      <c r="M24" s="24">
        <f t="shared" si="1"/>
        <v>1</v>
      </c>
      <c r="N24" s="25" t="str">
        <f t="shared" si="2"/>
        <v xml:space="preserve"> -</v>
      </c>
      <c r="O24" s="119">
        <v>2210706</v>
      </c>
      <c r="P24" s="50">
        <v>30000</v>
      </c>
      <c r="Q24" s="50">
        <v>0</v>
      </c>
      <c r="R24" s="50">
        <v>0</v>
      </c>
      <c r="S24" s="28">
        <f t="shared" si="3"/>
        <v>0</v>
      </c>
      <c r="T24" s="25" t="str">
        <f t="shared" si="4"/>
        <v xml:space="preserve"> -</v>
      </c>
    </row>
    <row r="25" spans="2:20" ht="45">
      <c r="B25" s="340"/>
      <c r="C25" s="337"/>
      <c r="D25" s="333"/>
      <c r="E25" s="49">
        <v>42370</v>
      </c>
      <c r="F25" s="106">
        <v>42735</v>
      </c>
      <c r="G25" s="8" t="s">
        <v>41</v>
      </c>
      <c r="H25" s="50">
        <v>10000</v>
      </c>
      <c r="I25" s="50">
        <v>2500</v>
      </c>
      <c r="J25" s="50">
        <v>2500</v>
      </c>
      <c r="K25" s="82">
        <v>4200</v>
      </c>
      <c r="L25" s="23">
        <f t="shared" si="0"/>
        <v>1.68</v>
      </c>
      <c r="M25" s="24">
        <f t="shared" si="1"/>
        <v>1</v>
      </c>
      <c r="N25" s="25">
        <f t="shared" si="2"/>
        <v>1</v>
      </c>
      <c r="O25" s="119">
        <v>2210706</v>
      </c>
      <c r="P25" s="50">
        <v>21000</v>
      </c>
      <c r="Q25" s="50">
        <v>21000</v>
      </c>
      <c r="R25" s="50">
        <v>6300</v>
      </c>
      <c r="S25" s="28">
        <f t="shared" si="3"/>
        <v>1</v>
      </c>
      <c r="T25" s="25">
        <f t="shared" si="4"/>
        <v>0.3</v>
      </c>
    </row>
    <row r="26" spans="2:20" ht="60">
      <c r="B26" s="340"/>
      <c r="C26" s="337"/>
      <c r="D26" s="333"/>
      <c r="E26" s="49">
        <v>42370</v>
      </c>
      <c r="F26" s="106">
        <v>42735</v>
      </c>
      <c r="G26" s="8" t="s">
        <v>42</v>
      </c>
      <c r="H26" s="50">
        <v>80</v>
      </c>
      <c r="I26" s="50">
        <v>20</v>
      </c>
      <c r="J26" s="50">
        <v>20</v>
      </c>
      <c r="K26" s="82">
        <v>20</v>
      </c>
      <c r="L26" s="23">
        <f t="shared" si="0"/>
        <v>1</v>
      </c>
      <c r="M26" s="24">
        <f t="shared" si="1"/>
        <v>1</v>
      </c>
      <c r="N26" s="25">
        <f t="shared" si="2"/>
        <v>1</v>
      </c>
      <c r="O26" s="119">
        <v>2210706</v>
      </c>
      <c r="P26" s="50">
        <v>20000</v>
      </c>
      <c r="Q26" s="50">
        <v>0</v>
      </c>
      <c r="R26" s="50">
        <v>0</v>
      </c>
      <c r="S26" s="28">
        <f t="shared" si="3"/>
        <v>0</v>
      </c>
      <c r="T26" s="25" t="str">
        <f t="shared" si="4"/>
        <v xml:space="preserve"> -</v>
      </c>
    </row>
    <row r="27" spans="2:20" ht="91" thickBot="1">
      <c r="B27" s="340"/>
      <c r="C27" s="338"/>
      <c r="D27" s="334"/>
      <c r="E27" s="53">
        <v>42370</v>
      </c>
      <c r="F27" s="107">
        <v>42735</v>
      </c>
      <c r="G27" s="16" t="s">
        <v>43</v>
      </c>
      <c r="H27" s="54">
        <v>1</v>
      </c>
      <c r="I27" s="54">
        <v>0</v>
      </c>
      <c r="J27" s="54">
        <v>0</v>
      </c>
      <c r="K27" s="83">
        <v>1</v>
      </c>
      <c r="L27" s="90" t="e">
        <f t="shared" si="0"/>
        <v>#DIV/0!</v>
      </c>
      <c r="M27" s="94">
        <f t="shared" si="1"/>
        <v>1</v>
      </c>
      <c r="N27" s="56" t="str">
        <f t="shared" si="2"/>
        <v xml:space="preserve"> -</v>
      </c>
      <c r="O27" s="120" t="s">
        <v>251</v>
      </c>
      <c r="P27" s="54">
        <v>0</v>
      </c>
      <c r="Q27" s="54">
        <v>0</v>
      </c>
      <c r="R27" s="54">
        <v>0</v>
      </c>
      <c r="S27" s="55" t="str">
        <f t="shared" si="3"/>
        <v xml:space="preserve"> -</v>
      </c>
      <c r="T27" s="56" t="str">
        <f t="shared" si="4"/>
        <v xml:space="preserve"> -</v>
      </c>
    </row>
    <row r="28" spans="2:20" ht="13" customHeight="1" thickBot="1">
      <c r="B28" s="340"/>
      <c r="C28" s="37"/>
      <c r="D28" s="9"/>
      <c r="E28" s="38"/>
      <c r="F28" s="38"/>
      <c r="G28" s="34"/>
      <c r="H28" s="35"/>
      <c r="I28" s="35"/>
      <c r="J28" s="35"/>
      <c r="K28" s="35"/>
      <c r="L28" s="39"/>
      <c r="M28" s="34"/>
      <c r="N28" s="34"/>
      <c r="O28" s="37"/>
      <c r="P28" s="35"/>
      <c r="Q28" s="35"/>
      <c r="R28" s="35"/>
      <c r="S28" s="36"/>
      <c r="T28" s="40"/>
    </row>
    <row r="29" spans="2:20" ht="61" thickBot="1">
      <c r="B29" s="341"/>
      <c r="C29" s="64" t="s">
        <v>178</v>
      </c>
      <c r="D29" s="63" t="s">
        <v>149</v>
      </c>
      <c r="E29" s="57">
        <v>42370</v>
      </c>
      <c r="F29" s="57">
        <v>42735</v>
      </c>
      <c r="G29" s="58" t="s">
        <v>44</v>
      </c>
      <c r="H29" s="59">
        <v>20</v>
      </c>
      <c r="I29" s="59">
        <v>20</v>
      </c>
      <c r="J29" s="59">
        <v>20</v>
      </c>
      <c r="K29" s="79">
        <v>20</v>
      </c>
      <c r="L29" s="88">
        <f t="shared" si="0"/>
        <v>1</v>
      </c>
      <c r="M29" s="95">
        <f t="shared" si="1"/>
        <v>1</v>
      </c>
      <c r="N29" s="61">
        <f t="shared" si="2"/>
        <v>1</v>
      </c>
      <c r="O29" s="116" t="s">
        <v>252</v>
      </c>
      <c r="P29" s="59">
        <v>0</v>
      </c>
      <c r="Q29" s="59">
        <v>0</v>
      </c>
      <c r="R29" s="59">
        <v>0</v>
      </c>
      <c r="S29" s="60" t="str">
        <f t="shared" si="3"/>
        <v xml:space="preserve"> -</v>
      </c>
      <c r="T29" s="61" t="str">
        <f t="shared" si="4"/>
        <v xml:space="preserve"> -</v>
      </c>
    </row>
    <row r="30" spans="2:20" ht="13" customHeight="1" thickBot="1">
      <c r="B30" s="62"/>
      <c r="C30" s="41"/>
      <c r="D30" s="42"/>
      <c r="E30" s="43"/>
      <c r="F30" s="43"/>
      <c r="G30" s="41"/>
      <c r="H30" s="44"/>
      <c r="I30" s="44"/>
      <c r="J30" s="44"/>
      <c r="K30" s="44"/>
      <c r="L30" s="45"/>
      <c r="M30" s="46"/>
      <c r="N30" s="46"/>
      <c r="O30" s="41"/>
      <c r="P30" s="44"/>
      <c r="Q30" s="44"/>
      <c r="R30" s="44"/>
      <c r="S30" s="46"/>
      <c r="T30" s="47"/>
    </row>
    <row r="31" spans="2:20" ht="30">
      <c r="B31" s="339" t="s">
        <v>175</v>
      </c>
      <c r="C31" s="336" t="s">
        <v>172</v>
      </c>
      <c r="D31" s="330" t="s">
        <v>150</v>
      </c>
      <c r="E31" s="51">
        <v>42370</v>
      </c>
      <c r="F31" s="108">
        <v>42735</v>
      </c>
      <c r="G31" s="10" t="s">
        <v>45</v>
      </c>
      <c r="H31" s="52">
        <v>16</v>
      </c>
      <c r="I31" s="52">
        <v>4</v>
      </c>
      <c r="J31" s="52">
        <v>4</v>
      </c>
      <c r="K31" s="81">
        <v>8</v>
      </c>
      <c r="L31" s="18">
        <f t="shared" si="0"/>
        <v>2</v>
      </c>
      <c r="M31" s="19">
        <f t="shared" si="1"/>
        <v>1</v>
      </c>
      <c r="N31" s="20">
        <f t="shared" si="2"/>
        <v>1</v>
      </c>
      <c r="O31" s="118">
        <v>2210713</v>
      </c>
      <c r="P31" s="52">
        <v>188000</v>
      </c>
      <c r="Q31" s="52">
        <v>18535</v>
      </c>
      <c r="R31" s="52">
        <v>0</v>
      </c>
      <c r="S31" s="21">
        <f t="shared" si="3"/>
        <v>9.8590425531914896E-2</v>
      </c>
      <c r="T31" s="20" t="str">
        <f t="shared" si="4"/>
        <v xml:space="preserve"> -</v>
      </c>
    </row>
    <row r="32" spans="2:20" ht="45">
      <c r="B32" s="340"/>
      <c r="C32" s="337"/>
      <c r="D32" s="331"/>
      <c r="E32" s="49">
        <v>42370</v>
      </c>
      <c r="F32" s="106">
        <v>42735</v>
      </c>
      <c r="G32" s="8" t="s">
        <v>46</v>
      </c>
      <c r="H32" s="50">
        <v>500</v>
      </c>
      <c r="I32" s="50">
        <v>500</v>
      </c>
      <c r="J32" s="50">
        <v>500</v>
      </c>
      <c r="K32" s="82">
        <v>5346</v>
      </c>
      <c r="L32" s="23">
        <f t="shared" si="0"/>
        <v>10.692</v>
      </c>
      <c r="M32" s="24">
        <f t="shared" si="1"/>
        <v>1</v>
      </c>
      <c r="N32" s="25">
        <f t="shared" si="2"/>
        <v>1</v>
      </c>
      <c r="O32" s="119">
        <v>2210713</v>
      </c>
      <c r="P32" s="50">
        <v>433000</v>
      </c>
      <c r="Q32" s="50">
        <v>350000</v>
      </c>
      <c r="R32" s="50">
        <v>0</v>
      </c>
      <c r="S32" s="28">
        <f t="shared" si="3"/>
        <v>0.80831408775981528</v>
      </c>
      <c r="T32" s="25" t="str">
        <f t="shared" si="4"/>
        <v xml:space="preserve"> -</v>
      </c>
    </row>
    <row r="33" spans="2:20" ht="45">
      <c r="B33" s="340"/>
      <c r="C33" s="337"/>
      <c r="D33" s="331"/>
      <c r="E33" s="49">
        <v>42370</v>
      </c>
      <c r="F33" s="106">
        <v>42735</v>
      </c>
      <c r="G33" s="8" t="s">
        <v>47</v>
      </c>
      <c r="H33" s="28">
        <v>1</v>
      </c>
      <c r="I33" s="28">
        <v>1</v>
      </c>
      <c r="J33" s="28">
        <v>1</v>
      </c>
      <c r="K33" s="85">
        <v>0.5</v>
      </c>
      <c r="L33" s="23">
        <f t="shared" si="0"/>
        <v>0.5</v>
      </c>
      <c r="M33" s="24">
        <f t="shared" si="1"/>
        <v>1</v>
      </c>
      <c r="N33" s="25">
        <f t="shared" si="2"/>
        <v>0.5</v>
      </c>
      <c r="O33" s="119">
        <v>2210092</v>
      </c>
      <c r="P33" s="50">
        <v>26000</v>
      </c>
      <c r="Q33" s="50">
        <v>7500</v>
      </c>
      <c r="R33" s="50">
        <v>0</v>
      </c>
      <c r="S33" s="28">
        <f t="shared" si="3"/>
        <v>0.28846153846153844</v>
      </c>
      <c r="T33" s="25" t="str">
        <f t="shared" si="4"/>
        <v xml:space="preserve"> -</v>
      </c>
    </row>
    <row r="34" spans="2:20" ht="45">
      <c r="B34" s="340"/>
      <c r="C34" s="337"/>
      <c r="D34" s="331"/>
      <c r="E34" s="49">
        <v>42370</v>
      </c>
      <c r="F34" s="106">
        <v>42735</v>
      </c>
      <c r="G34" s="8" t="s">
        <v>48</v>
      </c>
      <c r="H34" s="50">
        <v>1</v>
      </c>
      <c r="I34" s="50">
        <v>1</v>
      </c>
      <c r="J34" s="50">
        <v>1</v>
      </c>
      <c r="K34" s="82">
        <v>1</v>
      </c>
      <c r="L34" s="23">
        <f t="shared" si="0"/>
        <v>1</v>
      </c>
      <c r="M34" s="24">
        <f t="shared" si="1"/>
        <v>1</v>
      </c>
      <c r="N34" s="25">
        <f t="shared" si="2"/>
        <v>1</v>
      </c>
      <c r="O34" s="119">
        <v>2210713</v>
      </c>
      <c r="P34" s="50">
        <v>149000</v>
      </c>
      <c r="Q34" s="50">
        <v>133715</v>
      </c>
      <c r="R34" s="50">
        <v>0</v>
      </c>
      <c r="S34" s="28">
        <f t="shared" si="3"/>
        <v>0.89741610738255029</v>
      </c>
      <c r="T34" s="25" t="str">
        <f t="shared" si="4"/>
        <v xml:space="preserve"> -</v>
      </c>
    </row>
    <row r="35" spans="2:20" ht="45">
      <c r="B35" s="340"/>
      <c r="C35" s="337"/>
      <c r="D35" s="331"/>
      <c r="E35" s="49">
        <v>42370</v>
      </c>
      <c r="F35" s="106">
        <v>42735</v>
      </c>
      <c r="G35" s="8" t="s">
        <v>49</v>
      </c>
      <c r="H35" s="50">
        <v>1</v>
      </c>
      <c r="I35" s="50">
        <v>1</v>
      </c>
      <c r="J35" s="50">
        <v>1</v>
      </c>
      <c r="K35" s="82">
        <v>1</v>
      </c>
      <c r="L35" s="23">
        <f t="shared" si="0"/>
        <v>1</v>
      </c>
      <c r="M35" s="24">
        <f t="shared" si="1"/>
        <v>1</v>
      </c>
      <c r="N35" s="25">
        <f t="shared" si="2"/>
        <v>1</v>
      </c>
      <c r="O35" s="119">
        <v>2210713</v>
      </c>
      <c r="P35" s="50">
        <v>80000</v>
      </c>
      <c r="Q35" s="122">
        <v>77900</v>
      </c>
      <c r="R35" s="50">
        <v>0</v>
      </c>
      <c r="S35" s="28">
        <f t="shared" si="3"/>
        <v>0.97375</v>
      </c>
      <c r="T35" s="25" t="str">
        <f t="shared" si="4"/>
        <v xml:space="preserve"> -</v>
      </c>
    </row>
    <row r="36" spans="2:20" ht="31" thickBot="1">
      <c r="B36" s="340"/>
      <c r="C36" s="337"/>
      <c r="D36" s="332"/>
      <c r="E36" s="53">
        <v>42370</v>
      </c>
      <c r="F36" s="107">
        <v>42735</v>
      </c>
      <c r="G36" s="16" t="s">
        <v>50</v>
      </c>
      <c r="H36" s="54">
        <v>1</v>
      </c>
      <c r="I36" s="54">
        <v>1</v>
      </c>
      <c r="J36" s="54">
        <v>1</v>
      </c>
      <c r="K36" s="83">
        <v>1</v>
      </c>
      <c r="L36" s="90">
        <f t="shared" si="0"/>
        <v>1</v>
      </c>
      <c r="M36" s="94">
        <f t="shared" si="1"/>
        <v>1</v>
      </c>
      <c r="N36" s="56">
        <f t="shared" si="2"/>
        <v>1</v>
      </c>
      <c r="O36" s="120">
        <v>2210713</v>
      </c>
      <c r="P36" s="54">
        <v>20000</v>
      </c>
      <c r="Q36" s="54">
        <v>15000</v>
      </c>
      <c r="R36" s="54">
        <v>0</v>
      </c>
      <c r="S36" s="55">
        <f t="shared" si="3"/>
        <v>0.75</v>
      </c>
      <c r="T36" s="56" t="str">
        <f t="shared" si="4"/>
        <v xml:space="preserve"> -</v>
      </c>
    </row>
    <row r="37" spans="2:20" ht="60">
      <c r="B37" s="340"/>
      <c r="C37" s="337"/>
      <c r="D37" s="305" t="s">
        <v>151</v>
      </c>
      <c r="E37" s="69">
        <v>42370</v>
      </c>
      <c r="F37" s="110">
        <v>42735</v>
      </c>
      <c r="G37" s="111" t="s">
        <v>51</v>
      </c>
      <c r="H37" s="70">
        <v>200</v>
      </c>
      <c r="I37" s="70">
        <v>200</v>
      </c>
      <c r="J37" s="70">
        <v>200</v>
      </c>
      <c r="K37" s="86">
        <v>186</v>
      </c>
      <c r="L37" s="91">
        <f t="shared" si="0"/>
        <v>0.93</v>
      </c>
      <c r="M37" s="96">
        <f t="shared" si="1"/>
        <v>1</v>
      </c>
      <c r="N37" s="72">
        <f t="shared" si="2"/>
        <v>0.93</v>
      </c>
      <c r="O37" s="121">
        <v>2210709</v>
      </c>
      <c r="P37" s="70">
        <v>516700</v>
      </c>
      <c r="Q37" s="70">
        <v>273200</v>
      </c>
      <c r="R37" s="70">
        <v>46400</v>
      </c>
      <c r="S37" s="71">
        <f t="shared" si="3"/>
        <v>0.52874008128507843</v>
      </c>
      <c r="T37" s="72">
        <f t="shared" si="4"/>
        <v>0.1698389458272328</v>
      </c>
    </row>
    <row r="38" spans="2:20" ht="75">
      <c r="B38" s="340"/>
      <c r="C38" s="337"/>
      <c r="D38" s="333"/>
      <c r="E38" s="49">
        <v>42370</v>
      </c>
      <c r="F38" s="106">
        <v>42735</v>
      </c>
      <c r="G38" s="8" t="s">
        <v>52</v>
      </c>
      <c r="H38" s="50">
        <v>210</v>
      </c>
      <c r="I38" s="50">
        <v>210</v>
      </c>
      <c r="J38" s="50">
        <v>210</v>
      </c>
      <c r="K38" s="82">
        <v>0</v>
      </c>
      <c r="L38" s="23">
        <f t="shared" si="0"/>
        <v>0</v>
      </c>
      <c r="M38" s="24">
        <f t="shared" si="1"/>
        <v>1</v>
      </c>
      <c r="N38" s="25">
        <f t="shared" si="2"/>
        <v>0</v>
      </c>
      <c r="O38" s="119">
        <v>2210709</v>
      </c>
      <c r="P38" s="50">
        <v>70000</v>
      </c>
      <c r="Q38" s="50">
        <v>0</v>
      </c>
      <c r="R38" s="50">
        <v>0</v>
      </c>
      <c r="S38" s="28">
        <f t="shared" si="3"/>
        <v>0</v>
      </c>
      <c r="T38" s="25" t="str">
        <f t="shared" si="4"/>
        <v xml:space="preserve"> -</v>
      </c>
    </row>
    <row r="39" spans="2:20" ht="60">
      <c r="B39" s="340"/>
      <c r="C39" s="337"/>
      <c r="D39" s="333"/>
      <c r="E39" s="49">
        <v>42370</v>
      </c>
      <c r="F39" s="106">
        <v>42735</v>
      </c>
      <c r="G39" s="8" t="s">
        <v>53</v>
      </c>
      <c r="H39" s="50">
        <v>1</v>
      </c>
      <c r="I39" s="50">
        <v>1</v>
      </c>
      <c r="J39" s="50">
        <v>1</v>
      </c>
      <c r="K39" s="82">
        <v>1</v>
      </c>
      <c r="L39" s="23">
        <f t="shared" si="0"/>
        <v>1</v>
      </c>
      <c r="M39" s="24">
        <f t="shared" si="1"/>
        <v>1</v>
      </c>
      <c r="N39" s="25">
        <f t="shared" si="2"/>
        <v>1</v>
      </c>
      <c r="O39" s="119">
        <v>2210709</v>
      </c>
      <c r="P39" s="50">
        <v>51900</v>
      </c>
      <c r="Q39" s="50">
        <v>51900</v>
      </c>
      <c r="R39" s="50">
        <v>0</v>
      </c>
      <c r="S39" s="28">
        <f t="shared" si="3"/>
        <v>1</v>
      </c>
      <c r="T39" s="25" t="str">
        <f t="shared" si="4"/>
        <v xml:space="preserve"> -</v>
      </c>
    </row>
    <row r="40" spans="2:20" ht="75">
      <c r="B40" s="340"/>
      <c r="C40" s="337"/>
      <c r="D40" s="333"/>
      <c r="E40" s="49">
        <v>42370</v>
      </c>
      <c r="F40" s="106">
        <v>42735</v>
      </c>
      <c r="G40" s="8" t="s">
        <v>54</v>
      </c>
      <c r="H40" s="50">
        <v>1</v>
      </c>
      <c r="I40" s="50">
        <v>0</v>
      </c>
      <c r="J40" s="50">
        <v>0</v>
      </c>
      <c r="K40" s="82">
        <v>0</v>
      </c>
      <c r="L40" s="23" t="e">
        <f t="shared" si="0"/>
        <v>#DIV/0!</v>
      </c>
      <c r="M40" s="24">
        <f t="shared" si="1"/>
        <v>1</v>
      </c>
      <c r="N40" s="25" t="str">
        <f t="shared" si="2"/>
        <v xml:space="preserve"> -</v>
      </c>
      <c r="O40" s="119" t="s">
        <v>251</v>
      </c>
      <c r="P40" s="50">
        <v>0</v>
      </c>
      <c r="Q40" s="50">
        <v>0</v>
      </c>
      <c r="R40" s="50">
        <v>0</v>
      </c>
      <c r="S40" s="28" t="str">
        <f t="shared" si="3"/>
        <v xml:space="preserve"> -</v>
      </c>
      <c r="T40" s="25" t="str">
        <f t="shared" si="4"/>
        <v xml:space="preserve"> -</v>
      </c>
    </row>
    <row r="41" spans="2:20" ht="30">
      <c r="B41" s="340"/>
      <c r="C41" s="337"/>
      <c r="D41" s="333"/>
      <c r="E41" s="49">
        <v>42370</v>
      </c>
      <c r="F41" s="106">
        <v>42735</v>
      </c>
      <c r="G41" s="8" t="s">
        <v>55</v>
      </c>
      <c r="H41" s="50">
        <v>1</v>
      </c>
      <c r="I41" s="50">
        <v>1</v>
      </c>
      <c r="J41" s="50">
        <v>1</v>
      </c>
      <c r="K41" s="82">
        <v>1</v>
      </c>
      <c r="L41" s="23">
        <f t="shared" si="0"/>
        <v>1</v>
      </c>
      <c r="M41" s="24">
        <f t="shared" si="1"/>
        <v>1</v>
      </c>
      <c r="N41" s="25">
        <f t="shared" si="2"/>
        <v>1</v>
      </c>
      <c r="O41" s="119">
        <v>2210709</v>
      </c>
      <c r="P41" s="50">
        <v>284400</v>
      </c>
      <c r="Q41" s="50">
        <v>51900</v>
      </c>
      <c r="R41" s="50">
        <v>0</v>
      </c>
      <c r="S41" s="28">
        <f t="shared" si="3"/>
        <v>0.18248945147679324</v>
      </c>
      <c r="T41" s="25" t="str">
        <f t="shared" si="4"/>
        <v xml:space="preserve"> -</v>
      </c>
    </row>
    <row r="42" spans="2:20" ht="75">
      <c r="B42" s="340"/>
      <c r="C42" s="337"/>
      <c r="D42" s="333"/>
      <c r="E42" s="49">
        <v>42370</v>
      </c>
      <c r="F42" s="106">
        <v>42735</v>
      </c>
      <c r="G42" s="8" t="s">
        <v>56</v>
      </c>
      <c r="H42" s="50">
        <v>1</v>
      </c>
      <c r="I42" s="50">
        <v>1</v>
      </c>
      <c r="J42" s="50">
        <v>1</v>
      </c>
      <c r="K42" s="82">
        <v>1</v>
      </c>
      <c r="L42" s="23">
        <f t="shared" si="0"/>
        <v>1</v>
      </c>
      <c r="M42" s="24">
        <f t="shared" si="1"/>
        <v>1</v>
      </c>
      <c r="N42" s="25">
        <f t="shared" si="2"/>
        <v>1</v>
      </c>
      <c r="O42" s="119">
        <v>2210709</v>
      </c>
      <c r="P42" s="50">
        <v>70000</v>
      </c>
      <c r="Q42" s="50">
        <v>70000</v>
      </c>
      <c r="R42" s="50">
        <v>14000</v>
      </c>
      <c r="S42" s="28">
        <f t="shared" si="3"/>
        <v>1</v>
      </c>
      <c r="T42" s="25">
        <f t="shared" si="4"/>
        <v>0.2</v>
      </c>
    </row>
    <row r="43" spans="2:20" ht="90">
      <c r="B43" s="340"/>
      <c r="C43" s="337"/>
      <c r="D43" s="333"/>
      <c r="E43" s="49">
        <v>42370</v>
      </c>
      <c r="F43" s="106">
        <v>42735</v>
      </c>
      <c r="G43" s="8" t="s">
        <v>57</v>
      </c>
      <c r="H43" s="50">
        <v>1</v>
      </c>
      <c r="I43" s="50">
        <v>1</v>
      </c>
      <c r="J43" s="50">
        <v>1</v>
      </c>
      <c r="K43" s="82">
        <v>1</v>
      </c>
      <c r="L43" s="23">
        <f t="shared" si="0"/>
        <v>1</v>
      </c>
      <c r="M43" s="24">
        <f t="shared" si="1"/>
        <v>1</v>
      </c>
      <c r="N43" s="25">
        <f t="shared" si="2"/>
        <v>1</v>
      </c>
      <c r="O43" s="119">
        <v>2210709</v>
      </c>
      <c r="P43" s="50">
        <v>0</v>
      </c>
      <c r="Q43" s="50">
        <v>0</v>
      </c>
      <c r="R43" s="50">
        <v>0</v>
      </c>
      <c r="S43" s="28" t="str">
        <f t="shared" si="3"/>
        <v xml:space="preserve"> -</v>
      </c>
      <c r="T43" s="25" t="str">
        <f t="shared" si="4"/>
        <v xml:space="preserve"> -</v>
      </c>
    </row>
    <row r="44" spans="2:20" ht="30" customHeight="1">
      <c r="B44" s="340"/>
      <c r="C44" s="337"/>
      <c r="D44" s="333"/>
      <c r="E44" s="49">
        <v>42370</v>
      </c>
      <c r="F44" s="106">
        <v>42735</v>
      </c>
      <c r="G44" s="11" t="s">
        <v>58</v>
      </c>
      <c r="H44" s="50">
        <v>4</v>
      </c>
      <c r="I44" s="50">
        <v>1</v>
      </c>
      <c r="J44" s="50">
        <v>1</v>
      </c>
      <c r="K44" s="82">
        <v>0</v>
      </c>
      <c r="L44" s="23">
        <f t="shared" si="0"/>
        <v>0</v>
      </c>
      <c r="M44" s="24">
        <f t="shared" si="1"/>
        <v>1</v>
      </c>
      <c r="N44" s="25">
        <f t="shared" si="2"/>
        <v>0</v>
      </c>
      <c r="O44" s="119">
        <v>2210709</v>
      </c>
      <c r="P44" s="50">
        <v>12000</v>
      </c>
      <c r="Q44" s="50">
        <v>0</v>
      </c>
      <c r="R44" s="50">
        <v>0</v>
      </c>
      <c r="S44" s="28">
        <f t="shared" si="3"/>
        <v>0</v>
      </c>
      <c r="T44" s="25" t="str">
        <f t="shared" si="4"/>
        <v xml:space="preserve"> -</v>
      </c>
    </row>
    <row r="45" spans="2:20" ht="45">
      <c r="B45" s="340"/>
      <c r="C45" s="337"/>
      <c r="D45" s="333"/>
      <c r="E45" s="49">
        <v>42370</v>
      </c>
      <c r="F45" s="106">
        <v>42735</v>
      </c>
      <c r="G45" s="11" t="s">
        <v>59</v>
      </c>
      <c r="H45" s="50">
        <v>24000</v>
      </c>
      <c r="I45" s="50">
        <v>6000</v>
      </c>
      <c r="J45" s="50">
        <v>6000</v>
      </c>
      <c r="K45" s="82">
        <v>10000</v>
      </c>
      <c r="L45" s="23">
        <f t="shared" si="0"/>
        <v>1.6666666666666667</v>
      </c>
      <c r="M45" s="24">
        <f t="shared" si="1"/>
        <v>1</v>
      </c>
      <c r="N45" s="25">
        <f t="shared" si="2"/>
        <v>1</v>
      </c>
      <c r="O45" s="119" t="s">
        <v>251</v>
      </c>
      <c r="P45" s="50">
        <v>50000</v>
      </c>
      <c r="Q45" s="50">
        <v>50000</v>
      </c>
      <c r="R45" s="50">
        <v>15000</v>
      </c>
      <c r="S45" s="28">
        <f t="shared" si="3"/>
        <v>1</v>
      </c>
      <c r="T45" s="25">
        <f t="shared" si="4"/>
        <v>0.3</v>
      </c>
    </row>
    <row r="46" spans="2:20" ht="75">
      <c r="B46" s="340"/>
      <c r="C46" s="337"/>
      <c r="D46" s="333"/>
      <c r="E46" s="49">
        <v>42370</v>
      </c>
      <c r="F46" s="106">
        <v>42735</v>
      </c>
      <c r="G46" s="11" t="s">
        <v>60</v>
      </c>
      <c r="H46" s="50">
        <v>400</v>
      </c>
      <c r="I46" s="50">
        <v>400</v>
      </c>
      <c r="J46" s="50">
        <v>400</v>
      </c>
      <c r="K46" s="82">
        <v>186</v>
      </c>
      <c r="L46" s="23">
        <f t="shared" si="0"/>
        <v>0.46500000000000002</v>
      </c>
      <c r="M46" s="24">
        <f t="shared" si="1"/>
        <v>1</v>
      </c>
      <c r="N46" s="25">
        <f t="shared" si="2"/>
        <v>0.46500000000000002</v>
      </c>
      <c r="O46" s="119" t="s">
        <v>251</v>
      </c>
      <c r="P46" s="50">
        <v>0</v>
      </c>
      <c r="Q46" s="50">
        <v>0</v>
      </c>
      <c r="R46" s="50">
        <v>0</v>
      </c>
      <c r="S46" s="28" t="str">
        <f t="shared" si="3"/>
        <v xml:space="preserve"> -</v>
      </c>
      <c r="T46" s="25" t="str">
        <f t="shared" si="4"/>
        <v xml:space="preserve"> -</v>
      </c>
    </row>
    <row r="47" spans="2:20" ht="90">
      <c r="B47" s="340"/>
      <c r="C47" s="337"/>
      <c r="D47" s="333"/>
      <c r="E47" s="49">
        <v>42370</v>
      </c>
      <c r="F47" s="106">
        <v>42735</v>
      </c>
      <c r="G47" s="11" t="s">
        <v>61</v>
      </c>
      <c r="H47" s="50">
        <v>11</v>
      </c>
      <c r="I47" s="50">
        <v>11</v>
      </c>
      <c r="J47" s="50">
        <v>11</v>
      </c>
      <c r="K47" s="82">
        <v>11</v>
      </c>
      <c r="L47" s="23">
        <f t="shared" si="0"/>
        <v>1</v>
      </c>
      <c r="M47" s="24">
        <f t="shared" si="1"/>
        <v>1</v>
      </c>
      <c r="N47" s="25">
        <f t="shared" si="2"/>
        <v>1</v>
      </c>
      <c r="O47" s="119">
        <v>2210709</v>
      </c>
      <c r="P47" s="50">
        <v>102500</v>
      </c>
      <c r="Q47" s="50">
        <v>88833</v>
      </c>
      <c r="R47" s="50">
        <v>0</v>
      </c>
      <c r="S47" s="28">
        <f t="shared" si="3"/>
        <v>0.86666341463414631</v>
      </c>
      <c r="T47" s="25" t="str">
        <f t="shared" si="4"/>
        <v xml:space="preserve"> -</v>
      </c>
    </row>
    <row r="48" spans="2:20" ht="76" thickBot="1">
      <c r="B48" s="340"/>
      <c r="C48" s="337"/>
      <c r="D48" s="306"/>
      <c r="E48" s="65">
        <v>42370</v>
      </c>
      <c r="F48" s="109">
        <v>42735</v>
      </c>
      <c r="G48" s="12" t="s">
        <v>62</v>
      </c>
      <c r="H48" s="66">
        <v>300</v>
      </c>
      <c r="I48" s="66">
        <v>300</v>
      </c>
      <c r="J48" s="66">
        <v>300</v>
      </c>
      <c r="K48" s="87">
        <v>62</v>
      </c>
      <c r="L48" s="92">
        <f t="shared" si="0"/>
        <v>0.20666666666666667</v>
      </c>
      <c r="M48" s="93">
        <f t="shared" si="1"/>
        <v>1</v>
      </c>
      <c r="N48" s="68">
        <f t="shared" si="2"/>
        <v>0.20666666666666667</v>
      </c>
      <c r="O48" s="32" t="s">
        <v>251</v>
      </c>
      <c r="P48" s="66">
        <v>0</v>
      </c>
      <c r="Q48" s="66">
        <v>0</v>
      </c>
      <c r="R48" s="66">
        <v>0</v>
      </c>
      <c r="S48" s="67" t="str">
        <f t="shared" si="3"/>
        <v xml:space="preserve"> -</v>
      </c>
      <c r="T48" s="68" t="str">
        <f t="shared" si="4"/>
        <v xml:space="preserve"> -</v>
      </c>
    </row>
    <row r="49" spans="2:20" ht="60">
      <c r="B49" s="340"/>
      <c r="C49" s="337"/>
      <c r="D49" s="330" t="s">
        <v>152</v>
      </c>
      <c r="E49" s="51">
        <v>42370</v>
      </c>
      <c r="F49" s="108">
        <v>42735</v>
      </c>
      <c r="G49" s="14" t="s">
        <v>63</v>
      </c>
      <c r="H49" s="52">
        <v>1</v>
      </c>
      <c r="I49" s="52">
        <v>1</v>
      </c>
      <c r="J49" s="52">
        <v>1</v>
      </c>
      <c r="K49" s="81">
        <v>1</v>
      </c>
      <c r="L49" s="18">
        <f t="shared" si="0"/>
        <v>1</v>
      </c>
      <c r="M49" s="19">
        <f t="shared" si="1"/>
        <v>1</v>
      </c>
      <c r="N49" s="20">
        <f t="shared" si="2"/>
        <v>1</v>
      </c>
      <c r="O49" s="118" t="s">
        <v>251</v>
      </c>
      <c r="P49" s="52">
        <v>0</v>
      </c>
      <c r="Q49" s="52">
        <v>0</v>
      </c>
      <c r="R49" s="52">
        <v>0</v>
      </c>
      <c r="S49" s="21" t="str">
        <f t="shared" si="3"/>
        <v xml:space="preserve"> -</v>
      </c>
      <c r="T49" s="20" t="str">
        <f t="shared" si="4"/>
        <v xml:space="preserve"> -</v>
      </c>
    </row>
    <row r="50" spans="2:20" ht="46" thickBot="1">
      <c r="B50" s="340"/>
      <c r="C50" s="337"/>
      <c r="D50" s="332"/>
      <c r="E50" s="53">
        <v>42370</v>
      </c>
      <c r="F50" s="107">
        <v>42735</v>
      </c>
      <c r="G50" s="15" t="s">
        <v>64</v>
      </c>
      <c r="H50" s="54">
        <v>4</v>
      </c>
      <c r="I50" s="54">
        <v>1</v>
      </c>
      <c r="J50" s="54">
        <v>1</v>
      </c>
      <c r="K50" s="83">
        <v>0</v>
      </c>
      <c r="L50" s="90">
        <f t="shared" si="0"/>
        <v>0</v>
      </c>
      <c r="M50" s="94">
        <f t="shared" si="1"/>
        <v>1</v>
      </c>
      <c r="N50" s="56">
        <f t="shared" si="2"/>
        <v>0</v>
      </c>
      <c r="O50" s="120">
        <v>0</v>
      </c>
      <c r="P50" s="54">
        <v>0</v>
      </c>
      <c r="Q50" s="54">
        <v>0</v>
      </c>
      <c r="R50" s="54">
        <v>0</v>
      </c>
      <c r="S50" s="55" t="str">
        <f t="shared" si="3"/>
        <v xml:space="preserve"> -</v>
      </c>
      <c r="T50" s="56" t="str">
        <f t="shared" si="4"/>
        <v xml:space="preserve"> -</v>
      </c>
    </row>
    <row r="51" spans="2:20" ht="45">
      <c r="B51" s="340"/>
      <c r="C51" s="337"/>
      <c r="D51" s="305" t="s">
        <v>153</v>
      </c>
      <c r="E51" s="69">
        <v>42370</v>
      </c>
      <c r="F51" s="110">
        <v>42735</v>
      </c>
      <c r="G51" s="13" t="s">
        <v>65</v>
      </c>
      <c r="H51" s="70">
        <v>4</v>
      </c>
      <c r="I51" s="70">
        <v>1</v>
      </c>
      <c r="J51" s="70">
        <v>1</v>
      </c>
      <c r="K51" s="86">
        <v>1</v>
      </c>
      <c r="L51" s="91">
        <f t="shared" si="0"/>
        <v>1</v>
      </c>
      <c r="M51" s="96">
        <f t="shared" si="1"/>
        <v>1</v>
      </c>
      <c r="N51" s="72">
        <f t="shared" si="2"/>
        <v>1</v>
      </c>
      <c r="O51" s="121">
        <v>0</v>
      </c>
      <c r="P51" s="70">
        <v>0</v>
      </c>
      <c r="Q51" s="70">
        <v>0</v>
      </c>
      <c r="R51" s="70">
        <v>0</v>
      </c>
      <c r="S51" s="71" t="str">
        <f t="shared" si="3"/>
        <v xml:space="preserve"> -</v>
      </c>
      <c r="T51" s="72" t="str">
        <f t="shared" si="4"/>
        <v xml:space="preserve"> -</v>
      </c>
    </row>
    <row r="52" spans="2:20" ht="31" thickBot="1">
      <c r="B52" s="340"/>
      <c r="C52" s="337"/>
      <c r="D52" s="306"/>
      <c r="E52" s="65">
        <v>42370</v>
      </c>
      <c r="F52" s="109">
        <v>42735</v>
      </c>
      <c r="G52" s="12" t="s">
        <v>66</v>
      </c>
      <c r="H52" s="66">
        <v>1</v>
      </c>
      <c r="I52" s="66">
        <v>0</v>
      </c>
      <c r="J52" s="66">
        <v>0</v>
      </c>
      <c r="K52" s="87">
        <v>0</v>
      </c>
      <c r="L52" s="92" t="e">
        <f t="shared" si="0"/>
        <v>#DIV/0!</v>
      </c>
      <c r="M52" s="93">
        <f t="shared" si="1"/>
        <v>1</v>
      </c>
      <c r="N52" s="68" t="str">
        <f t="shared" si="2"/>
        <v xml:space="preserve"> -</v>
      </c>
      <c r="O52" s="32" t="s">
        <v>251</v>
      </c>
      <c r="P52" s="66">
        <v>0</v>
      </c>
      <c r="Q52" s="66">
        <v>0</v>
      </c>
      <c r="R52" s="66">
        <v>0</v>
      </c>
      <c r="S52" s="67" t="str">
        <f t="shared" si="3"/>
        <v xml:space="preserve"> -</v>
      </c>
      <c r="T52" s="68" t="str">
        <f t="shared" si="4"/>
        <v xml:space="preserve"> -</v>
      </c>
    </row>
    <row r="53" spans="2:20" ht="45">
      <c r="B53" s="340"/>
      <c r="C53" s="337"/>
      <c r="D53" s="330" t="s">
        <v>154</v>
      </c>
      <c r="E53" s="51">
        <v>42370</v>
      </c>
      <c r="F53" s="108">
        <v>42735</v>
      </c>
      <c r="G53" s="14" t="s">
        <v>67</v>
      </c>
      <c r="H53" s="52">
        <v>4</v>
      </c>
      <c r="I53" s="52">
        <v>1</v>
      </c>
      <c r="J53" s="52">
        <v>1</v>
      </c>
      <c r="K53" s="81">
        <v>0</v>
      </c>
      <c r="L53" s="18">
        <f t="shared" si="0"/>
        <v>0</v>
      </c>
      <c r="M53" s="19">
        <f t="shared" si="1"/>
        <v>1</v>
      </c>
      <c r="N53" s="20">
        <f t="shared" si="2"/>
        <v>0</v>
      </c>
      <c r="O53" s="118">
        <v>2210262</v>
      </c>
      <c r="P53" s="52">
        <v>40000</v>
      </c>
      <c r="Q53" s="52">
        <v>0</v>
      </c>
      <c r="R53" s="52">
        <v>0</v>
      </c>
      <c r="S53" s="21">
        <f t="shared" si="3"/>
        <v>0</v>
      </c>
      <c r="T53" s="20" t="str">
        <f t="shared" si="4"/>
        <v xml:space="preserve"> -</v>
      </c>
    </row>
    <row r="54" spans="2:20" ht="75">
      <c r="B54" s="340"/>
      <c r="C54" s="337"/>
      <c r="D54" s="331"/>
      <c r="E54" s="49">
        <v>42370</v>
      </c>
      <c r="F54" s="106">
        <v>42735</v>
      </c>
      <c r="G54" s="11" t="s">
        <v>68</v>
      </c>
      <c r="H54" s="50">
        <v>1</v>
      </c>
      <c r="I54" s="50">
        <v>1</v>
      </c>
      <c r="J54" s="50">
        <v>1</v>
      </c>
      <c r="K54" s="82">
        <v>0</v>
      </c>
      <c r="L54" s="23">
        <f t="shared" si="0"/>
        <v>0</v>
      </c>
      <c r="M54" s="24">
        <f t="shared" si="1"/>
        <v>1</v>
      </c>
      <c r="N54" s="25">
        <f t="shared" si="2"/>
        <v>0</v>
      </c>
      <c r="O54" s="119">
        <v>2210262</v>
      </c>
      <c r="P54" s="50">
        <v>30000</v>
      </c>
      <c r="Q54" s="50">
        <v>0</v>
      </c>
      <c r="R54" s="50">
        <v>0</v>
      </c>
      <c r="S54" s="28">
        <f t="shared" si="3"/>
        <v>0</v>
      </c>
      <c r="T54" s="25" t="str">
        <f t="shared" si="4"/>
        <v xml:space="preserve"> -</v>
      </c>
    </row>
    <row r="55" spans="2:20" ht="76" thickBot="1">
      <c r="B55" s="340"/>
      <c r="C55" s="337"/>
      <c r="D55" s="332"/>
      <c r="E55" s="53">
        <v>42370</v>
      </c>
      <c r="F55" s="107">
        <v>42735</v>
      </c>
      <c r="G55" s="15" t="s">
        <v>69</v>
      </c>
      <c r="H55" s="54">
        <v>1</v>
      </c>
      <c r="I55" s="54">
        <v>0</v>
      </c>
      <c r="J55" s="54">
        <v>0</v>
      </c>
      <c r="K55" s="83">
        <v>0</v>
      </c>
      <c r="L55" s="90" t="e">
        <f t="shared" si="0"/>
        <v>#DIV/0!</v>
      </c>
      <c r="M55" s="94">
        <f t="shared" si="1"/>
        <v>1</v>
      </c>
      <c r="N55" s="56" t="str">
        <f t="shared" si="2"/>
        <v xml:space="preserve"> -</v>
      </c>
      <c r="O55" s="120">
        <v>2210262</v>
      </c>
      <c r="P55" s="54">
        <v>15000</v>
      </c>
      <c r="Q55" s="54">
        <v>0</v>
      </c>
      <c r="R55" s="54">
        <v>0</v>
      </c>
      <c r="S55" s="55">
        <f t="shared" si="3"/>
        <v>0</v>
      </c>
      <c r="T55" s="56" t="str">
        <f t="shared" si="4"/>
        <v xml:space="preserve"> -</v>
      </c>
    </row>
    <row r="56" spans="2:20" ht="60">
      <c r="B56" s="340"/>
      <c r="C56" s="337"/>
      <c r="D56" s="305" t="s">
        <v>155</v>
      </c>
      <c r="E56" s="69">
        <v>42370</v>
      </c>
      <c r="F56" s="110">
        <v>42735</v>
      </c>
      <c r="G56" s="13" t="s">
        <v>70</v>
      </c>
      <c r="H56" s="70">
        <v>7</v>
      </c>
      <c r="I56" s="70">
        <v>1</v>
      </c>
      <c r="J56" s="70">
        <v>1</v>
      </c>
      <c r="K56" s="86">
        <v>0</v>
      </c>
      <c r="L56" s="91">
        <f t="shared" si="0"/>
        <v>0</v>
      </c>
      <c r="M56" s="96">
        <f t="shared" si="1"/>
        <v>1</v>
      </c>
      <c r="N56" s="72">
        <f t="shared" si="2"/>
        <v>0</v>
      </c>
      <c r="O56" s="121">
        <v>2210263</v>
      </c>
      <c r="P56" s="70">
        <v>10000</v>
      </c>
      <c r="Q56" s="70">
        <v>0</v>
      </c>
      <c r="R56" s="70">
        <v>0</v>
      </c>
      <c r="S56" s="71">
        <f t="shared" si="3"/>
        <v>0</v>
      </c>
      <c r="T56" s="72" t="str">
        <f t="shared" si="4"/>
        <v xml:space="preserve"> -</v>
      </c>
    </row>
    <row r="57" spans="2:20" ht="30">
      <c r="B57" s="340"/>
      <c r="C57" s="337"/>
      <c r="D57" s="333"/>
      <c r="E57" s="49">
        <v>42370</v>
      </c>
      <c r="F57" s="106">
        <v>42735</v>
      </c>
      <c r="G57" s="11" t="s">
        <v>71</v>
      </c>
      <c r="H57" s="50">
        <v>1</v>
      </c>
      <c r="I57" s="50">
        <v>0</v>
      </c>
      <c r="J57" s="50">
        <v>0</v>
      </c>
      <c r="K57" s="82">
        <v>0</v>
      </c>
      <c r="L57" s="23" t="e">
        <f t="shared" si="0"/>
        <v>#DIV/0!</v>
      </c>
      <c r="M57" s="24">
        <f t="shared" si="1"/>
        <v>1</v>
      </c>
      <c r="N57" s="25" t="str">
        <f t="shared" si="2"/>
        <v xml:space="preserve"> -</v>
      </c>
      <c r="O57" s="119">
        <v>2210263</v>
      </c>
      <c r="P57" s="50">
        <v>20000</v>
      </c>
      <c r="Q57" s="50">
        <v>0</v>
      </c>
      <c r="R57" s="50">
        <v>0</v>
      </c>
      <c r="S57" s="28">
        <f t="shared" si="3"/>
        <v>0</v>
      </c>
      <c r="T57" s="25" t="str">
        <f t="shared" si="4"/>
        <v xml:space="preserve"> -</v>
      </c>
    </row>
    <row r="58" spans="2:20" ht="45">
      <c r="B58" s="340"/>
      <c r="C58" s="337"/>
      <c r="D58" s="333"/>
      <c r="E58" s="49">
        <v>42370</v>
      </c>
      <c r="F58" s="106">
        <v>42735</v>
      </c>
      <c r="G58" s="11" t="s">
        <v>72</v>
      </c>
      <c r="H58" s="50">
        <v>1</v>
      </c>
      <c r="I58" s="50">
        <v>0</v>
      </c>
      <c r="J58" s="50">
        <v>0</v>
      </c>
      <c r="K58" s="82">
        <v>0</v>
      </c>
      <c r="L58" s="23" t="e">
        <f t="shared" si="0"/>
        <v>#DIV/0!</v>
      </c>
      <c r="M58" s="24">
        <f t="shared" si="1"/>
        <v>1</v>
      </c>
      <c r="N58" s="25" t="str">
        <f t="shared" si="2"/>
        <v xml:space="preserve"> -</v>
      </c>
      <c r="O58" s="119" t="s">
        <v>251</v>
      </c>
      <c r="P58" s="50">
        <v>0</v>
      </c>
      <c r="Q58" s="50">
        <v>0</v>
      </c>
      <c r="R58" s="50">
        <v>0</v>
      </c>
      <c r="S58" s="28" t="str">
        <f t="shared" si="3"/>
        <v xml:space="preserve"> -</v>
      </c>
      <c r="T58" s="25" t="str">
        <f t="shared" si="4"/>
        <v xml:space="preserve"> -</v>
      </c>
    </row>
    <row r="59" spans="2:20" ht="46" thickBot="1">
      <c r="B59" s="340"/>
      <c r="C59" s="337"/>
      <c r="D59" s="306"/>
      <c r="E59" s="65">
        <v>42370</v>
      </c>
      <c r="F59" s="109">
        <v>42735</v>
      </c>
      <c r="G59" s="12" t="s">
        <v>73</v>
      </c>
      <c r="H59" s="66">
        <v>1</v>
      </c>
      <c r="I59" s="66">
        <v>0</v>
      </c>
      <c r="J59" s="66">
        <v>0</v>
      </c>
      <c r="K59" s="87">
        <v>0</v>
      </c>
      <c r="L59" s="92" t="e">
        <f t="shared" si="0"/>
        <v>#DIV/0!</v>
      </c>
      <c r="M59" s="93">
        <f t="shared" si="1"/>
        <v>1</v>
      </c>
      <c r="N59" s="68" t="str">
        <f t="shared" si="2"/>
        <v xml:space="preserve"> -</v>
      </c>
      <c r="O59" s="32" t="s">
        <v>251</v>
      </c>
      <c r="P59" s="66">
        <v>0</v>
      </c>
      <c r="Q59" s="66">
        <v>0</v>
      </c>
      <c r="R59" s="66">
        <v>0</v>
      </c>
      <c r="S59" s="67" t="str">
        <f t="shared" si="3"/>
        <v xml:space="preserve"> -</v>
      </c>
      <c r="T59" s="68" t="str">
        <f t="shared" si="4"/>
        <v xml:space="preserve"> -</v>
      </c>
    </row>
    <row r="60" spans="2:20" ht="61" thickBot="1">
      <c r="B60" s="340"/>
      <c r="C60" s="337"/>
      <c r="D60" s="78" t="s">
        <v>156</v>
      </c>
      <c r="E60" s="57">
        <v>42370</v>
      </c>
      <c r="F60" s="112">
        <v>42735</v>
      </c>
      <c r="G60" s="58" t="s">
        <v>74</v>
      </c>
      <c r="H60" s="59">
        <v>6</v>
      </c>
      <c r="I60" s="59">
        <v>0</v>
      </c>
      <c r="J60" s="59">
        <v>0</v>
      </c>
      <c r="K60" s="79">
        <v>0</v>
      </c>
      <c r="L60" s="88" t="e">
        <f t="shared" si="0"/>
        <v>#DIV/0!</v>
      </c>
      <c r="M60" s="95">
        <f t="shared" si="1"/>
        <v>1</v>
      </c>
      <c r="N60" s="61" t="str">
        <f t="shared" si="2"/>
        <v xml:space="preserve"> -</v>
      </c>
      <c r="O60" s="116">
        <v>0</v>
      </c>
      <c r="P60" s="59">
        <v>0</v>
      </c>
      <c r="Q60" s="59">
        <v>0</v>
      </c>
      <c r="R60" s="59">
        <v>0</v>
      </c>
      <c r="S60" s="60" t="str">
        <f t="shared" si="3"/>
        <v xml:space="preserve"> -</v>
      </c>
      <c r="T60" s="61" t="str">
        <f t="shared" si="4"/>
        <v xml:space="preserve"> -</v>
      </c>
    </row>
    <row r="61" spans="2:20" ht="30">
      <c r="B61" s="340"/>
      <c r="C61" s="337"/>
      <c r="D61" s="305" t="s">
        <v>157</v>
      </c>
      <c r="E61" s="69">
        <v>42370</v>
      </c>
      <c r="F61" s="110">
        <v>42735</v>
      </c>
      <c r="G61" s="113" t="s">
        <v>75</v>
      </c>
      <c r="H61" s="70">
        <v>2</v>
      </c>
      <c r="I61" s="70">
        <v>2</v>
      </c>
      <c r="J61" s="70">
        <v>2</v>
      </c>
      <c r="K61" s="86">
        <v>1</v>
      </c>
      <c r="L61" s="91">
        <f t="shared" si="0"/>
        <v>0.5</v>
      </c>
      <c r="M61" s="96">
        <f t="shared" si="1"/>
        <v>1</v>
      </c>
      <c r="N61" s="72">
        <f t="shared" si="2"/>
        <v>0.5</v>
      </c>
      <c r="O61" s="121">
        <v>2210813</v>
      </c>
      <c r="P61" s="70">
        <v>100000</v>
      </c>
      <c r="Q61" s="70">
        <v>27000</v>
      </c>
      <c r="R61" s="70">
        <v>0</v>
      </c>
      <c r="S61" s="71">
        <f t="shared" si="3"/>
        <v>0.27</v>
      </c>
      <c r="T61" s="72" t="str">
        <f t="shared" si="4"/>
        <v xml:space="preserve"> -</v>
      </c>
    </row>
    <row r="62" spans="2:20" ht="61" thickBot="1">
      <c r="B62" s="340"/>
      <c r="C62" s="338"/>
      <c r="D62" s="334"/>
      <c r="E62" s="53">
        <v>42370</v>
      </c>
      <c r="F62" s="107">
        <v>42735</v>
      </c>
      <c r="G62" s="16" t="s">
        <v>76</v>
      </c>
      <c r="H62" s="54">
        <v>1</v>
      </c>
      <c r="I62" s="54">
        <v>1</v>
      </c>
      <c r="J62" s="54">
        <v>1</v>
      </c>
      <c r="K62" s="83">
        <v>1</v>
      </c>
      <c r="L62" s="90">
        <f t="shared" si="0"/>
        <v>1</v>
      </c>
      <c r="M62" s="94">
        <f t="shared" si="1"/>
        <v>1</v>
      </c>
      <c r="N62" s="56">
        <f t="shared" si="2"/>
        <v>1</v>
      </c>
      <c r="O62" s="120">
        <v>2210813</v>
      </c>
      <c r="P62" s="54">
        <v>65000</v>
      </c>
      <c r="Q62" s="54">
        <v>65000</v>
      </c>
      <c r="R62" s="54">
        <v>0</v>
      </c>
      <c r="S62" s="55">
        <f t="shared" si="3"/>
        <v>1</v>
      </c>
      <c r="T62" s="56" t="str">
        <f t="shared" si="4"/>
        <v xml:space="preserve"> -</v>
      </c>
    </row>
    <row r="63" spans="2:20" ht="13" customHeight="1" thickBot="1">
      <c r="B63" s="340"/>
      <c r="C63" s="37"/>
      <c r="D63" s="9"/>
      <c r="E63" s="38"/>
      <c r="F63" s="38"/>
      <c r="G63" s="34"/>
      <c r="H63" s="35"/>
      <c r="I63" s="35"/>
      <c r="J63" s="35"/>
      <c r="K63" s="35"/>
      <c r="L63" s="39"/>
      <c r="M63" s="34"/>
      <c r="N63" s="34"/>
      <c r="O63" s="37"/>
      <c r="P63" s="35"/>
      <c r="Q63" s="35"/>
      <c r="R63" s="35"/>
      <c r="S63" s="36"/>
      <c r="T63" s="40"/>
    </row>
    <row r="64" spans="2:20" ht="60">
      <c r="B64" s="340"/>
      <c r="C64" s="336" t="s">
        <v>173</v>
      </c>
      <c r="D64" s="335" t="s">
        <v>158</v>
      </c>
      <c r="E64" s="51">
        <v>42370</v>
      </c>
      <c r="F64" s="108">
        <v>42735</v>
      </c>
      <c r="G64" s="14" t="s">
        <v>77</v>
      </c>
      <c r="H64" s="52">
        <v>1500</v>
      </c>
      <c r="I64" s="52">
        <v>300</v>
      </c>
      <c r="J64" s="52">
        <v>300</v>
      </c>
      <c r="K64" s="81">
        <v>1300</v>
      </c>
      <c r="L64" s="18">
        <f t="shared" si="0"/>
        <v>4.333333333333333</v>
      </c>
      <c r="M64" s="19">
        <f t="shared" si="1"/>
        <v>1</v>
      </c>
      <c r="N64" s="20">
        <f t="shared" si="2"/>
        <v>1</v>
      </c>
      <c r="O64" s="118">
        <v>2210707</v>
      </c>
      <c r="P64" s="52">
        <v>273000</v>
      </c>
      <c r="Q64" s="52">
        <v>113249</v>
      </c>
      <c r="R64" s="52">
        <v>0</v>
      </c>
      <c r="S64" s="21">
        <f t="shared" si="3"/>
        <v>0.41483150183150186</v>
      </c>
      <c r="T64" s="20" t="str">
        <f t="shared" si="4"/>
        <v xml:space="preserve"> -</v>
      </c>
    </row>
    <row r="65" spans="2:20" ht="30">
      <c r="B65" s="340"/>
      <c r="C65" s="337"/>
      <c r="D65" s="333"/>
      <c r="E65" s="49">
        <v>42370</v>
      </c>
      <c r="F65" s="106">
        <v>42735</v>
      </c>
      <c r="G65" s="11" t="s">
        <v>78</v>
      </c>
      <c r="H65" s="28">
        <v>0.3</v>
      </c>
      <c r="I65" s="28">
        <v>0.3</v>
      </c>
      <c r="J65" s="28">
        <v>0.3</v>
      </c>
      <c r="K65" s="85">
        <v>0.05</v>
      </c>
      <c r="L65" s="23">
        <f t="shared" si="0"/>
        <v>0.16666666666666669</v>
      </c>
      <c r="M65" s="24">
        <f t="shared" si="1"/>
        <v>1</v>
      </c>
      <c r="N65" s="25">
        <f t="shared" si="2"/>
        <v>0.16666666666666669</v>
      </c>
      <c r="O65" s="119" t="s">
        <v>253</v>
      </c>
      <c r="P65" s="50">
        <v>85000</v>
      </c>
      <c r="Q65" s="50">
        <v>0</v>
      </c>
      <c r="R65" s="50">
        <v>0</v>
      </c>
      <c r="S65" s="28">
        <f t="shared" si="3"/>
        <v>0</v>
      </c>
      <c r="T65" s="25" t="str">
        <f t="shared" si="4"/>
        <v xml:space="preserve"> -</v>
      </c>
    </row>
    <row r="66" spans="2:20" ht="75">
      <c r="B66" s="340"/>
      <c r="C66" s="337"/>
      <c r="D66" s="333"/>
      <c r="E66" s="49">
        <v>42370</v>
      </c>
      <c r="F66" s="106">
        <v>42735</v>
      </c>
      <c r="G66" s="11" t="s">
        <v>79</v>
      </c>
      <c r="H66" s="28">
        <v>1</v>
      </c>
      <c r="I66" s="28">
        <v>1</v>
      </c>
      <c r="J66" s="28">
        <v>1</v>
      </c>
      <c r="K66" s="85">
        <v>1</v>
      </c>
      <c r="L66" s="23">
        <f t="shared" si="0"/>
        <v>1</v>
      </c>
      <c r="M66" s="24">
        <f t="shared" si="1"/>
        <v>1</v>
      </c>
      <c r="N66" s="25">
        <f t="shared" si="2"/>
        <v>1</v>
      </c>
      <c r="O66" s="119">
        <v>2210707</v>
      </c>
      <c r="P66" s="50">
        <v>90000</v>
      </c>
      <c r="Q66" s="50">
        <v>50000</v>
      </c>
      <c r="R66" s="50">
        <v>0</v>
      </c>
      <c r="S66" s="28">
        <f t="shared" si="3"/>
        <v>0.55555555555555558</v>
      </c>
      <c r="T66" s="25" t="str">
        <f t="shared" si="4"/>
        <v xml:space="preserve"> -</v>
      </c>
    </row>
    <row r="67" spans="2:20" ht="30">
      <c r="B67" s="340"/>
      <c r="C67" s="337"/>
      <c r="D67" s="333"/>
      <c r="E67" s="49">
        <v>42370</v>
      </c>
      <c r="F67" s="106">
        <v>42735</v>
      </c>
      <c r="G67" s="11" t="s">
        <v>80</v>
      </c>
      <c r="H67" s="50">
        <v>4</v>
      </c>
      <c r="I67" s="50">
        <v>1</v>
      </c>
      <c r="J67" s="50">
        <v>1</v>
      </c>
      <c r="K67" s="82">
        <v>1</v>
      </c>
      <c r="L67" s="23">
        <f t="shared" si="0"/>
        <v>1</v>
      </c>
      <c r="M67" s="24">
        <f t="shared" si="1"/>
        <v>1</v>
      </c>
      <c r="N67" s="25">
        <f t="shared" si="2"/>
        <v>1</v>
      </c>
      <c r="O67" s="119">
        <v>2210707</v>
      </c>
      <c r="P67" s="50">
        <v>66000</v>
      </c>
      <c r="Q67" s="50">
        <v>66000</v>
      </c>
      <c r="R67" s="50">
        <v>0</v>
      </c>
      <c r="S67" s="28">
        <f t="shared" si="3"/>
        <v>1</v>
      </c>
      <c r="T67" s="25" t="str">
        <f t="shared" si="4"/>
        <v xml:space="preserve"> -</v>
      </c>
    </row>
    <row r="68" spans="2:20" ht="60">
      <c r="B68" s="340"/>
      <c r="C68" s="337"/>
      <c r="D68" s="333"/>
      <c r="E68" s="49">
        <v>42370</v>
      </c>
      <c r="F68" s="106">
        <v>42735</v>
      </c>
      <c r="G68" s="11" t="s">
        <v>81</v>
      </c>
      <c r="H68" s="50">
        <v>8</v>
      </c>
      <c r="I68" s="50">
        <v>1</v>
      </c>
      <c r="J68" s="50">
        <v>1</v>
      </c>
      <c r="K68" s="82">
        <v>0</v>
      </c>
      <c r="L68" s="23">
        <f t="shared" si="0"/>
        <v>0</v>
      </c>
      <c r="M68" s="24">
        <f t="shared" si="1"/>
        <v>1</v>
      </c>
      <c r="N68" s="25">
        <f t="shared" si="2"/>
        <v>0</v>
      </c>
      <c r="O68" s="119">
        <v>2210707</v>
      </c>
      <c r="P68" s="50">
        <v>10000</v>
      </c>
      <c r="Q68" s="50">
        <v>0</v>
      </c>
      <c r="R68" s="50">
        <v>0</v>
      </c>
      <c r="S68" s="28">
        <f t="shared" si="3"/>
        <v>0</v>
      </c>
      <c r="T68" s="25" t="str">
        <f t="shared" si="4"/>
        <v xml:space="preserve"> -</v>
      </c>
    </row>
    <row r="69" spans="2:20" ht="60">
      <c r="B69" s="340"/>
      <c r="C69" s="337"/>
      <c r="D69" s="333"/>
      <c r="E69" s="49">
        <v>42370</v>
      </c>
      <c r="F69" s="106">
        <v>42735</v>
      </c>
      <c r="G69" s="11" t="s">
        <v>82</v>
      </c>
      <c r="H69" s="50">
        <v>4</v>
      </c>
      <c r="I69" s="50">
        <v>1</v>
      </c>
      <c r="J69" s="50">
        <v>1</v>
      </c>
      <c r="K69" s="82">
        <v>1</v>
      </c>
      <c r="L69" s="23">
        <f t="shared" si="0"/>
        <v>1</v>
      </c>
      <c r="M69" s="24">
        <f t="shared" si="1"/>
        <v>1</v>
      </c>
      <c r="N69" s="25">
        <f t="shared" si="2"/>
        <v>1</v>
      </c>
      <c r="O69" s="119" t="s">
        <v>253</v>
      </c>
      <c r="P69" s="50">
        <v>267337</v>
      </c>
      <c r="Q69" s="50">
        <v>267337</v>
      </c>
      <c r="R69" s="50">
        <v>0</v>
      </c>
      <c r="S69" s="28">
        <f t="shared" si="3"/>
        <v>1</v>
      </c>
      <c r="T69" s="25" t="str">
        <f t="shared" si="4"/>
        <v xml:space="preserve"> -</v>
      </c>
    </row>
    <row r="70" spans="2:20" ht="75">
      <c r="B70" s="340"/>
      <c r="C70" s="337"/>
      <c r="D70" s="333"/>
      <c r="E70" s="49">
        <v>42370</v>
      </c>
      <c r="F70" s="106">
        <v>42735</v>
      </c>
      <c r="G70" s="11" t="s">
        <v>83</v>
      </c>
      <c r="H70" s="28">
        <v>1</v>
      </c>
      <c r="I70" s="28">
        <v>1</v>
      </c>
      <c r="J70" s="28">
        <v>1</v>
      </c>
      <c r="K70" s="85">
        <v>0.5</v>
      </c>
      <c r="L70" s="23">
        <f t="shared" si="0"/>
        <v>0.5</v>
      </c>
      <c r="M70" s="24">
        <f t="shared" si="1"/>
        <v>1</v>
      </c>
      <c r="N70" s="25">
        <f t="shared" si="2"/>
        <v>0.5</v>
      </c>
      <c r="O70" s="119" t="s">
        <v>253</v>
      </c>
      <c r="P70" s="50">
        <v>232166</v>
      </c>
      <c r="Q70" s="50">
        <v>232166</v>
      </c>
      <c r="R70" s="50">
        <v>0</v>
      </c>
      <c r="S70" s="28">
        <f t="shared" si="3"/>
        <v>1</v>
      </c>
      <c r="T70" s="25" t="str">
        <f t="shared" si="4"/>
        <v xml:space="preserve"> -</v>
      </c>
    </row>
    <row r="71" spans="2:20" ht="45">
      <c r="B71" s="340"/>
      <c r="C71" s="337"/>
      <c r="D71" s="333"/>
      <c r="E71" s="49">
        <v>42370</v>
      </c>
      <c r="F71" s="106">
        <v>42735</v>
      </c>
      <c r="G71" s="11" t="s">
        <v>84</v>
      </c>
      <c r="H71" s="50">
        <v>1</v>
      </c>
      <c r="I71" s="50">
        <v>0</v>
      </c>
      <c r="J71" s="50">
        <v>0</v>
      </c>
      <c r="K71" s="82">
        <v>0</v>
      </c>
      <c r="L71" s="23" t="e">
        <f t="shared" si="0"/>
        <v>#DIV/0!</v>
      </c>
      <c r="M71" s="24">
        <f t="shared" si="1"/>
        <v>1</v>
      </c>
      <c r="N71" s="25" t="str">
        <f t="shared" si="2"/>
        <v xml:space="preserve"> -</v>
      </c>
      <c r="O71" s="119">
        <v>2210707</v>
      </c>
      <c r="P71" s="50">
        <v>200000</v>
      </c>
      <c r="Q71" s="50">
        <v>0</v>
      </c>
      <c r="R71" s="50">
        <v>0</v>
      </c>
      <c r="S71" s="28">
        <f t="shared" si="3"/>
        <v>0</v>
      </c>
      <c r="T71" s="25" t="str">
        <f t="shared" si="4"/>
        <v xml:space="preserve"> -</v>
      </c>
    </row>
    <row r="72" spans="2:20" ht="45">
      <c r="B72" s="340"/>
      <c r="C72" s="337"/>
      <c r="D72" s="333"/>
      <c r="E72" s="49">
        <v>42370</v>
      </c>
      <c r="F72" s="106">
        <v>42735</v>
      </c>
      <c r="G72" s="11" t="s">
        <v>85</v>
      </c>
      <c r="H72" s="50">
        <v>1</v>
      </c>
      <c r="I72" s="50">
        <v>0</v>
      </c>
      <c r="J72" s="50">
        <v>0</v>
      </c>
      <c r="K72" s="82">
        <v>0</v>
      </c>
      <c r="L72" s="23" t="e">
        <f t="shared" si="0"/>
        <v>#DIV/0!</v>
      </c>
      <c r="M72" s="24">
        <f t="shared" si="1"/>
        <v>1</v>
      </c>
      <c r="N72" s="25" t="str">
        <f t="shared" si="2"/>
        <v xml:space="preserve"> -</v>
      </c>
      <c r="O72" s="119">
        <v>2210707</v>
      </c>
      <c r="P72" s="50">
        <v>8000</v>
      </c>
      <c r="Q72" s="50">
        <v>0</v>
      </c>
      <c r="R72" s="50">
        <v>0</v>
      </c>
      <c r="S72" s="28">
        <f t="shared" si="3"/>
        <v>0</v>
      </c>
      <c r="T72" s="25" t="str">
        <f t="shared" si="4"/>
        <v xml:space="preserve"> -</v>
      </c>
    </row>
    <row r="73" spans="2:20" ht="46" thickBot="1">
      <c r="B73" s="340"/>
      <c r="C73" s="337"/>
      <c r="D73" s="306"/>
      <c r="E73" s="65">
        <v>42370</v>
      </c>
      <c r="F73" s="109">
        <v>42735</v>
      </c>
      <c r="G73" s="12" t="s">
        <v>86</v>
      </c>
      <c r="H73" s="66">
        <v>1</v>
      </c>
      <c r="I73" s="66">
        <v>1</v>
      </c>
      <c r="J73" s="66">
        <v>1</v>
      </c>
      <c r="K73" s="87">
        <v>0</v>
      </c>
      <c r="L73" s="92">
        <f t="shared" si="0"/>
        <v>0</v>
      </c>
      <c r="M73" s="93">
        <f t="shared" si="1"/>
        <v>1</v>
      </c>
      <c r="N73" s="68">
        <f t="shared" si="2"/>
        <v>0</v>
      </c>
      <c r="O73" s="32">
        <v>2210869</v>
      </c>
      <c r="P73" s="66">
        <v>20000</v>
      </c>
      <c r="Q73" s="66">
        <v>0</v>
      </c>
      <c r="R73" s="66">
        <v>0</v>
      </c>
      <c r="S73" s="67">
        <f t="shared" si="3"/>
        <v>0</v>
      </c>
      <c r="T73" s="68" t="str">
        <f t="shared" si="4"/>
        <v xml:space="preserve"> -</v>
      </c>
    </row>
    <row r="74" spans="2:20" ht="45">
      <c r="B74" s="340"/>
      <c r="C74" s="337"/>
      <c r="D74" s="330" t="s">
        <v>159</v>
      </c>
      <c r="E74" s="51">
        <v>42370</v>
      </c>
      <c r="F74" s="108">
        <v>42735</v>
      </c>
      <c r="G74" s="14" t="s">
        <v>87</v>
      </c>
      <c r="H74" s="52">
        <v>8</v>
      </c>
      <c r="I74" s="52">
        <v>2</v>
      </c>
      <c r="J74" s="52">
        <v>2</v>
      </c>
      <c r="K74" s="81">
        <v>1</v>
      </c>
      <c r="L74" s="18">
        <f t="shared" si="0"/>
        <v>0.5</v>
      </c>
      <c r="M74" s="19">
        <f t="shared" si="1"/>
        <v>1</v>
      </c>
      <c r="N74" s="20">
        <f t="shared" si="2"/>
        <v>0.5</v>
      </c>
      <c r="O74" s="118">
        <v>0</v>
      </c>
      <c r="P74" s="52">
        <v>20000</v>
      </c>
      <c r="Q74" s="52">
        <v>0</v>
      </c>
      <c r="R74" s="52">
        <v>0</v>
      </c>
      <c r="S74" s="21">
        <f t="shared" si="3"/>
        <v>0</v>
      </c>
      <c r="T74" s="20" t="str">
        <f t="shared" si="4"/>
        <v xml:space="preserve"> -</v>
      </c>
    </row>
    <row r="75" spans="2:20" ht="75">
      <c r="B75" s="340"/>
      <c r="C75" s="337"/>
      <c r="D75" s="331"/>
      <c r="E75" s="49">
        <v>42370</v>
      </c>
      <c r="F75" s="106">
        <v>42735</v>
      </c>
      <c r="G75" s="11" t="s">
        <v>88</v>
      </c>
      <c r="H75" s="50">
        <v>4000</v>
      </c>
      <c r="I75" s="50">
        <v>1000</v>
      </c>
      <c r="J75" s="50">
        <v>1000</v>
      </c>
      <c r="K75" s="82">
        <v>1745</v>
      </c>
      <c r="L75" s="23">
        <f t="shared" si="0"/>
        <v>1.7450000000000001</v>
      </c>
      <c r="M75" s="24">
        <f t="shared" si="1"/>
        <v>1</v>
      </c>
      <c r="N75" s="25">
        <f t="shared" si="2"/>
        <v>1</v>
      </c>
      <c r="O75" s="119">
        <v>2210255</v>
      </c>
      <c r="P75" s="50">
        <v>100000</v>
      </c>
      <c r="Q75" s="50">
        <v>250000</v>
      </c>
      <c r="R75" s="50">
        <v>0</v>
      </c>
      <c r="S75" s="28">
        <f t="shared" si="3"/>
        <v>2.5</v>
      </c>
      <c r="T75" s="25" t="str">
        <f t="shared" si="4"/>
        <v xml:space="preserve"> -</v>
      </c>
    </row>
    <row r="76" spans="2:20" ht="45">
      <c r="B76" s="340"/>
      <c r="C76" s="337"/>
      <c r="D76" s="331"/>
      <c r="E76" s="49">
        <v>42370</v>
      </c>
      <c r="F76" s="106">
        <v>42735</v>
      </c>
      <c r="G76" s="11" t="s">
        <v>89</v>
      </c>
      <c r="H76" s="50">
        <v>4000</v>
      </c>
      <c r="I76" s="50">
        <v>600</v>
      </c>
      <c r="J76" s="50">
        <v>600</v>
      </c>
      <c r="K76" s="82">
        <v>71</v>
      </c>
      <c r="L76" s="23">
        <f t="shared" si="0"/>
        <v>0.11833333333333333</v>
      </c>
      <c r="M76" s="24">
        <f t="shared" si="1"/>
        <v>1</v>
      </c>
      <c r="N76" s="25">
        <f t="shared" si="2"/>
        <v>0.11833333333333333</v>
      </c>
      <c r="O76" s="119">
        <v>2210255</v>
      </c>
      <c r="P76" s="50">
        <v>100000</v>
      </c>
      <c r="Q76" s="50">
        <v>0</v>
      </c>
      <c r="R76" s="50">
        <v>0</v>
      </c>
      <c r="S76" s="28">
        <f t="shared" si="3"/>
        <v>0</v>
      </c>
      <c r="T76" s="25" t="str">
        <f t="shared" si="4"/>
        <v xml:space="preserve"> -</v>
      </c>
    </row>
    <row r="77" spans="2:20" ht="45">
      <c r="B77" s="340"/>
      <c r="C77" s="337"/>
      <c r="D77" s="331"/>
      <c r="E77" s="49">
        <v>42370</v>
      </c>
      <c r="F77" s="106">
        <v>42735</v>
      </c>
      <c r="G77" s="11" t="s">
        <v>90</v>
      </c>
      <c r="H77" s="50">
        <v>1</v>
      </c>
      <c r="I77" s="50">
        <v>1</v>
      </c>
      <c r="J77" s="50">
        <v>1</v>
      </c>
      <c r="K77" s="82">
        <v>1</v>
      </c>
      <c r="L77" s="23">
        <f t="shared" ref="L77:L135" si="5">+K77/J77</f>
        <v>1</v>
      </c>
      <c r="M77" s="24">
        <f t="shared" ref="M77:M135" si="6">DAYS360(E77,$C$8)/DAYS360(E77,F77)</f>
        <v>1</v>
      </c>
      <c r="N77" s="25">
        <f t="shared" ref="N77:N135" si="7">IF(J77=0," -",IF(L77&gt;100%,100%,L77))</f>
        <v>1</v>
      </c>
      <c r="O77" s="119">
        <v>2210155</v>
      </c>
      <c r="P77" s="50">
        <v>200000</v>
      </c>
      <c r="Q77" s="50">
        <v>50000</v>
      </c>
      <c r="R77" s="50">
        <v>0</v>
      </c>
      <c r="S77" s="28">
        <f t="shared" ref="S77:S136" si="8">IF(P77=0," -",Q77/P77)</f>
        <v>0.25</v>
      </c>
      <c r="T77" s="25" t="str">
        <f t="shared" ref="T77:T136" si="9">IF(R77=0," -",IF(Q77=0,100%,R77/Q77))</f>
        <v xml:space="preserve"> -</v>
      </c>
    </row>
    <row r="78" spans="2:20" ht="75">
      <c r="B78" s="340"/>
      <c r="C78" s="337"/>
      <c r="D78" s="331"/>
      <c r="E78" s="49">
        <v>42370</v>
      </c>
      <c r="F78" s="106">
        <v>42735</v>
      </c>
      <c r="G78" s="11" t="s">
        <v>91</v>
      </c>
      <c r="H78" s="50">
        <v>1</v>
      </c>
      <c r="I78" s="50">
        <v>1</v>
      </c>
      <c r="J78" s="50">
        <v>1</v>
      </c>
      <c r="K78" s="82">
        <v>1</v>
      </c>
      <c r="L78" s="23">
        <f t="shared" si="5"/>
        <v>1</v>
      </c>
      <c r="M78" s="24">
        <f t="shared" si="6"/>
        <v>1</v>
      </c>
      <c r="N78" s="25">
        <f t="shared" si="7"/>
        <v>1</v>
      </c>
      <c r="O78" s="119">
        <v>2210155</v>
      </c>
      <c r="P78" s="50">
        <v>100000</v>
      </c>
      <c r="Q78" s="50">
        <v>34500</v>
      </c>
      <c r="R78" s="50">
        <v>0</v>
      </c>
      <c r="S78" s="28">
        <f t="shared" si="8"/>
        <v>0.34499999999999997</v>
      </c>
      <c r="T78" s="25" t="str">
        <f t="shared" si="9"/>
        <v xml:space="preserve"> -</v>
      </c>
    </row>
    <row r="79" spans="2:20" ht="60">
      <c r="B79" s="340"/>
      <c r="C79" s="337"/>
      <c r="D79" s="331"/>
      <c r="E79" s="49">
        <v>42370</v>
      </c>
      <c r="F79" s="106">
        <v>42735</v>
      </c>
      <c r="G79" s="11" t="s">
        <v>92</v>
      </c>
      <c r="H79" s="50">
        <v>1</v>
      </c>
      <c r="I79" s="50">
        <v>1</v>
      </c>
      <c r="J79" s="50">
        <v>1</v>
      </c>
      <c r="K79" s="82">
        <v>1</v>
      </c>
      <c r="L79" s="23">
        <f t="shared" si="5"/>
        <v>1</v>
      </c>
      <c r="M79" s="24">
        <f t="shared" si="6"/>
        <v>1</v>
      </c>
      <c r="N79" s="25">
        <f t="shared" si="7"/>
        <v>1</v>
      </c>
      <c r="O79" s="119">
        <v>2210292</v>
      </c>
      <c r="P79" s="50">
        <v>150000</v>
      </c>
      <c r="Q79" s="50">
        <v>120000</v>
      </c>
      <c r="R79" s="50">
        <v>500</v>
      </c>
      <c r="S79" s="28">
        <f t="shared" si="8"/>
        <v>0.8</v>
      </c>
      <c r="T79" s="25">
        <f t="shared" si="9"/>
        <v>4.1666666666666666E-3</v>
      </c>
    </row>
    <row r="80" spans="2:20" ht="45">
      <c r="B80" s="340"/>
      <c r="C80" s="337"/>
      <c r="D80" s="331"/>
      <c r="E80" s="49">
        <v>42370</v>
      </c>
      <c r="F80" s="106">
        <v>42735</v>
      </c>
      <c r="G80" s="11" t="s">
        <v>93</v>
      </c>
      <c r="H80" s="50">
        <v>33</v>
      </c>
      <c r="I80" s="50">
        <v>33</v>
      </c>
      <c r="J80" s="50">
        <v>33</v>
      </c>
      <c r="K80" s="82">
        <v>18</v>
      </c>
      <c r="L80" s="23">
        <f t="shared" si="5"/>
        <v>0.54545454545454541</v>
      </c>
      <c r="M80" s="24">
        <f t="shared" si="6"/>
        <v>1</v>
      </c>
      <c r="N80" s="25">
        <f t="shared" si="7"/>
        <v>0.54545454545454541</v>
      </c>
      <c r="O80" s="119">
        <v>2210255</v>
      </c>
      <c r="P80" s="50">
        <v>120000</v>
      </c>
      <c r="Q80" s="50">
        <v>60000</v>
      </c>
      <c r="R80" s="50">
        <v>0</v>
      </c>
      <c r="S80" s="28">
        <f t="shared" si="8"/>
        <v>0.5</v>
      </c>
      <c r="T80" s="25" t="str">
        <f t="shared" si="9"/>
        <v xml:space="preserve"> -</v>
      </c>
    </row>
    <row r="81" spans="2:20" ht="46" thickBot="1">
      <c r="B81" s="340"/>
      <c r="C81" s="337"/>
      <c r="D81" s="332"/>
      <c r="E81" s="53">
        <v>42370</v>
      </c>
      <c r="F81" s="107">
        <v>42735</v>
      </c>
      <c r="G81" s="15" t="s">
        <v>94</v>
      </c>
      <c r="H81" s="54">
        <v>75000</v>
      </c>
      <c r="I81" s="54">
        <v>75000</v>
      </c>
      <c r="J81" s="54">
        <v>75000</v>
      </c>
      <c r="K81" s="83">
        <v>31000</v>
      </c>
      <c r="L81" s="90">
        <f t="shared" si="5"/>
        <v>0.41333333333333333</v>
      </c>
      <c r="M81" s="94">
        <f t="shared" si="6"/>
        <v>1</v>
      </c>
      <c r="N81" s="56">
        <f t="shared" si="7"/>
        <v>0.41333333333333333</v>
      </c>
      <c r="O81" s="120">
        <v>2210255</v>
      </c>
      <c r="P81" s="54">
        <v>155000</v>
      </c>
      <c r="Q81" s="54">
        <v>155000</v>
      </c>
      <c r="R81" s="54">
        <v>46500</v>
      </c>
      <c r="S81" s="55">
        <f t="shared" si="8"/>
        <v>1</v>
      </c>
      <c r="T81" s="56">
        <f t="shared" si="9"/>
        <v>0.3</v>
      </c>
    </row>
    <row r="82" spans="2:20" ht="90">
      <c r="B82" s="340"/>
      <c r="C82" s="337"/>
      <c r="D82" s="305" t="s">
        <v>160</v>
      </c>
      <c r="E82" s="69">
        <v>42370</v>
      </c>
      <c r="F82" s="110">
        <v>42735</v>
      </c>
      <c r="G82" s="111" t="s">
        <v>95</v>
      </c>
      <c r="H82" s="70">
        <v>1</v>
      </c>
      <c r="I82" s="70">
        <v>1</v>
      </c>
      <c r="J82" s="70">
        <v>1</v>
      </c>
      <c r="K82" s="86">
        <v>1</v>
      </c>
      <c r="L82" s="91">
        <f t="shared" si="5"/>
        <v>1</v>
      </c>
      <c r="M82" s="96">
        <f t="shared" si="6"/>
        <v>1</v>
      </c>
      <c r="N82" s="72">
        <f t="shared" si="7"/>
        <v>1</v>
      </c>
      <c r="O82" s="121">
        <v>2210260</v>
      </c>
      <c r="P82" s="70">
        <v>93500</v>
      </c>
      <c r="Q82" s="70">
        <v>86000</v>
      </c>
      <c r="R82" s="70">
        <v>0</v>
      </c>
      <c r="S82" s="71">
        <f t="shared" si="8"/>
        <v>0.9197860962566845</v>
      </c>
      <c r="T82" s="72" t="str">
        <f t="shared" si="9"/>
        <v xml:space="preserve"> -</v>
      </c>
    </row>
    <row r="83" spans="2:20" ht="60">
      <c r="B83" s="340"/>
      <c r="C83" s="337"/>
      <c r="D83" s="333"/>
      <c r="E83" s="49">
        <v>42370</v>
      </c>
      <c r="F83" s="106">
        <v>42735</v>
      </c>
      <c r="G83" s="8" t="s">
        <v>96</v>
      </c>
      <c r="H83" s="50">
        <v>1</v>
      </c>
      <c r="I83" s="50">
        <v>1</v>
      </c>
      <c r="J83" s="50">
        <v>1</v>
      </c>
      <c r="K83" s="82">
        <v>1</v>
      </c>
      <c r="L83" s="23">
        <f t="shared" si="5"/>
        <v>1</v>
      </c>
      <c r="M83" s="24">
        <f t="shared" si="6"/>
        <v>1</v>
      </c>
      <c r="N83" s="25">
        <f t="shared" si="7"/>
        <v>1</v>
      </c>
      <c r="O83" s="119">
        <v>2210260</v>
      </c>
      <c r="P83" s="50">
        <v>207000</v>
      </c>
      <c r="Q83" s="50">
        <v>207000</v>
      </c>
      <c r="R83" s="50">
        <v>0</v>
      </c>
      <c r="S83" s="28">
        <f t="shared" si="8"/>
        <v>1</v>
      </c>
      <c r="T83" s="25" t="str">
        <f t="shared" si="9"/>
        <v xml:space="preserve"> -</v>
      </c>
    </row>
    <row r="84" spans="2:20" ht="91" thickBot="1">
      <c r="B84" s="340"/>
      <c r="C84" s="337"/>
      <c r="D84" s="306"/>
      <c r="E84" s="65">
        <v>42370</v>
      </c>
      <c r="F84" s="109">
        <v>42735</v>
      </c>
      <c r="G84" s="17" t="s">
        <v>97</v>
      </c>
      <c r="H84" s="66">
        <v>1</v>
      </c>
      <c r="I84" s="66">
        <v>1</v>
      </c>
      <c r="J84" s="66">
        <v>1</v>
      </c>
      <c r="K84" s="87">
        <v>1</v>
      </c>
      <c r="L84" s="92">
        <f t="shared" si="5"/>
        <v>1</v>
      </c>
      <c r="M84" s="93">
        <f t="shared" si="6"/>
        <v>1</v>
      </c>
      <c r="N84" s="68">
        <f t="shared" si="7"/>
        <v>1</v>
      </c>
      <c r="O84" s="32">
        <v>2210260</v>
      </c>
      <c r="P84" s="66">
        <v>151000</v>
      </c>
      <c r="Q84" s="66">
        <v>151000</v>
      </c>
      <c r="R84" s="66">
        <v>0</v>
      </c>
      <c r="S84" s="67">
        <f t="shared" si="8"/>
        <v>1</v>
      </c>
      <c r="T84" s="68" t="str">
        <f t="shared" si="9"/>
        <v xml:space="preserve"> -</v>
      </c>
    </row>
    <row r="85" spans="2:20" ht="45">
      <c r="B85" s="340"/>
      <c r="C85" s="337"/>
      <c r="D85" s="330" t="s">
        <v>161</v>
      </c>
      <c r="E85" s="51">
        <v>42370</v>
      </c>
      <c r="F85" s="108">
        <v>42735</v>
      </c>
      <c r="G85" s="14" t="s">
        <v>98</v>
      </c>
      <c r="H85" s="52">
        <v>1</v>
      </c>
      <c r="I85" s="52">
        <v>1</v>
      </c>
      <c r="J85" s="52">
        <v>1</v>
      </c>
      <c r="K85" s="81">
        <v>1</v>
      </c>
      <c r="L85" s="18">
        <f t="shared" si="5"/>
        <v>1</v>
      </c>
      <c r="M85" s="19">
        <f t="shared" si="6"/>
        <v>1</v>
      </c>
      <c r="N85" s="20">
        <f t="shared" si="7"/>
        <v>1</v>
      </c>
      <c r="O85" s="118">
        <v>2210946</v>
      </c>
      <c r="P85" s="52">
        <v>222422</v>
      </c>
      <c r="Q85" s="123">
        <v>222422</v>
      </c>
      <c r="R85" s="52">
        <v>0</v>
      </c>
      <c r="S85" s="21">
        <f t="shared" si="8"/>
        <v>1</v>
      </c>
      <c r="T85" s="20" t="str">
        <f t="shared" si="9"/>
        <v xml:space="preserve"> -</v>
      </c>
    </row>
    <row r="86" spans="2:20" ht="45">
      <c r="B86" s="340"/>
      <c r="C86" s="337"/>
      <c r="D86" s="331"/>
      <c r="E86" s="49">
        <v>42370</v>
      </c>
      <c r="F86" s="106">
        <v>42735</v>
      </c>
      <c r="G86" s="11" t="s">
        <v>99</v>
      </c>
      <c r="H86" s="28">
        <v>1</v>
      </c>
      <c r="I86" s="28">
        <v>1</v>
      </c>
      <c r="J86" s="28">
        <v>1</v>
      </c>
      <c r="K86" s="85">
        <v>0</v>
      </c>
      <c r="L86" s="23">
        <f t="shared" si="5"/>
        <v>0</v>
      </c>
      <c r="M86" s="24">
        <f t="shared" si="6"/>
        <v>1</v>
      </c>
      <c r="N86" s="25">
        <f t="shared" si="7"/>
        <v>0</v>
      </c>
      <c r="O86" s="119">
        <v>2210946</v>
      </c>
      <c r="P86" s="50">
        <v>0</v>
      </c>
      <c r="Q86" s="50">
        <v>0</v>
      </c>
      <c r="R86" s="50">
        <v>0</v>
      </c>
      <c r="S86" s="28" t="str">
        <f t="shared" si="8"/>
        <v xml:space="preserve"> -</v>
      </c>
      <c r="T86" s="25" t="str">
        <f t="shared" si="9"/>
        <v xml:space="preserve"> -</v>
      </c>
    </row>
    <row r="87" spans="2:20" ht="30">
      <c r="B87" s="340"/>
      <c r="C87" s="337"/>
      <c r="D87" s="331"/>
      <c r="E87" s="49">
        <v>42370</v>
      </c>
      <c r="F87" s="106">
        <v>42735</v>
      </c>
      <c r="G87" s="8" t="s">
        <v>100</v>
      </c>
      <c r="H87" s="50">
        <v>1</v>
      </c>
      <c r="I87" s="50">
        <v>0</v>
      </c>
      <c r="J87" s="50">
        <v>0</v>
      </c>
      <c r="K87" s="82">
        <v>0</v>
      </c>
      <c r="L87" s="23" t="e">
        <f t="shared" si="5"/>
        <v>#DIV/0!</v>
      </c>
      <c r="M87" s="24">
        <f t="shared" si="6"/>
        <v>1</v>
      </c>
      <c r="N87" s="25" t="str">
        <f t="shared" si="7"/>
        <v xml:space="preserve"> -</v>
      </c>
      <c r="O87" s="119" t="s">
        <v>251</v>
      </c>
      <c r="P87" s="50">
        <v>0</v>
      </c>
      <c r="Q87" s="50">
        <v>0</v>
      </c>
      <c r="R87" s="50">
        <v>0</v>
      </c>
      <c r="S87" s="28" t="str">
        <f t="shared" si="8"/>
        <v xml:space="preserve"> -</v>
      </c>
      <c r="T87" s="25" t="str">
        <f t="shared" si="9"/>
        <v xml:space="preserve"> -</v>
      </c>
    </row>
    <row r="88" spans="2:20" ht="45">
      <c r="B88" s="340"/>
      <c r="C88" s="337"/>
      <c r="D88" s="331"/>
      <c r="E88" s="49">
        <v>42370</v>
      </c>
      <c r="F88" s="106">
        <v>42735</v>
      </c>
      <c r="G88" s="8" t="s">
        <v>101</v>
      </c>
      <c r="H88" s="50">
        <v>1</v>
      </c>
      <c r="I88" s="50">
        <v>0</v>
      </c>
      <c r="J88" s="50">
        <v>0</v>
      </c>
      <c r="K88" s="82">
        <v>0</v>
      </c>
      <c r="L88" s="23" t="e">
        <f t="shared" si="5"/>
        <v>#DIV/0!</v>
      </c>
      <c r="M88" s="24">
        <f t="shared" si="6"/>
        <v>1</v>
      </c>
      <c r="N88" s="25" t="str">
        <f t="shared" si="7"/>
        <v xml:space="preserve"> -</v>
      </c>
      <c r="O88" s="119" t="s">
        <v>251</v>
      </c>
      <c r="P88" s="50">
        <v>0</v>
      </c>
      <c r="Q88" s="50">
        <v>0</v>
      </c>
      <c r="R88" s="50">
        <v>0</v>
      </c>
      <c r="S88" s="28" t="str">
        <f t="shared" si="8"/>
        <v xml:space="preserve"> -</v>
      </c>
      <c r="T88" s="25" t="str">
        <f t="shared" si="9"/>
        <v xml:space="preserve"> -</v>
      </c>
    </row>
    <row r="89" spans="2:20" ht="61" thickBot="1">
      <c r="B89" s="340"/>
      <c r="C89" s="337"/>
      <c r="D89" s="332"/>
      <c r="E89" s="53">
        <v>42370</v>
      </c>
      <c r="F89" s="107">
        <v>42735</v>
      </c>
      <c r="G89" s="15" t="s">
        <v>102</v>
      </c>
      <c r="H89" s="54">
        <v>1</v>
      </c>
      <c r="I89" s="54">
        <v>1</v>
      </c>
      <c r="J89" s="54">
        <v>1</v>
      </c>
      <c r="K89" s="83">
        <v>1</v>
      </c>
      <c r="L89" s="90">
        <f t="shared" si="5"/>
        <v>1</v>
      </c>
      <c r="M89" s="94">
        <f t="shared" si="6"/>
        <v>1</v>
      </c>
      <c r="N89" s="56">
        <f t="shared" si="7"/>
        <v>1</v>
      </c>
      <c r="O89" s="120">
        <v>2210946</v>
      </c>
      <c r="P89" s="54">
        <v>700000</v>
      </c>
      <c r="Q89" s="54">
        <v>700000</v>
      </c>
      <c r="R89" s="54">
        <v>600</v>
      </c>
      <c r="S89" s="55">
        <f t="shared" si="8"/>
        <v>1</v>
      </c>
      <c r="T89" s="56">
        <f t="shared" si="9"/>
        <v>8.571428571428571E-4</v>
      </c>
    </row>
    <row r="90" spans="2:20" ht="45">
      <c r="B90" s="340"/>
      <c r="C90" s="337"/>
      <c r="D90" s="305" t="s">
        <v>162</v>
      </c>
      <c r="E90" s="69">
        <v>42370</v>
      </c>
      <c r="F90" s="110">
        <v>42735</v>
      </c>
      <c r="G90" s="13" t="s">
        <v>103</v>
      </c>
      <c r="H90" s="70">
        <v>560</v>
      </c>
      <c r="I90" s="70">
        <v>560</v>
      </c>
      <c r="J90" s="70">
        <v>560</v>
      </c>
      <c r="K90" s="86">
        <v>2157</v>
      </c>
      <c r="L90" s="91">
        <f t="shared" si="5"/>
        <v>3.8517857142857141</v>
      </c>
      <c r="M90" s="96">
        <f t="shared" si="6"/>
        <v>1</v>
      </c>
      <c r="N90" s="72">
        <f t="shared" si="7"/>
        <v>1</v>
      </c>
      <c r="O90" s="121" t="s">
        <v>254</v>
      </c>
      <c r="P90" s="70">
        <v>4500000</v>
      </c>
      <c r="Q90" s="70">
        <v>3377172</v>
      </c>
      <c r="R90" s="70">
        <v>34965</v>
      </c>
      <c r="S90" s="71">
        <f t="shared" si="8"/>
        <v>0.75048266666666663</v>
      </c>
      <c r="T90" s="72">
        <f t="shared" si="9"/>
        <v>1.0353337052421375E-2</v>
      </c>
    </row>
    <row r="91" spans="2:20" ht="45">
      <c r="B91" s="340"/>
      <c r="C91" s="337"/>
      <c r="D91" s="333"/>
      <c r="E91" s="49">
        <v>42370</v>
      </c>
      <c r="F91" s="106">
        <v>42735</v>
      </c>
      <c r="G91" s="11" t="s">
        <v>104</v>
      </c>
      <c r="H91" s="50">
        <v>560</v>
      </c>
      <c r="I91" s="50">
        <v>560</v>
      </c>
      <c r="J91" s="50">
        <v>560</v>
      </c>
      <c r="K91" s="82">
        <v>0</v>
      </c>
      <c r="L91" s="23">
        <f t="shared" si="5"/>
        <v>0</v>
      </c>
      <c r="M91" s="24">
        <f t="shared" si="6"/>
        <v>1</v>
      </c>
      <c r="N91" s="25">
        <f t="shared" si="7"/>
        <v>0</v>
      </c>
      <c r="O91" s="119">
        <v>2210874</v>
      </c>
      <c r="P91" s="50">
        <v>448000</v>
      </c>
      <c r="Q91" s="50">
        <v>0</v>
      </c>
      <c r="R91" s="50">
        <v>0</v>
      </c>
      <c r="S91" s="28">
        <f t="shared" si="8"/>
        <v>0</v>
      </c>
      <c r="T91" s="25" t="str">
        <f t="shared" si="9"/>
        <v xml:space="preserve"> -</v>
      </c>
    </row>
    <row r="92" spans="2:20" ht="45">
      <c r="B92" s="340"/>
      <c r="C92" s="337"/>
      <c r="D92" s="333"/>
      <c r="E92" s="49">
        <v>42370</v>
      </c>
      <c r="F92" s="106">
        <v>42735</v>
      </c>
      <c r="G92" s="8" t="s">
        <v>105</v>
      </c>
      <c r="H92" s="50">
        <v>600</v>
      </c>
      <c r="I92" s="50">
        <v>600</v>
      </c>
      <c r="J92" s="50">
        <v>600</v>
      </c>
      <c r="K92" s="82">
        <v>800</v>
      </c>
      <c r="L92" s="23">
        <f t="shared" si="5"/>
        <v>1.3333333333333333</v>
      </c>
      <c r="M92" s="24">
        <f t="shared" si="6"/>
        <v>1</v>
      </c>
      <c r="N92" s="25">
        <f t="shared" si="7"/>
        <v>1</v>
      </c>
      <c r="O92" s="119">
        <v>2210874</v>
      </c>
      <c r="P92" s="50">
        <v>240000</v>
      </c>
      <c r="Q92" s="50">
        <v>190400</v>
      </c>
      <c r="R92" s="50">
        <v>11065</v>
      </c>
      <c r="S92" s="28">
        <f t="shared" si="8"/>
        <v>0.79333333333333333</v>
      </c>
      <c r="T92" s="25">
        <f t="shared" si="9"/>
        <v>5.8114495798319329E-2</v>
      </c>
    </row>
    <row r="93" spans="2:20" ht="30">
      <c r="B93" s="340"/>
      <c r="C93" s="337"/>
      <c r="D93" s="333"/>
      <c r="E93" s="49">
        <v>42370</v>
      </c>
      <c r="F93" s="106">
        <v>42735</v>
      </c>
      <c r="G93" s="11" t="s">
        <v>106</v>
      </c>
      <c r="H93" s="50">
        <v>6</v>
      </c>
      <c r="I93" s="50">
        <v>0</v>
      </c>
      <c r="J93" s="50">
        <v>0</v>
      </c>
      <c r="K93" s="82">
        <v>2</v>
      </c>
      <c r="L93" s="23" t="e">
        <f t="shared" si="5"/>
        <v>#DIV/0!</v>
      </c>
      <c r="M93" s="24">
        <f t="shared" si="6"/>
        <v>1</v>
      </c>
      <c r="N93" s="25" t="str">
        <f t="shared" si="7"/>
        <v xml:space="preserve"> -</v>
      </c>
      <c r="O93" s="119">
        <v>2210874</v>
      </c>
      <c r="P93" s="50">
        <v>390000</v>
      </c>
      <c r="Q93" s="50">
        <v>119344</v>
      </c>
      <c r="R93" s="50">
        <v>0</v>
      </c>
      <c r="S93" s="28">
        <f t="shared" si="8"/>
        <v>0.30601025641025642</v>
      </c>
      <c r="T93" s="25" t="str">
        <f t="shared" si="9"/>
        <v xml:space="preserve"> -</v>
      </c>
    </row>
    <row r="94" spans="2:20" ht="30">
      <c r="B94" s="340"/>
      <c r="C94" s="337"/>
      <c r="D94" s="333"/>
      <c r="E94" s="49">
        <v>42370</v>
      </c>
      <c r="F94" s="106">
        <v>42735</v>
      </c>
      <c r="G94" s="11" t="s">
        <v>107</v>
      </c>
      <c r="H94" s="50">
        <v>4</v>
      </c>
      <c r="I94" s="50">
        <v>1</v>
      </c>
      <c r="J94" s="50">
        <v>1</v>
      </c>
      <c r="K94" s="82">
        <v>1</v>
      </c>
      <c r="L94" s="23">
        <f t="shared" si="5"/>
        <v>1</v>
      </c>
      <c r="M94" s="24">
        <f t="shared" si="6"/>
        <v>1</v>
      </c>
      <c r="N94" s="25">
        <f t="shared" si="7"/>
        <v>1</v>
      </c>
      <c r="O94" s="119">
        <v>2210710</v>
      </c>
      <c r="P94" s="50">
        <v>81946</v>
      </c>
      <c r="Q94" s="50">
        <v>25000</v>
      </c>
      <c r="R94" s="50">
        <v>0</v>
      </c>
      <c r="S94" s="28">
        <f t="shared" si="8"/>
        <v>0.30507895443340738</v>
      </c>
      <c r="T94" s="25" t="str">
        <f t="shared" si="9"/>
        <v xml:space="preserve"> -</v>
      </c>
    </row>
    <row r="95" spans="2:20" ht="45">
      <c r="B95" s="340"/>
      <c r="C95" s="337"/>
      <c r="D95" s="333"/>
      <c r="E95" s="49">
        <v>42370</v>
      </c>
      <c r="F95" s="106">
        <v>42735</v>
      </c>
      <c r="G95" s="11" t="s">
        <v>108</v>
      </c>
      <c r="H95" s="50">
        <v>560</v>
      </c>
      <c r="I95" s="50">
        <v>560</v>
      </c>
      <c r="J95" s="50">
        <v>560</v>
      </c>
      <c r="K95" s="82">
        <v>964</v>
      </c>
      <c r="L95" s="23">
        <f t="shared" si="5"/>
        <v>1.7214285714285715</v>
      </c>
      <c r="M95" s="24">
        <f t="shared" si="6"/>
        <v>1</v>
      </c>
      <c r="N95" s="25">
        <f t="shared" si="7"/>
        <v>1</v>
      </c>
      <c r="O95" s="119" t="s">
        <v>255</v>
      </c>
      <c r="P95" s="50">
        <v>311000</v>
      </c>
      <c r="Q95" s="50">
        <v>136253</v>
      </c>
      <c r="R95" s="50">
        <v>0</v>
      </c>
      <c r="S95" s="28">
        <f t="shared" si="8"/>
        <v>0.43811254019292606</v>
      </c>
      <c r="T95" s="25" t="str">
        <f t="shared" si="9"/>
        <v xml:space="preserve"> -</v>
      </c>
    </row>
    <row r="96" spans="2:20" ht="45">
      <c r="B96" s="340"/>
      <c r="C96" s="337"/>
      <c r="D96" s="333"/>
      <c r="E96" s="49">
        <v>42370</v>
      </c>
      <c r="F96" s="106">
        <v>42735</v>
      </c>
      <c r="G96" s="11" t="s">
        <v>109</v>
      </c>
      <c r="H96" s="50">
        <v>3</v>
      </c>
      <c r="I96" s="50">
        <v>0</v>
      </c>
      <c r="J96" s="50">
        <v>0</v>
      </c>
      <c r="K96" s="82">
        <v>0</v>
      </c>
      <c r="L96" s="23" t="e">
        <f t="shared" si="5"/>
        <v>#DIV/0!</v>
      </c>
      <c r="M96" s="24">
        <f t="shared" si="6"/>
        <v>1</v>
      </c>
      <c r="N96" s="25" t="str">
        <f t="shared" si="7"/>
        <v xml:space="preserve"> -</v>
      </c>
      <c r="O96" s="119">
        <v>2210710</v>
      </c>
      <c r="P96" s="50">
        <v>0</v>
      </c>
      <c r="Q96" s="50">
        <v>0</v>
      </c>
      <c r="R96" s="50">
        <v>0</v>
      </c>
      <c r="S96" s="28" t="str">
        <f t="shared" si="8"/>
        <v xml:space="preserve"> -</v>
      </c>
      <c r="T96" s="25" t="str">
        <f t="shared" si="9"/>
        <v xml:space="preserve"> -</v>
      </c>
    </row>
    <row r="97" spans="2:20" ht="45">
      <c r="B97" s="340"/>
      <c r="C97" s="337"/>
      <c r="D97" s="333"/>
      <c r="E97" s="49">
        <v>42370</v>
      </c>
      <c r="F97" s="106">
        <v>42735</v>
      </c>
      <c r="G97" s="11" t="s">
        <v>110</v>
      </c>
      <c r="H97" s="50">
        <v>1</v>
      </c>
      <c r="I97" s="50">
        <v>1</v>
      </c>
      <c r="J97" s="50">
        <v>1</v>
      </c>
      <c r="K97" s="82">
        <v>1</v>
      </c>
      <c r="L97" s="23">
        <f t="shared" si="5"/>
        <v>1</v>
      </c>
      <c r="M97" s="24">
        <f t="shared" si="6"/>
        <v>1</v>
      </c>
      <c r="N97" s="25">
        <f t="shared" si="7"/>
        <v>1</v>
      </c>
      <c r="O97" s="119" t="s">
        <v>255</v>
      </c>
      <c r="P97" s="50">
        <v>313000</v>
      </c>
      <c r="Q97" s="50">
        <v>174819</v>
      </c>
      <c r="R97" s="50">
        <v>0</v>
      </c>
      <c r="S97" s="28">
        <f t="shared" si="8"/>
        <v>0.55852715654952079</v>
      </c>
      <c r="T97" s="25" t="str">
        <f t="shared" si="9"/>
        <v xml:space="preserve"> -</v>
      </c>
    </row>
    <row r="98" spans="2:20" ht="45">
      <c r="B98" s="340"/>
      <c r="C98" s="337"/>
      <c r="D98" s="333"/>
      <c r="E98" s="49">
        <v>42370</v>
      </c>
      <c r="F98" s="106">
        <v>42735</v>
      </c>
      <c r="G98" s="11" t="s">
        <v>111</v>
      </c>
      <c r="H98" s="50">
        <v>560</v>
      </c>
      <c r="I98" s="50">
        <v>560</v>
      </c>
      <c r="J98" s="50">
        <v>560</v>
      </c>
      <c r="K98" s="82">
        <v>1</v>
      </c>
      <c r="L98" s="23">
        <f t="shared" si="5"/>
        <v>1.7857142857142857E-3</v>
      </c>
      <c r="M98" s="24">
        <f t="shared" si="6"/>
        <v>1</v>
      </c>
      <c r="N98" s="25">
        <f t="shared" si="7"/>
        <v>1.7857142857142857E-3</v>
      </c>
      <c r="O98" s="119" t="s">
        <v>256</v>
      </c>
      <c r="P98" s="50">
        <v>42000</v>
      </c>
      <c r="Q98" s="50">
        <v>42000</v>
      </c>
      <c r="R98" s="50">
        <v>0</v>
      </c>
      <c r="S98" s="28">
        <f t="shared" si="8"/>
        <v>1</v>
      </c>
      <c r="T98" s="25" t="str">
        <f t="shared" si="9"/>
        <v xml:space="preserve"> -</v>
      </c>
    </row>
    <row r="99" spans="2:20" ht="45" customHeight="1">
      <c r="B99" s="340"/>
      <c r="C99" s="337"/>
      <c r="D99" s="333"/>
      <c r="E99" s="49">
        <v>42370</v>
      </c>
      <c r="F99" s="106">
        <v>42735</v>
      </c>
      <c r="G99" s="11" t="s">
        <v>112</v>
      </c>
      <c r="H99" s="50">
        <v>4</v>
      </c>
      <c r="I99" s="50">
        <v>1</v>
      </c>
      <c r="J99" s="50">
        <v>1</v>
      </c>
      <c r="K99" s="82">
        <v>3</v>
      </c>
      <c r="L99" s="23">
        <f t="shared" si="5"/>
        <v>3</v>
      </c>
      <c r="M99" s="24">
        <f t="shared" si="6"/>
        <v>1</v>
      </c>
      <c r="N99" s="25">
        <f t="shared" si="7"/>
        <v>1</v>
      </c>
      <c r="O99" s="119" t="s">
        <v>255</v>
      </c>
      <c r="P99" s="50">
        <v>253161</v>
      </c>
      <c r="Q99" s="50">
        <v>177132</v>
      </c>
      <c r="R99" s="50">
        <v>0</v>
      </c>
      <c r="S99" s="28">
        <f t="shared" si="8"/>
        <v>0.69968123052128883</v>
      </c>
      <c r="T99" s="25" t="str">
        <f t="shared" si="9"/>
        <v xml:space="preserve"> -</v>
      </c>
    </row>
    <row r="100" spans="2:20" ht="30">
      <c r="B100" s="340"/>
      <c r="C100" s="337"/>
      <c r="D100" s="333"/>
      <c r="E100" s="49">
        <v>42370</v>
      </c>
      <c r="F100" s="106">
        <v>42735</v>
      </c>
      <c r="G100" s="11" t="s">
        <v>113</v>
      </c>
      <c r="H100" s="50">
        <v>10000</v>
      </c>
      <c r="I100" s="50">
        <v>10000</v>
      </c>
      <c r="J100" s="50">
        <v>10000</v>
      </c>
      <c r="K100" s="82">
        <v>9199</v>
      </c>
      <c r="L100" s="23">
        <f t="shared" si="5"/>
        <v>0.91990000000000005</v>
      </c>
      <c r="M100" s="24">
        <f t="shared" si="6"/>
        <v>1</v>
      </c>
      <c r="N100" s="25">
        <f t="shared" si="7"/>
        <v>0.91990000000000005</v>
      </c>
      <c r="O100" s="119">
        <v>2210710</v>
      </c>
      <c r="P100" s="50">
        <v>75000</v>
      </c>
      <c r="Q100" s="50">
        <v>71179</v>
      </c>
      <c r="R100" s="50">
        <v>0</v>
      </c>
      <c r="S100" s="28">
        <f t="shared" si="8"/>
        <v>0.9490533333333333</v>
      </c>
      <c r="T100" s="25" t="str">
        <f t="shared" si="9"/>
        <v xml:space="preserve"> -</v>
      </c>
    </row>
    <row r="101" spans="2:20" ht="30">
      <c r="B101" s="340"/>
      <c r="C101" s="337"/>
      <c r="D101" s="333"/>
      <c r="E101" s="49">
        <v>42370</v>
      </c>
      <c r="F101" s="106">
        <v>42735</v>
      </c>
      <c r="G101" s="11" t="s">
        <v>114</v>
      </c>
      <c r="H101" s="50">
        <v>1</v>
      </c>
      <c r="I101" s="50">
        <v>0</v>
      </c>
      <c r="J101" s="50">
        <v>0</v>
      </c>
      <c r="K101" s="82">
        <v>0</v>
      </c>
      <c r="L101" s="23" t="e">
        <f t="shared" si="5"/>
        <v>#DIV/0!</v>
      </c>
      <c r="M101" s="24">
        <f t="shared" si="6"/>
        <v>1</v>
      </c>
      <c r="N101" s="25" t="str">
        <f t="shared" si="7"/>
        <v xml:space="preserve"> -</v>
      </c>
      <c r="O101" s="119">
        <v>2210874</v>
      </c>
      <c r="P101" s="50">
        <v>0</v>
      </c>
      <c r="Q101" s="50">
        <v>0</v>
      </c>
      <c r="R101" s="50">
        <v>0</v>
      </c>
      <c r="S101" s="28" t="str">
        <f t="shared" si="8"/>
        <v xml:space="preserve"> -</v>
      </c>
      <c r="T101" s="25" t="str">
        <f t="shared" si="9"/>
        <v xml:space="preserve"> -</v>
      </c>
    </row>
    <row r="102" spans="2:20" ht="45">
      <c r="B102" s="340"/>
      <c r="C102" s="337"/>
      <c r="D102" s="333"/>
      <c r="E102" s="49">
        <v>42370</v>
      </c>
      <c r="F102" s="106">
        <v>42735</v>
      </c>
      <c r="G102" s="11" t="s">
        <v>179</v>
      </c>
      <c r="H102" s="28">
        <v>1</v>
      </c>
      <c r="I102" s="28">
        <v>1</v>
      </c>
      <c r="J102" s="28">
        <v>1</v>
      </c>
      <c r="K102" s="85">
        <v>1</v>
      </c>
      <c r="L102" s="23">
        <f t="shared" si="5"/>
        <v>1</v>
      </c>
      <c r="M102" s="24">
        <f t="shared" si="6"/>
        <v>1</v>
      </c>
      <c r="N102" s="25">
        <f t="shared" si="7"/>
        <v>1</v>
      </c>
      <c r="O102" s="119">
        <v>2210710</v>
      </c>
      <c r="P102" s="50">
        <v>70000</v>
      </c>
      <c r="Q102" s="50">
        <v>70000</v>
      </c>
      <c r="R102" s="50">
        <v>21000</v>
      </c>
      <c r="S102" s="28">
        <f t="shared" si="8"/>
        <v>1</v>
      </c>
      <c r="T102" s="25">
        <f t="shared" si="9"/>
        <v>0.3</v>
      </c>
    </row>
    <row r="103" spans="2:20" ht="60">
      <c r="B103" s="340"/>
      <c r="C103" s="337"/>
      <c r="D103" s="333"/>
      <c r="E103" s="49">
        <v>42370</v>
      </c>
      <c r="F103" s="106">
        <v>42735</v>
      </c>
      <c r="G103" s="11" t="s">
        <v>115</v>
      </c>
      <c r="H103" s="50">
        <v>1000</v>
      </c>
      <c r="I103" s="50">
        <v>250</v>
      </c>
      <c r="J103" s="50">
        <v>250</v>
      </c>
      <c r="K103" s="82">
        <v>1000</v>
      </c>
      <c r="L103" s="23">
        <f t="shared" si="5"/>
        <v>4</v>
      </c>
      <c r="M103" s="24">
        <f t="shared" si="6"/>
        <v>1</v>
      </c>
      <c r="N103" s="25">
        <f t="shared" si="7"/>
        <v>1</v>
      </c>
      <c r="O103" s="119">
        <v>2210874</v>
      </c>
      <c r="P103" s="50">
        <v>160000</v>
      </c>
      <c r="Q103" s="50">
        <v>160000</v>
      </c>
      <c r="R103" s="50">
        <v>9298</v>
      </c>
      <c r="S103" s="28">
        <f t="shared" si="8"/>
        <v>1</v>
      </c>
      <c r="T103" s="25">
        <f t="shared" si="9"/>
        <v>5.8112499999999997E-2</v>
      </c>
    </row>
    <row r="104" spans="2:20" ht="46" thickBot="1">
      <c r="B104" s="340"/>
      <c r="C104" s="338"/>
      <c r="D104" s="334"/>
      <c r="E104" s="53">
        <v>42370</v>
      </c>
      <c r="F104" s="107">
        <v>42735</v>
      </c>
      <c r="G104" s="15" t="s">
        <v>116</v>
      </c>
      <c r="H104" s="54">
        <v>1</v>
      </c>
      <c r="I104" s="54">
        <v>1</v>
      </c>
      <c r="J104" s="54">
        <v>1</v>
      </c>
      <c r="K104" s="83">
        <v>2</v>
      </c>
      <c r="L104" s="90">
        <f t="shared" si="5"/>
        <v>2</v>
      </c>
      <c r="M104" s="94">
        <f t="shared" si="6"/>
        <v>1</v>
      </c>
      <c r="N104" s="56">
        <f t="shared" si="7"/>
        <v>1</v>
      </c>
      <c r="O104" s="120">
        <v>2210710</v>
      </c>
      <c r="P104" s="54">
        <v>360000</v>
      </c>
      <c r="Q104" s="54">
        <v>360000</v>
      </c>
      <c r="R104" s="54">
        <v>0</v>
      </c>
      <c r="S104" s="55">
        <f t="shared" si="8"/>
        <v>1</v>
      </c>
      <c r="T104" s="56" t="str">
        <f t="shared" si="9"/>
        <v xml:space="preserve"> -</v>
      </c>
    </row>
    <row r="105" spans="2:20" ht="13" customHeight="1" thickBot="1">
      <c r="B105" s="340"/>
      <c r="C105" s="37"/>
      <c r="D105" s="9"/>
      <c r="E105" s="38"/>
      <c r="F105" s="38"/>
      <c r="G105" s="34"/>
      <c r="H105" s="35"/>
      <c r="I105" s="35"/>
      <c r="J105" s="35"/>
      <c r="K105" s="35"/>
      <c r="L105" s="39"/>
      <c r="M105" s="34"/>
      <c r="N105" s="34"/>
      <c r="O105" s="37"/>
      <c r="P105" s="35"/>
      <c r="Q105" s="35"/>
      <c r="R105" s="35"/>
      <c r="S105" s="36"/>
      <c r="T105" s="40"/>
    </row>
    <row r="106" spans="2:20" ht="45">
      <c r="B106" s="340"/>
      <c r="C106" s="336" t="s">
        <v>174</v>
      </c>
      <c r="D106" s="335" t="s">
        <v>163</v>
      </c>
      <c r="E106" s="51">
        <v>42370</v>
      </c>
      <c r="F106" s="108">
        <v>42735</v>
      </c>
      <c r="G106" s="14" t="s">
        <v>117</v>
      </c>
      <c r="H106" s="52">
        <v>34</v>
      </c>
      <c r="I106" s="52">
        <v>0</v>
      </c>
      <c r="J106" s="52">
        <v>0</v>
      </c>
      <c r="K106" s="81">
        <v>0</v>
      </c>
      <c r="L106" s="18" t="e">
        <f t="shared" si="5"/>
        <v>#DIV/0!</v>
      </c>
      <c r="M106" s="19">
        <f t="shared" si="6"/>
        <v>1</v>
      </c>
      <c r="N106" s="20" t="str">
        <f t="shared" si="7"/>
        <v xml:space="preserve"> -</v>
      </c>
      <c r="O106" s="118">
        <v>2210708</v>
      </c>
      <c r="P106" s="52">
        <v>0</v>
      </c>
      <c r="Q106" s="52">
        <v>0</v>
      </c>
      <c r="R106" s="52">
        <v>0</v>
      </c>
      <c r="S106" s="21" t="str">
        <f t="shared" si="8"/>
        <v xml:space="preserve"> -</v>
      </c>
      <c r="T106" s="20" t="str">
        <f t="shared" si="9"/>
        <v xml:space="preserve"> -</v>
      </c>
    </row>
    <row r="107" spans="2:20" ht="45" customHeight="1">
      <c r="B107" s="340"/>
      <c r="C107" s="337"/>
      <c r="D107" s="333"/>
      <c r="E107" s="49">
        <v>42370</v>
      </c>
      <c r="F107" s="106">
        <v>42735</v>
      </c>
      <c r="G107" s="11" t="s">
        <v>118</v>
      </c>
      <c r="H107" s="28">
        <v>1</v>
      </c>
      <c r="I107" s="28">
        <v>1</v>
      </c>
      <c r="J107" s="28">
        <v>1</v>
      </c>
      <c r="K107" s="85">
        <v>1</v>
      </c>
      <c r="L107" s="23">
        <f t="shared" si="5"/>
        <v>1</v>
      </c>
      <c r="M107" s="24">
        <f t="shared" si="6"/>
        <v>1</v>
      </c>
      <c r="N107" s="25">
        <f t="shared" si="7"/>
        <v>1</v>
      </c>
      <c r="O107" s="119">
        <v>2210708</v>
      </c>
      <c r="P107" s="50">
        <v>41500</v>
      </c>
      <c r="Q107" s="50">
        <v>41500</v>
      </c>
      <c r="R107" s="50">
        <v>0</v>
      </c>
      <c r="S107" s="28">
        <f t="shared" si="8"/>
        <v>1</v>
      </c>
      <c r="T107" s="25" t="str">
        <f t="shared" si="9"/>
        <v xml:space="preserve"> -</v>
      </c>
    </row>
    <row r="108" spans="2:20" ht="30">
      <c r="B108" s="340"/>
      <c r="C108" s="337"/>
      <c r="D108" s="333"/>
      <c r="E108" s="49">
        <v>42370</v>
      </c>
      <c r="F108" s="106">
        <v>42735</v>
      </c>
      <c r="G108" s="11" t="s">
        <v>119</v>
      </c>
      <c r="H108" s="50">
        <v>3</v>
      </c>
      <c r="I108" s="50">
        <v>1</v>
      </c>
      <c r="J108" s="50">
        <v>1</v>
      </c>
      <c r="K108" s="82">
        <v>1</v>
      </c>
      <c r="L108" s="23">
        <f t="shared" si="5"/>
        <v>1</v>
      </c>
      <c r="M108" s="24">
        <f t="shared" si="6"/>
        <v>1</v>
      </c>
      <c r="N108" s="25">
        <f t="shared" si="7"/>
        <v>1</v>
      </c>
      <c r="O108" s="119">
        <v>2210708</v>
      </c>
      <c r="P108" s="50">
        <v>20000</v>
      </c>
      <c r="Q108" s="50">
        <v>0</v>
      </c>
      <c r="R108" s="50">
        <v>2000</v>
      </c>
      <c r="S108" s="28">
        <f t="shared" si="8"/>
        <v>0</v>
      </c>
      <c r="T108" s="25">
        <f t="shared" si="9"/>
        <v>1</v>
      </c>
    </row>
    <row r="109" spans="2:20" ht="45">
      <c r="B109" s="340"/>
      <c r="C109" s="337"/>
      <c r="D109" s="333"/>
      <c r="E109" s="49">
        <v>42370</v>
      </c>
      <c r="F109" s="106">
        <v>42735</v>
      </c>
      <c r="G109" s="11" t="s">
        <v>120</v>
      </c>
      <c r="H109" s="28">
        <v>1</v>
      </c>
      <c r="I109" s="28">
        <v>1</v>
      </c>
      <c r="J109" s="28">
        <v>1</v>
      </c>
      <c r="K109" s="85">
        <v>0</v>
      </c>
      <c r="L109" s="23">
        <f t="shared" si="5"/>
        <v>0</v>
      </c>
      <c r="M109" s="24">
        <f t="shared" si="6"/>
        <v>1</v>
      </c>
      <c r="N109" s="25">
        <f t="shared" si="7"/>
        <v>0</v>
      </c>
      <c r="O109" s="119">
        <v>2210708</v>
      </c>
      <c r="P109" s="50">
        <v>60000</v>
      </c>
      <c r="Q109" s="50">
        <v>0</v>
      </c>
      <c r="R109" s="50">
        <v>0</v>
      </c>
      <c r="S109" s="28">
        <f t="shared" si="8"/>
        <v>0</v>
      </c>
      <c r="T109" s="25" t="str">
        <f t="shared" si="9"/>
        <v xml:space="preserve"> -</v>
      </c>
    </row>
    <row r="110" spans="2:20" ht="60">
      <c r="B110" s="340"/>
      <c r="C110" s="337"/>
      <c r="D110" s="333"/>
      <c r="E110" s="49">
        <v>42370</v>
      </c>
      <c r="F110" s="106">
        <v>42735</v>
      </c>
      <c r="G110" s="8" t="s">
        <v>121</v>
      </c>
      <c r="H110" s="50">
        <v>1</v>
      </c>
      <c r="I110" s="50">
        <v>0</v>
      </c>
      <c r="J110" s="50">
        <v>0</v>
      </c>
      <c r="K110" s="82">
        <v>0</v>
      </c>
      <c r="L110" s="23" t="e">
        <f t="shared" si="5"/>
        <v>#DIV/0!</v>
      </c>
      <c r="M110" s="24">
        <f t="shared" si="6"/>
        <v>1</v>
      </c>
      <c r="N110" s="25" t="str">
        <f t="shared" si="7"/>
        <v xml:space="preserve"> -</v>
      </c>
      <c r="O110" s="119" t="s">
        <v>251</v>
      </c>
      <c r="P110" s="50">
        <v>0</v>
      </c>
      <c r="Q110" s="50">
        <v>0</v>
      </c>
      <c r="R110" s="50">
        <v>0</v>
      </c>
      <c r="S110" s="28" t="str">
        <f t="shared" si="8"/>
        <v xml:space="preserve"> -</v>
      </c>
      <c r="T110" s="25" t="str">
        <f t="shared" si="9"/>
        <v xml:space="preserve"> -</v>
      </c>
    </row>
    <row r="111" spans="2:20" ht="60">
      <c r="B111" s="340"/>
      <c r="C111" s="337"/>
      <c r="D111" s="333"/>
      <c r="E111" s="49">
        <v>42370</v>
      </c>
      <c r="F111" s="106">
        <v>42735</v>
      </c>
      <c r="G111" s="8" t="s">
        <v>122</v>
      </c>
      <c r="H111" s="50">
        <v>8</v>
      </c>
      <c r="I111" s="50">
        <v>2</v>
      </c>
      <c r="J111" s="50">
        <v>2</v>
      </c>
      <c r="K111" s="82">
        <v>2</v>
      </c>
      <c r="L111" s="23">
        <f t="shared" si="5"/>
        <v>1</v>
      </c>
      <c r="M111" s="24">
        <f t="shared" si="6"/>
        <v>1</v>
      </c>
      <c r="N111" s="25">
        <f t="shared" si="7"/>
        <v>1</v>
      </c>
      <c r="O111" s="119">
        <v>2210708</v>
      </c>
      <c r="P111" s="50">
        <v>29000</v>
      </c>
      <c r="Q111" s="50">
        <v>0</v>
      </c>
      <c r="R111" s="50">
        <v>0</v>
      </c>
      <c r="S111" s="28">
        <f t="shared" si="8"/>
        <v>0</v>
      </c>
      <c r="T111" s="25" t="str">
        <f t="shared" si="9"/>
        <v xml:space="preserve"> -</v>
      </c>
    </row>
    <row r="112" spans="2:20" ht="61" thickBot="1">
      <c r="B112" s="340"/>
      <c r="C112" s="337"/>
      <c r="D112" s="306"/>
      <c r="E112" s="65">
        <v>42370</v>
      </c>
      <c r="F112" s="109">
        <v>42735</v>
      </c>
      <c r="G112" s="17" t="s">
        <v>123</v>
      </c>
      <c r="H112" s="66">
        <v>1</v>
      </c>
      <c r="I112" s="66">
        <v>0</v>
      </c>
      <c r="J112" s="66">
        <v>0</v>
      </c>
      <c r="K112" s="87">
        <v>0</v>
      </c>
      <c r="L112" s="92" t="e">
        <f t="shared" si="5"/>
        <v>#DIV/0!</v>
      </c>
      <c r="M112" s="93">
        <f t="shared" si="6"/>
        <v>1</v>
      </c>
      <c r="N112" s="68" t="str">
        <f t="shared" si="7"/>
        <v xml:space="preserve"> -</v>
      </c>
      <c r="O112" s="32">
        <v>2210708</v>
      </c>
      <c r="P112" s="66">
        <v>10000</v>
      </c>
      <c r="Q112" s="66">
        <v>0</v>
      </c>
      <c r="R112" s="66">
        <v>0</v>
      </c>
      <c r="S112" s="67">
        <f t="shared" si="8"/>
        <v>0</v>
      </c>
      <c r="T112" s="68" t="str">
        <f t="shared" si="9"/>
        <v xml:space="preserve"> -</v>
      </c>
    </row>
    <row r="113" spans="2:20" ht="30">
      <c r="B113" s="340"/>
      <c r="C113" s="337"/>
      <c r="D113" s="330" t="s">
        <v>164</v>
      </c>
      <c r="E113" s="51">
        <v>42370</v>
      </c>
      <c r="F113" s="108">
        <v>42735</v>
      </c>
      <c r="G113" s="14" t="s">
        <v>124</v>
      </c>
      <c r="H113" s="52">
        <v>9</v>
      </c>
      <c r="I113" s="52">
        <v>0</v>
      </c>
      <c r="J113" s="52">
        <v>0</v>
      </c>
      <c r="K113" s="81">
        <v>0</v>
      </c>
      <c r="L113" s="18" t="e">
        <f t="shared" si="5"/>
        <v>#DIV/0!</v>
      </c>
      <c r="M113" s="19">
        <f t="shared" si="6"/>
        <v>1</v>
      </c>
      <c r="N113" s="20" t="str">
        <f t="shared" si="7"/>
        <v xml:space="preserve"> -</v>
      </c>
      <c r="O113" s="118">
        <v>2210708</v>
      </c>
      <c r="P113" s="52">
        <v>63000</v>
      </c>
      <c r="Q113" s="52">
        <v>0</v>
      </c>
      <c r="R113" s="52">
        <v>0</v>
      </c>
      <c r="S113" s="21">
        <f t="shared" si="8"/>
        <v>0</v>
      </c>
      <c r="T113" s="20" t="str">
        <f t="shared" si="9"/>
        <v xml:space="preserve"> -</v>
      </c>
    </row>
    <row r="114" spans="2:20" ht="30">
      <c r="B114" s="340"/>
      <c r="C114" s="337"/>
      <c r="D114" s="331"/>
      <c r="E114" s="49">
        <v>42370</v>
      </c>
      <c r="F114" s="106">
        <v>42735</v>
      </c>
      <c r="G114" s="11" t="s">
        <v>125</v>
      </c>
      <c r="H114" s="50">
        <v>1</v>
      </c>
      <c r="I114" s="50">
        <v>1</v>
      </c>
      <c r="J114" s="50">
        <v>1</v>
      </c>
      <c r="K114" s="82">
        <v>1</v>
      </c>
      <c r="L114" s="23">
        <f t="shared" si="5"/>
        <v>1</v>
      </c>
      <c r="M114" s="24">
        <f t="shared" si="6"/>
        <v>1</v>
      </c>
      <c r="N114" s="25">
        <f t="shared" si="7"/>
        <v>1</v>
      </c>
      <c r="O114" s="119">
        <v>2210708</v>
      </c>
      <c r="P114" s="50">
        <v>7000</v>
      </c>
      <c r="Q114" s="50">
        <v>0</v>
      </c>
      <c r="R114" s="50">
        <v>0</v>
      </c>
      <c r="S114" s="28">
        <f t="shared" si="8"/>
        <v>0</v>
      </c>
      <c r="T114" s="25" t="str">
        <f t="shared" si="9"/>
        <v xml:space="preserve"> -</v>
      </c>
    </row>
    <row r="115" spans="2:20" ht="30">
      <c r="B115" s="340"/>
      <c r="C115" s="337"/>
      <c r="D115" s="331"/>
      <c r="E115" s="49">
        <v>42370</v>
      </c>
      <c r="F115" s="106">
        <v>42735</v>
      </c>
      <c r="G115" s="11" t="s">
        <v>126</v>
      </c>
      <c r="H115" s="50">
        <v>48</v>
      </c>
      <c r="I115" s="50">
        <v>12</v>
      </c>
      <c r="J115" s="50">
        <v>12</v>
      </c>
      <c r="K115" s="82">
        <v>12</v>
      </c>
      <c r="L115" s="23">
        <f t="shared" si="5"/>
        <v>1</v>
      </c>
      <c r="M115" s="24">
        <f t="shared" si="6"/>
        <v>1</v>
      </c>
      <c r="N115" s="25">
        <f t="shared" si="7"/>
        <v>1</v>
      </c>
      <c r="O115" s="119">
        <v>2210708</v>
      </c>
      <c r="P115" s="50">
        <v>0</v>
      </c>
      <c r="Q115" s="50">
        <v>0</v>
      </c>
      <c r="R115" s="50">
        <v>38400</v>
      </c>
      <c r="S115" s="28" t="str">
        <f t="shared" si="8"/>
        <v xml:space="preserve"> -</v>
      </c>
      <c r="T115" s="25">
        <f t="shared" si="9"/>
        <v>1</v>
      </c>
    </row>
    <row r="116" spans="2:20" ht="60">
      <c r="B116" s="340"/>
      <c r="C116" s="337"/>
      <c r="D116" s="331"/>
      <c r="E116" s="49">
        <v>42370</v>
      </c>
      <c r="F116" s="106">
        <v>42735</v>
      </c>
      <c r="G116" s="8" t="s">
        <v>127</v>
      </c>
      <c r="H116" s="50">
        <v>1</v>
      </c>
      <c r="I116" s="50">
        <v>0</v>
      </c>
      <c r="J116" s="50">
        <v>0</v>
      </c>
      <c r="K116" s="82">
        <v>0</v>
      </c>
      <c r="L116" s="23" t="e">
        <f t="shared" si="5"/>
        <v>#DIV/0!</v>
      </c>
      <c r="M116" s="24">
        <f t="shared" si="6"/>
        <v>1</v>
      </c>
      <c r="N116" s="25" t="str">
        <f t="shared" si="7"/>
        <v xml:space="preserve"> -</v>
      </c>
      <c r="O116" s="119" t="s">
        <v>251</v>
      </c>
      <c r="P116" s="50">
        <v>0</v>
      </c>
      <c r="Q116" s="50">
        <v>0</v>
      </c>
      <c r="R116" s="50">
        <v>0</v>
      </c>
      <c r="S116" s="28" t="str">
        <f t="shared" si="8"/>
        <v xml:space="preserve"> -</v>
      </c>
      <c r="T116" s="25" t="str">
        <f t="shared" si="9"/>
        <v xml:space="preserve"> -</v>
      </c>
    </row>
    <row r="117" spans="2:20" ht="30">
      <c r="B117" s="340"/>
      <c r="C117" s="337"/>
      <c r="D117" s="331"/>
      <c r="E117" s="49">
        <v>42370</v>
      </c>
      <c r="F117" s="106">
        <v>42735</v>
      </c>
      <c r="G117" s="8" t="s">
        <v>128</v>
      </c>
      <c r="H117" s="50">
        <v>1</v>
      </c>
      <c r="I117" s="50">
        <v>1</v>
      </c>
      <c r="J117" s="50">
        <v>1</v>
      </c>
      <c r="K117" s="82">
        <v>1</v>
      </c>
      <c r="L117" s="23">
        <f t="shared" si="5"/>
        <v>1</v>
      </c>
      <c r="M117" s="24">
        <f t="shared" si="6"/>
        <v>1</v>
      </c>
      <c r="N117" s="25">
        <f t="shared" si="7"/>
        <v>1</v>
      </c>
      <c r="O117" s="119" t="s">
        <v>251</v>
      </c>
      <c r="P117" s="50">
        <v>0</v>
      </c>
      <c r="Q117" s="50">
        <v>0</v>
      </c>
      <c r="R117" s="50">
        <v>0</v>
      </c>
      <c r="S117" s="28" t="str">
        <f t="shared" si="8"/>
        <v xml:space="preserve"> -</v>
      </c>
      <c r="T117" s="25" t="str">
        <f t="shared" si="9"/>
        <v xml:space="preserve"> -</v>
      </c>
    </row>
    <row r="118" spans="2:20" ht="60">
      <c r="B118" s="340"/>
      <c r="C118" s="337"/>
      <c r="D118" s="331"/>
      <c r="E118" s="49">
        <v>42370</v>
      </c>
      <c r="F118" s="106">
        <v>42735</v>
      </c>
      <c r="G118" s="8" t="s">
        <v>129</v>
      </c>
      <c r="H118" s="50">
        <v>1</v>
      </c>
      <c r="I118" s="50">
        <v>0</v>
      </c>
      <c r="J118" s="50">
        <v>0</v>
      </c>
      <c r="K118" s="82">
        <v>0</v>
      </c>
      <c r="L118" s="23" t="e">
        <f t="shared" si="5"/>
        <v>#DIV/0!</v>
      </c>
      <c r="M118" s="24">
        <f t="shared" si="6"/>
        <v>1</v>
      </c>
      <c r="N118" s="25" t="str">
        <f t="shared" si="7"/>
        <v xml:space="preserve"> -</v>
      </c>
      <c r="O118" s="119">
        <v>2210708</v>
      </c>
      <c r="P118" s="50">
        <v>0</v>
      </c>
      <c r="Q118" s="50">
        <v>0</v>
      </c>
      <c r="R118" s="50">
        <v>0</v>
      </c>
      <c r="S118" s="28" t="str">
        <f t="shared" si="8"/>
        <v xml:space="preserve"> -</v>
      </c>
      <c r="T118" s="25" t="str">
        <f t="shared" si="9"/>
        <v xml:space="preserve"> -</v>
      </c>
    </row>
    <row r="119" spans="2:20" ht="60" customHeight="1" thickBot="1">
      <c r="B119" s="340"/>
      <c r="C119" s="337"/>
      <c r="D119" s="332"/>
      <c r="E119" s="53">
        <v>42370</v>
      </c>
      <c r="F119" s="107">
        <v>42735</v>
      </c>
      <c r="G119" s="15" t="s">
        <v>130</v>
      </c>
      <c r="H119" s="54">
        <v>60000</v>
      </c>
      <c r="I119" s="54">
        <v>0</v>
      </c>
      <c r="J119" s="54">
        <v>0</v>
      </c>
      <c r="K119" s="83">
        <v>0</v>
      </c>
      <c r="L119" s="90" t="e">
        <f t="shared" si="5"/>
        <v>#DIV/0!</v>
      </c>
      <c r="M119" s="94">
        <f t="shared" si="6"/>
        <v>1</v>
      </c>
      <c r="N119" s="56" t="str">
        <f t="shared" si="7"/>
        <v xml:space="preserve"> -</v>
      </c>
      <c r="O119" s="120" t="s">
        <v>251</v>
      </c>
      <c r="P119" s="54">
        <v>0</v>
      </c>
      <c r="Q119" s="54">
        <v>0</v>
      </c>
      <c r="R119" s="54">
        <v>0</v>
      </c>
      <c r="S119" s="55" t="str">
        <f t="shared" si="8"/>
        <v xml:space="preserve"> -</v>
      </c>
      <c r="T119" s="56" t="str">
        <f t="shared" si="9"/>
        <v xml:space="preserve"> -</v>
      </c>
    </row>
    <row r="120" spans="2:20" ht="30">
      <c r="B120" s="340"/>
      <c r="C120" s="337"/>
      <c r="D120" s="305" t="s">
        <v>165</v>
      </c>
      <c r="E120" s="69">
        <v>42370</v>
      </c>
      <c r="F120" s="110">
        <v>42735</v>
      </c>
      <c r="G120" s="13" t="s">
        <v>131</v>
      </c>
      <c r="H120" s="70">
        <v>4</v>
      </c>
      <c r="I120" s="70">
        <v>1</v>
      </c>
      <c r="J120" s="70">
        <v>1</v>
      </c>
      <c r="K120" s="86">
        <v>1</v>
      </c>
      <c r="L120" s="91">
        <f t="shared" si="5"/>
        <v>1</v>
      </c>
      <c r="M120" s="96">
        <f t="shared" si="6"/>
        <v>1</v>
      </c>
      <c r="N120" s="72">
        <f t="shared" si="7"/>
        <v>1</v>
      </c>
      <c r="O120" s="121">
        <v>2210708</v>
      </c>
      <c r="P120" s="70">
        <v>0</v>
      </c>
      <c r="Q120" s="70">
        <v>0</v>
      </c>
      <c r="R120" s="70">
        <v>8000</v>
      </c>
      <c r="S120" s="71" t="str">
        <f t="shared" si="8"/>
        <v xml:space="preserve"> -</v>
      </c>
      <c r="T120" s="72">
        <f t="shared" si="9"/>
        <v>1</v>
      </c>
    </row>
    <row r="121" spans="2:20" ht="30">
      <c r="B121" s="340"/>
      <c r="C121" s="337"/>
      <c r="D121" s="333"/>
      <c r="E121" s="49">
        <v>42370</v>
      </c>
      <c r="F121" s="106">
        <v>42735</v>
      </c>
      <c r="G121" s="11" t="s">
        <v>132</v>
      </c>
      <c r="H121" s="50">
        <v>6</v>
      </c>
      <c r="I121" s="50">
        <v>1</v>
      </c>
      <c r="J121" s="50">
        <v>1</v>
      </c>
      <c r="K121" s="82">
        <v>1</v>
      </c>
      <c r="L121" s="23">
        <f t="shared" si="5"/>
        <v>1</v>
      </c>
      <c r="M121" s="24">
        <f t="shared" si="6"/>
        <v>1</v>
      </c>
      <c r="N121" s="25">
        <f t="shared" si="7"/>
        <v>1</v>
      </c>
      <c r="O121" s="119">
        <v>2210708</v>
      </c>
      <c r="P121" s="50">
        <v>0</v>
      </c>
      <c r="Q121" s="50">
        <v>0</v>
      </c>
      <c r="R121" s="50">
        <v>1000</v>
      </c>
      <c r="S121" s="28" t="str">
        <f t="shared" si="8"/>
        <v xml:space="preserve"> -</v>
      </c>
      <c r="T121" s="25">
        <f t="shared" si="9"/>
        <v>1</v>
      </c>
    </row>
    <row r="122" spans="2:20" ht="45">
      <c r="B122" s="340"/>
      <c r="C122" s="337"/>
      <c r="D122" s="333"/>
      <c r="E122" s="49">
        <v>42370</v>
      </c>
      <c r="F122" s="106">
        <v>42735</v>
      </c>
      <c r="G122" s="8" t="s">
        <v>133</v>
      </c>
      <c r="H122" s="28">
        <v>0.3</v>
      </c>
      <c r="I122" s="28">
        <v>0</v>
      </c>
      <c r="J122" s="28">
        <v>0</v>
      </c>
      <c r="K122" s="85">
        <v>0</v>
      </c>
      <c r="L122" s="23" t="e">
        <f t="shared" si="5"/>
        <v>#DIV/0!</v>
      </c>
      <c r="M122" s="24">
        <f t="shared" si="6"/>
        <v>1</v>
      </c>
      <c r="N122" s="25" t="str">
        <f t="shared" si="7"/>
        <v xml:space="preserve"> -</v>
      </c>
      <c r="O122" s="119" t="s">
        <v>251</v>
      </c>
      <c r="P122" s="50">
        <v>0</v>
      </c>
      <c r="Q122" s="50">
        <v>0</v>
      </c>
      <c r="R122" s="50">
        <v>0</v>
      </c>
      <c r="S122" s="28" t="str">
        <f t="shared" si="8"/>
        <v xml:space="preserve"> -</v>
      </c>
      <c r="T122" s="25" t="str">
        <f t="shared" si="9"/>
        <v xml:space="preserve"> -</v>
      </c>
    </row>
    <row r="123" spans="2:20" ht="30">
      <c r="B123" s="340"/>
      <c r="C123" s="337"/>
      <c r="D123" s="333"/>
      <c r="E123" s="49">
        <v>42370</v>
      </c>
      <c r="F123" s="106">
        <v>42735</v>
      </c>
      <c r="G123" s="8" t="s">
        <v>134</v>
      </c>
      <c r="H123" s="50">
        <v>1</v>
      </c>
      <c r="I123" s="50">
        <v>1</v>
      </c>
      <c r="J123" s="50">
        <v>1</v>
      </c>
      <c r="K123" s="82">
        <v>1</v>
      </c>
      <c r="L123" s="23">
        <f t="shared" si="5"/>
        <v>1</v>
      </c>
      <c r="M123" s="24">
        <f t="shared" si="6"/>
        <v>1</v>
      </c>
      <c r="N123" s="25">
        <f t="shared" si="7"/>
        <v>1</v>
      </c>
      <c r="O123" s="119">
        <v>2210708</v>
      </c>
      <c r="P123" s="50">
        <v>0</v>
      </c>
      <c r="Q123" s="50">
        <v>0</v>
      </c>
      <c r="R123" s="50">
        <v>0</v>
      </c>
      <c r="S123" s="28" t="str">
        <f t="shared" si="8"/>
        <v xml:space="preserve"> -</v>
      </c>
      <c r="T123" s="25" t="str">
        <f t="shared" si="9"/>
        <v xml:space="preserve"> -</v>
      </c>
    </row>
    <row r="124" spans="2:20" ht="31" thickBot="1">
      <c r="B124" s="340"/>
      <c r="C124" s="338"/>
      <c r="D124" s="334"/>
      <c r="E124" s="53">
        <v>42370</v>
      </c>
      <c r="F124" s="107">
        <v>42735</v>
      </c>
      <c r="G124" s="16" t="s">
        <v>135</v>
      </c>
      <c r="H124" s="54">
        <v>1</v>
      </c>
      <c r="I124" s="54">
        <v>1</v>
      </c>
      <c r="J124" s="54">
        <v>1</v>
      </c>
      <c r="K124" s="83">
        <v>1</v>
      </c>
      <c r="L124" s="90">
        <f t="shared" si="5"/>
        <v>1</v>
      </c>
      <c r="M124" s="94">
        <f t="shared" si="6"/>
        <v>1</v>
      </c>
      <c r="N124" s="56">
        <f t="shared" si="7"/>
        <v>1</v>
      </c>
      <c r="O124" s="120">
        <v>2210708</v>
      </c>
      <c r="P124" s="54">
        <v>0</v>
      </c>
      <c r="Q124" s="54">
        <v>0</v>
      </c>
      <c r="R124" s="54">
        <v>0</v>
      </c>
      <c r="S124" s="55" t="str">
        <f t="shared" si="8"/>
        <v xml:space="preserve"> -</v>
      </c>
      <c r="T124" s="56" t="str">
        <f t="shared" si="9"/>
        <v xml:space="preserve"> -</v>
      </c>
    </row>
    <row r="125" spans="2:20" ht="13" customHeight="1" thickBot="1">
      <c r="B125" s="340"/>
      <c r="C125" s="37"/>
      <c r="D125" s="9"/>
      <c r="E125" s="38"/>
      <c r="F125" s="38"/>
      <c r="G125" s="34"/>
      <c r="H125" s="35"/>
      <c r="I125" s="35"/>
      <c r="J125" s="35"/>
      <c r="K125" s="35"/>
      <c r="L125" s="39"/>
      <c r="M125" s="34"/>
      <c r="N125" s="34"/>
      <c r="O125" s="37"/>
      <c r="P125" s="35"/>
      <c r="Q125" s="35"/>
      <c r="R125" s="35"/>
      <c r="S125" s="36"/>
      <c r="T125" s="40"/>
    </row>
    <row r="126" spans="2:20" ht="46" thickBot="1">
      <c r="B126" s="341"/>
      <c r="C126" s="64" t="s">
        <v>171</v>
      </c>
      <c r="D126" s="63" t="s">
        <v>166</v>
      </c>
      <c r="E126" s="57">
        <v>42370</v>
      </c>
      <c r="F126" s="57">
        <v>42735</v>
      </c>
      <c r="G126" s="58" t="s">
        <v>136</v>
      </c>
      <c r="H126" s="59">
        <v>7</v>
      </c>
      <c r="I126" s="59">
        <v>0</v>
      </c>
      <c r="J126" s="59">
        <v>0</v>
      </c>
      <c r="K126" s="79">
        <v>0</v>
      </c>
      <c r="L126" s="88" t="e">
        <f t="shared" si="5"/>
        <v>#DIV/0!</v>
      </c>
      <c r="M126" s="95">
        <f t="shared" si="6"/>
        <v>1</v>
      </c>
      <c r="N126" s="61" t="str">
        <f t="shared" si="7"/>
        <v xml:space="preserve"> -</v>
      </c>
      <c r="O126" s="116">
        <v>2210168</v>
      </c>
      <c r="P126" s="59">
        <v>100000</v>
      </c>
      <c r="Q126" s="59">
        <v>0</v>
      </c>
      <c r="R126" s="59">
        <v>0</v>
      </c>
      <c r="S126" s="60">
        <f t="shared" si="8"/>
        <v>0</v>
      </c>
      <c r="T126" s="61" t="str">
        <f t="shared" si="9"/>
        <v xml:space="preserve"> -</v>
      </c>
    </row>
    <row r="127" spans="2:20" ht="13" customHeight="1" thickBot="1">
      <c r="B127" s="62"/>
      <c r="C127" s="41"/>
      <c r="D127" s="42"/>
      <c r="E127" s="43"/>
      <c r="F127" s="43"/>
      <c r="G127" s="41"/>
      <c r="H127" s="48"/>
      <c r="I127" s="48"/>
      <c r="J127" s="48"/>
      <c r="K127" s="48"/>
      <c r="L127" s="45"/>
      <c r="M127" s="46"/>
      <c r="N127" s="46"/>
      <c r="O127" s="41"/>
      <c r="P127" s="44"/>
      <c r="Q127" s="44"/>
      <c r="R127" s="44"/>
      <c r="S127" s="46"/>
      <c r="T127" s="47"/>
    </row>
    <row r="128" spans="2:20" ht="45">
      <c r="B128" s="339" t="s">
        <v>170</v>
      </c>
      <c r="C128" s="336" t="s">
        <v>169</v>
      </c>
      <c r="D128" s="335" t="s">
        <v>167</v>
      </c>
      <c r="E128" s="51">
        <v>42370</v>
      </c>
      <c r="F128" s="51">
        <v>42735</v>
      </c>
      <c r="G128" s="10" t="s">
        <v>137</v>
      </c>
      <c r="H128" s="52">
        <v>210</v>
      </c>
      <c r="I128" s="52">
        <v>0</v>
      </c>
      <c r="J128" s="52">
        <v>0</v>
      </c>
      <c r="K128" s="81">
        <v>0</v>
      </c>
      <c r="L128" s="18" t="e">
        <f t="shared" si="5"/>
        <v>#DIV/0!</v>
      </c>
      <c r="M128" s="19">
        <f t="shared" si="6"/>
        <v>1</v>
      </c>
      <c r="N128" s="20" t="str">
        <f t="shared" si="7"/>
        <v xml:space="preserve"> -</v>
      </c>
      <c r="O128" s="118">
        <v>2210711</v>
      </c>
      <c r="P128" s="52">
        <v>0</v>
      </c>
      <c r="Q128" s="52">
        <v>0</v>
      </c>
      <c r="R128" s="52">
        <v>0</v>
      </c>
      <c r="S128" s="21" t="str">
        <f t="shared" si="8"/>
        <v xml:space="preserve"> -</v>
      </c>
      <c r="T128" s="20" t="str">
        <f t="shared" si="9"/>
        <v xml:space="preserve"> -</v>
      </c>
    </row>
    <row r="129" spans="2:20" ht="31" thickBot="1">
      <c r="B129" s="340"/>
      <c r="C129" s="337"/>
      <c r="D129" s="306"/>
      <c r="E129" s="65">
        <v>42370</v>
      </c>
      <c r="F129" s="65">
        <v>42735</v>
      </c>
      <c r="G129" s="17" t="s">
        <v>138</v>
      </c>
      <c r="H129" s="66">
        <v>3</v>
      </c>
      <c r="I129" s="66">
        <v>0</v>
      </c>
      <c r="J129" s="66">
        <v>0</v>
      </c>
      <c r="K129" s="87">
        <v>0</v>
      </c>
      <c r="L129" s="92" t="e">
        <f t="shared" si="5"/>
        <v>#DIV/0!</v>
      </c>
      <c r="M129" s="93">
        <f t="shared" si="6"/>
        <v>1</v>
      </c>
      <c r="N129" s="68" t="str">
        <f t="shared" si="7"/>
        <v xml:space="preserve"> -</v>
      </c>
      <c r="O129" s="32">
        <v>2210711</v>
      </c>
      <c r="P129" s="66">
        <v>0</v>
      </c>
      <c r="Q129" s="66">
        <v>0</v>
      </c>
      <c r="R129" s="66">
        <v>0</v>
      </c>
      <c r="S129" s="67" t="str">
        <f t="shared" si="8"/>
        <v xml:space="preserve"> -</v>
      </c>
      <c r="T129" s="68" t="str">
        <f t="shared" si="9"/>
        <v xml:space="preserve"> -</v>
      </c>
    </row>
    <row r="130" spans="2:20" ht="30">
      <c r="B130" s="340"/>
      <c r="C130" s="337"/>
      <c r="D130" s="330" t="s">
        <v>168</v>
      </c>
      <c r="E130" s="51">
        <v>42370</v>
      </c>
      <c r="F130" s="51">
        <v>42735</v>
      </c>
      <c r="G130" s="10" t="s">
        <v>139</v>
      </c>
      <c r="H130" s="52">
        <v>8</v>
      </c>
      <c r="I130" s="52">
        <v>2</v>
      </c>
      <c r="J130" s="52">
        <v>2</v>
      </c>
      <c r="K130" s="81">
        <v>3</v>
      </c>
      <c r="L130" s="18">
        <f t="shared" si="5"/>
        <v>1.5</v>
      </c>
      <c r="M130" s="19">
        <f t="shared" si="6"/>
        <v>1</v>
      </c>
      <c r="N130" s="20">
        <f t="shared" si="7"/>
        <v>1</v>
      </c>
      <c r="O130" s="118">
        <v>2210711</v>
      </c>
      <c r="P130" s="52">
        <v>128960</v>
      </c>
      <c r="Q130" s="52">
        <v>128960</v>
      </c>
      <c r="R130" s="52">
        <v>20751</v>
      </c>
      <c r="S130" s="21">
        <f t="shared" si="8"/>
        <v>1</v>
      </c>
      <c r="T130" s="20">
        <f t="shared" si="9"/>
        <v>0.16091035980148882</v>
      </c>
    </row>
    <row r="131" spans="2:20" ht="30">
      <c r="B131" s="340"/>
      <c r="C131" s="337"/>
      <c r="D131" s="331"/>
      <c r="E131" s="49">
        <v>42370</v>
      </c>
      <c r="F131" s="49">
        <v>42735</v>
      </c>
      <c r="G131" s="8" t="s">
        <v>140</v>
      </c>
      <c r="H131" s="50">
        <v>450</v>
      </c>
      <c r="I131" s="50">
        <v>0</v>
      </c>
      <c r="J131" s="50">
        <v>0</v>
      </c>
      <c r="K131" s="82">
        <v>61</v>
      </c>
      <c r="L131" s="23" t="e">
        <f t="shared" si="5"/>
        <v>#DIV/0!</v>
      </c>
      <c r="M131" s="24">
        <f t="shared" si="6"/>
        <v>1</v>
      </c>
      <c r="N131" s="25" t="str">
        <f t="shared" si="7"/>
        <v xml:space="preserve"> -</v>
      </c>
      <c r="O131" s="119">
        <v>2210711</v>
      </c>
      <c r="P131" s="50">
        <v>0</v>
      </c>
      <c r="Q131" s="50">
        <v>0</v>
      </c>
      <c r="R131" s="50">
        <v>0</v>
      </c>
      <c r="S131" s="28" t="str">
        <f t="shared" si="8"/>
        <v xml:space="preserve"> -</v>
      </c>
      <c r="T131" s="25" t="str">
        <f t="shared" si="9"/>
        <v xml:space="preserve"> -</v>
      </c>
    </row>
    <row r="132" spans="2:20" ht="30">
      <c r="B132" s="340"/>
      <c r="C132" s="337"/>
      <c r="D132" s="331"/>
      <c r="E132" s="49">
        <v>42370</v>
      </c>
      <c r="F132" s="49">
        <v>42735</v>
      </c>
      <c r="G132" s="8" t="s">
        <v>141</v>
      </c>
      <c r="H132" s="50">
        <v>1</v>
      </c>
      <c r="I132" s="50">
        <v>0</v>
      </c>
      <c r="J132" s="50">
        <v>0</v>
      </c>
      <c r="K132" s="82">
        <v>0</v>
      </c>
      <c r="L132" s="23" t="e">
        <f t="shared" si="5"/>
        <v>#DIV/0!</v>
      </c>
      <c r="M132" s="24">
        <f t="shared" si="6"/>
        <v>1</v>
      </c>
      <c r="N132" s="25" t="str">
        <f t="shared" si="7"/>
        <v xml:space="preserve"> -</v>
      </c>
      <c r="O132" s="119" t="s">
        <v>251</v>
      </c>
      <c r="P132" s="50">
        <v>76500</v>
      </c>
      <c r="Q132" s="50">
        <v>0</v>
      </c>
      <c r="R132" s="50">
        <v>0</v>
      </c>
      <c r="S132" s="28">
        <f t="shared" si="8"/>
        <v>0</v>
      </c>
      <c r="T132" s="25" t="str">
        <f t="shared" si="9"/>
        <v xml:space="preserve"> -</v>
      </c>
    </row>
    <row r="133" spans="2:20" ht="60">
      <c r="B133" s="340"/>
      <c r="C133" s="337"/>
      <c r="D133" s="331"/>
      <c r="E133" s="49">
        <v>42370</v>
      </c>
      <c r="F133" s="49">
        <v>42735</v>
      </c>
      <c r="G133" s="8" t="s">
        <v>142</v>
      </c>
      <c r="H133" s="50">
        <v>1</v>
      </c>
      <c r="I133" s="50">
        <v>0</v>
      </c>
      <c r="J133" s="50">
        <v>0</v>
      </c>
      <c r="K133" s="82">
        <v>0</v>
      </c>
      <c r="L133" s="23" t="e">
        <f t="shared" si="5"/>
        <v>#DIV/0!</v>
      </c>
      <c r="M133" s="24">
        <f t="shared" si="6"/>
        <v>1</v>
      </c>
      <c r="N133" s="25" t="str">
        <f t="shared" si="7"/>
        <v xml:space="preserve"> -</v>
      </c>
      <c r="O133" s="119">
        <v>2210711</v>
      </c>
      <c r="P133" s="50">
        <v>0</v>
      </c>
      <c r="Q133" s="50">
        <v>0</v>
      </c>
      <c r="R133" s="50">
        <v>0</v>
      </c>
      <c r="S133" s="28" t="str">
        <f t="shared" si="8"/>
        <v xml:space="preserve"> -</v>
      </c>
      <c r="T133" s="25" t="str">
        <f t="shared" si="9"/>
        <v xml:space="preserve"> -</v>
      </c>
    </row>
    <row r="134" spans="2:20" ht="30">
      <c r="B134" s="340"/>
      <c r="C134" s="337"/>
      <c r="D134" s="331"/>
      <c r="E134" s="49">
        <v>42370</v>
      </c>
      <c r="F134" s="49">
        <v>42735</v>
      </c>
      <c r="G134" s="8" t="s">
        <v>143</v>
      </c>
      <c r="H134" s="50">
        <v>4</v>
      </c>
      <c r="I134" s="50">
        <v>1</v>
      </c>
      <c r="J134" s="50">
        <v>1</v>
      </c>
      <c r="K134" s="82">
        <v>0</v>
      </c>
      <c r="L134" s="23">
        <f t="shared" si="5"/>
        <v>0</v>
      </c>
      <c r="M134" s="24">
        <f t="shared" si="6"/>
        <v>1</v>
      </c>
      <c r="N134" s="25">
        <f t="shared" si="7"/>
        <v>0</v>
      </c>
      <c r="O134" s="119">
        <v>2210711</v>
      </c>
      <c r="P134" s="50">
        <v>25000</v>
      </c>
      <c r="Q134" s="50">
        <v>0</v>
      </c>
      <c r="R134" s="50">
        <v>0</v>
      </c>
      <c r="S134" s="28">
        <f t="shared" si="8"/>
        <v>0</v>
      </c>
      <c r="T134" s="25" t="str">
        <f t="shared" si="9"/>
        <v xml:space="preserve"> -</v>
      </c>
    </row>
    <row r="135" spans="2:20" ht="61" thickBot="1">
      <c r="B135" s="341"/>
      <c r="C135" s="338"/>
      <c r="D135" s="332"/>
      <c r="E135" s="53">
        <v>42370</v>
      </c>
      <c r="F135" s="53">
        <v>42735</v>
      </c>
      <c r="G135" s="16" t="s">
        <v>144</v>
      </c>
      <c r="H135" s="54">
        <v>1</v>
      </c>
      <c r="I135" s="54">
        <v>1</v>
      </c>
      <c r="J135" s="54">
        <v>1</v>
      </c>
      <c r="K135" s="83">
        <v>1</v>
      </c>
      <c r="L135" s="90">
        <f t="shared" si="5"/>
        <v>1</v>
      </c>
      <c r="M135" s="93">
        <f t="shared" si="6"/>
        <v>1</v>
      </c>
      <c r="N135" s="68">
        <f t="shared" si="7"/>
        <v>1</v>
      </c>
      <c r="O135" s="120" t="s">
        <v>251</v>
      </c>
      <c r="P135" s="66">
        <v>0</v>
      </c>
      <c r="Q135" s="66">
        <v>0</v>
      </c>
      <c r="R135" s="66">
        <v>0</v>
      </c>
      <c r="S135" s="67" t="str">
        <f t="shared" si="8"/>
        <v xml:space="preserve"> -</v>
      </c>
      <c r="T135" s="68" t="str">
        <f t="shared" si="9"/>
        <v xml:space="preserve"> -</v>
      </c>
    </row>
    <row r="136" spans="2:20" ht="21" customHeight="1" thickBot="1">
      <c r="M136" s="103">
        <f>+AVERAGE(M12:M27,M29,M31:M62,M64:M104,M106:M124,M126,M128:M135)</f>
        <v>1</v>
      </c>
      <c r="N136" s="98">
        <f>+AVERAGE(N12:N27,N29,N31:N62,N64:N104,N106:N124,N126,N128:N135)</f>
        <v>0.72985046813651477</v>
      </c>
      <c r="O136" s="102"/>
      <c r="P136" s="99">
        <f>+SUM(P12:P27,P29,P31:P62,P64:P104,P106:P124,P126,P128:P135)</f>
        <v>14649992</v>
      </c>
      <c r="Q136" s="100">
        <f>+SUM(Q12:Q27,Q29,Q31:Q62,Q64:Q104,Q106:Q124,Q126,Q128:Q135)</f>
        <v>9900429</v>
      </c>
      <c r="R136" s="100">
        <f>+SUM(R12:R27,R29,R31:R62,R64:R104,R106:R124,R126,R128:R135)</f>
        <v>275779</v>
      </c>
      <c r="S136" s="101">
        <f t="shared" si="8"/>
        <v>0.67579757040140365</v>
      </c>
      <c r="T136" s="98">
        <f t="shared" si="9"/>
        <v>2.7855257585302617E-2</v>
      </c>
    </row>
  </sheetData>
  <mergeCells count="45">
    <mergeCell ref="C12:C27"/>
    <mergeCell ref="B12:B29"/>
    <mergeCell ref="C128:C135"/>
    <mergeCell ref="B128:B135"/>
    <mergeCell ref="C106:C124"/>
    <mergeCell ref="C64:C104"/>
    <mergeCell ref="C31:C62"/>
    <mergeCell ref="B31:B126"/>
    <mergeCell ref="D31:D36"/>
    <mergeCell ref="D37:D48"/>
    <mergeCell ref="D49:D50"/>
    <mergeCell ref="D130:D135"/>
    <mergeCell ref="D53:D55"/>
    <mergeCell ref="D56:D59"/>
    <mergeCell ref="D61:D62"/>
    <mergeCell ref="D64:D73"/>
    <mergeCell ref="D74:D81"/>
    <mergeCell ref="D82:D84"/>
    <mergeCell ref="D85:D89"/>
    <mergeCell ref="D90:D104"/>
    <mergeCell ref="D106:D112"/>
    <mergeCell ref="D113:D119"/>
    <mergeCell ref="D120:D124"/>
    <mergeCell ref="D128:D129"/>
    <mergeCell ref="J10:J11"/>
    <mergeCell ref="M10:M11"/>
    <mergeCell ref="N10:N11"/>
    <mergeCell ref="D14:D18"/>
    <mergeCell ref="D19:D27"/>
    <mergeCell ref="O9:T10"/>
    <mergeCell ref="H10:H11"/>
    <mergeCell ref="I10:I11"/>
    <mergeCell ref="D51:D52"/>
    <mergeCell ref="B2:T2"/>
    <mergeCell ref="B3:T3"/>
    <mergeCell ref="B4:T4"/>
    <mergeCell ref="D8:K8"/>
    <mergeCell ref="B9:B11"/>
    <mergeCell ref="C9:C11"/>
    <mergeCell ref="D9:D11"/>
    <mergeCell ref="E9:F10"/>
    <mergeCell ref="G9:K9"/>
    <mergeCell ref="K10:K11"/>
    <mergeCell ref="M9:N9"/>
    <mergeCell ref="G10:G11"/>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29">
        <v>43100</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42736</v>
      </c>
      <c r="F12" s="112">
        <v>43100</v>
      </c>
      <c r="G12" s="58" t="s">
        <v>28</v>
      </c>
      <c r="H12" s="59">
        <v>1</v>
      </c>
      <c r="I12" s="54">
        <f>+J12</f>
        <v>1</v>
      </c>
      <c r="J12" s="59">
        <v>1</v>
      </c>
      <c r="K12" s="79">
        <v>1</v>
      </c>
      <c r="L12" s="88">
        <f>+K12/J12</f>
        <v>1</v>
      </c>
      <c r="M12" s="95">
        <f>DAYS360(E12,$C$8)/DAYS360(E12,F12)</f>
        <v>1</v>
      </c>
      <c r="N12" s="61">
        <f>IF(J12=0," -",IF(L12&gt;100%,100%,L12))</f>
        <v>1</v>
      </c>
      <c r="O12" s="116">
        <v>2210708</v>
      </c>
      <c r="P12" s="59">
        <v>6320</v>
      </c>
      <c r="Q12" s="59">
        <v>1820</v>
      </c>
      <c r="R12" s="59">
        <v>0</v>
      </c>
      <c r="S12" s="60">
        <f>IF(P12=0," -",Q12/P12)</f>
        <v>0.28797468354430378</v>
      </c>
      <c r="T12" s="61" t="str">
        <f>IF(R12=0," -",IF(Q12=0,100%,R12/Q12))</f>
        <v xml:space="preserve"> -</v>
      </c>
    </row>
    <row r="13" spans="2:20" ht="61" thickBot="1">
      <c r="B13" s="340"/>
      <c r="C13" s="340"/>
      <c r="D13" s="137" t="s">
        <v>146</v>
      </c>
      <c r="E13" s="74">
        <v>42736</v>
      </c>
      <c r="F13" s="114">
        <v>43100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40"/>
      <c r="C14" s="340"/>
      <c r="D14" s="335" t="s">
        <v>147</v>
      </c>
      <c r="E14" s="51">
        <v>42736</v>
      </c>
      <c r="F14" s="108">
        <v>43100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40"/>
      <c r="C15" s="340"/>
      <c r="D15" s="333"/>
      <c r="E15" s="49">
        <v>42736</v>
      </c>
      <c r="F15" s="106">
        <v>43100</v>
      </c>
      <c r="G15" s="8" t="s">
        <v>31</v>
      </c>
      <c r="H15" s="50">
        <v>1</v>
      </c>
      <c r="I15" s="50">
        <f t="shared" si="5"/>
        <v>1</v>
      </c>
      <c r="J15" s="50">
        <v>1</v>
      </c>
      <c r="K15" s="293">
        <v>0.67</v>
      </c>
      <c r="L15" s="23">
        <f t="shared" si="0"/>
        <v>0.67</v>
      </c>
      <c r="M15" s="24">
        <f t="shared" si="1"/>
        <v>1</v>
      </c>
      <c r="N15" s="25">
        <f t="shared" si="2"/>
        <v>0.67</v>
      </c>
      <c r="O15" s="119">
        <v>0</v>
      </c>
      <c r="P15" s="50">
        <v>0</v>
      </c>
      <c r="Q15" s="50">
        <v>0</v>
      </c>
      <c r="R15" s="50">
        <v>0</v>
      </c>
      <c r="S15" s="28" t="str">
        <f t="shared" si="3"/>
        <v xml:space="preserve"> -</v>
      </c>
      <c r="T15" s="25" t="str">
        <f t="shared" si="4"/>
        <v xml:space="preserve"> -</v>
      </c>
    </row>
    <row r="16" spans="2:20" ht="60">
      <c r="B16" s="340"/>
      <c r="C16" s="340"/>
      <c r="D16" s="333"/>
      <c r="E16" s="49">
        <v>42736</v>
      </c>
      <c r="F16" s="106">
        <v>43100</v>
      </c>
      <c r="G16" s="8" t="s">
        <v>32</v>
      </c>
      <c r="H16" s="50">
        <v>1</v>
      </c>
      <c r="I16" s="50">
        <f t="shared" si="5"/>
        <v>1</v>
      </c>
      <c r="J16" s="50">
        <v>1</v>
      </c>
      <c r="K16" s="82">
        <v>1</v>
      </c>
      <c r="L16" s="23">
        <f t="shared" si="0"/>
        <v>1</v>
      </c>
      <c r="M16" s="24">
        <f t="shared" si="1"/>
        <v>1</v>
      </c>
      <c r="N16" s="25">
        <f t="shared" si="2"/>
        <v>1</v>
      </c>
      <c r="O16" s="119" t="s">
        <v>251</v>
      </c>
      <c r="P16" s="50">
        <v>0</v>
      </c>
      <c r="Q16" s="50">
        <v>0</v>
      </c>
      <c r="R16" s="50">
        <v>0</v>
      </c>
      <c r="S16" s="28" t="str">
        <f t="shared" si="3"/>
        <v xml:space="preserve"> -</v>
      </c>
      <c r="T16" s="25" t="str">
        <f t="shared" si="4"/>
        <v xml:space="preserve"> -</v>
      </c>
    </row>
    <row r="17" spans="2:20" ht="45">
      <c r="B17" s="340"/>
      <c r="C17" s="340"/>
      <c r="D17" s="333"/>
      <c r="E17" s="49">
        <v>42736</v>
      </c>
      <c r="F17" s="106">
        <v>43100</v>
      </c>
      <c r="G17" s="8" t="s">
        <v>33</v>
      </c>
      <c r="H17" s="50">
        <v>1</v>
      </c>
      <c r="I17" s="50">
        <f t="shared" si="5"/>
        <v>1</v>
      </c>
      <c r="J17" s="50">
        <v>1</v>
      </c>
      <c r="K17" s="292">
        <v>0.5</v>
      </c>
      <c r="L17" s="23">
        <f t="shared" si="0"/>
        <v>0.5</v>
      </c>
      <c r="M17" s="24">
        <f t="shared" si="1"/>
        <v>1</v>
      </c>
      <c r="N17" s="25">
        <f t="shared" si="2"/>
        <v>0.5</v>
      </c>
      <c r="O17" s="119">
        <v>0</v>
      </c>
      <c r="P17" s="50">
        <v>0</v>
      </c>
      <c r="Q17" s="50">
        <v>0</v>
      </c>
      <c r="R17" s="50">
        <v>0</v>
      </c>
      <c r="S17" s="28" t="str">
        <f t="shared" si="3"/>
        <v xml:space="preserve"> -</v>
      </c>
      <c r="T17" s="25" t="str">
        <f t="shared" si="4"/>
        <v xml:space="preserve"> -</v>
      </c>
    </row>
    <row r="18" spans="2:20" ht="46" thickBot="1">
      <c r="B18" s="340"/>
      <c r="C18" s="340"/>
      <c r="D18" s="334"/>
      <c r="E18" s="53">
        <v>42736</v>
      </c>
      <c r="F18" s="107">
        <v>43100</v>
      </c>
      <c r="G18" s="16" t="s">
        <v>34</v>
      </c>
      <c r="H18" s="54">
        <v>1</v>
      </c>
      <c r="I18" s="54">
        <f t="shared" si="5"/>
        <v>1</v>
      </c>
      <c r="J18" s="54">
        <v>1</v>
      </c>
      <c r="K18" s="296">
        <v>0.5</v>
      </c>
      <c r="L18" s="90">
        <f t="shared" si="0"/>
        <v>0.5</v>
      </c>
      <c r="M18" s="94">
        <f t="shared" si="1"/>
        <v>1</v>
      </c>
      <c r="N18" s="56">
        <f t="shared" si="2"/>
        <v>0.5</v>
      </c>
      <c r="O18" s="120">
        <v>0</v>
      </c>
      <c r="P18" s="54">
        <v>0</v>
      </c>
      <c r="Q18" s="54">
        <v>0</v>
      </c>
      <c r="R18" s="54">
        <v>0</v>
      </c>
      <c r="S18" s="55" t="str">
        <f t="shared" si="3"/>
        <v xml:space="preserve"> -</v>
      </c>
      <c r="T18" s="56" t="str">
        <f t="shared" si="4"/>
        <v xml:space="preserve"> -</v>
      </c>
    </row>
    <row r="19" spans="2:20" ht="30" customHeight="1">
      <c r="B19" s="340"/>
      <c r="C19" s="340"/>
      <c r="D19" s="343" t="s">
        <v>148</v>
      </c>
      <c r="E19" s="51">
        <v>42736</v>
      </c>
      <c r="F19" s="108">
        <v>43100</v>
      </c>
      <c r="G19" s="10" t="s">
        <v>35</v>
      </c>
      <c r="H19" s="21">
        <v>1</v>
      </c>
      <c r="I19" s="21">
        <f t="shared" si="5"/>
        <v>1</v>
      </c>
      <c r="J19" s="21">
        <v>1</v>
      </c>
      <c r="K19" s="20">
        <v>1</v>
      </c>
      <c r="L19" s="132">
        <f t="shared" si="0"/>
        <v>1</v>
      </c>
      <c r="M19" s="19">
        <f t="shared" si="1"/>
        <v>1</v>
      </c>
      <c r="N19" s="20">
        <f t="shared" si="2"/>
        <v>1</v>
      </c>
      <c r="O19" s="126">
        <v>2210216</v>
      </c>
      <c r="P19" s="52">
        <v>497805</v>
      </c>
      <c r="Q19" s="52">
        <v>496218</v>
      </c>
      <c r="R19" s="52">
        <v>0</v>
      </c>
      <c r="S19" s="21">
        <f t="shared" si="3"/>
        <v>0.9968120047006358</v>
      </c>
      <c r="T19" s="20" t="str">
        <f t="shared" si="4"/>
        <v xml:space="preserve"> -</v>
      </c>
    </row>
    <row r="20" spans="2:20" ht="45">
      <c r="B20" s="340"/>
      <c r="C20" s="340"/>
      <c r="D20" s="344"/>
      <c r="E20" s="49">
        <v>42736</v>
      </c>
      <c r="F20" s="106">
        <v>43100</v>
      </c>
      <c r="G20" s="8" t="s">
        <v>36</v>
      </c>
      <c r="H20" s="50">
        <v>1</v>
      </c>
      <c r="I20" s="50">
        <f t="shared" si="5"/>
        <v>1</v>
      </c>
      <c r="J20" s="50">
        <v>1</v>
      </c>
      <c r="K20" s="133">
        <v>1</v>
      </c>
      <c r="L20" s="138">
        <f t="shared" si="0"/>
        <v>1</v>
      </c>
      <c r="M20" s="24">
        <f t="shared" si="1"/>
        <v>1</v>
      </c>
      <c r="N20" s="25">
        <f t="shared" si="2"/>
        <v>1</v>
      </c>
      <c r="O20" s="127">
        <v>2210706</v>
      </c>
      <c r="P20" s="50">
        <v>494004</v>
      </c>
      <c r="Q20" s="50">
        <v>479089</v>
      </c>
      <c r="R20" s="50">
        <v>0</v>
      </c>
      <c r="S20" s="28">
        <f t="shared" si="3"/>
        <v>0.96980793677783983</v>
      </c>
      <c r="T20" s="25" t="str">
        <f t="shared" si="4"/>
        <v xml:space="preserve"> -</v>
      </c>
    </row>
    <row r="21" spans="2:20" ht="45">
      <c r="B21" s="340"/>
      <c r="C21" s="340"/>
      <c r="D21" s="344"/>
      <c r="E21" s="49">
        <v>42736</v>
      </c>
      <c r="F21" s="106">
        <v>43100</v>
      </c>
      <c r="G21" s="8" t="s">
        <v>37</v>
      </c>
      <c r="H21" s="50">
        <v>100</v>
      </c>
      <c r="I21" s="50">
        <f>+J21+('2016'!I21-'2016'!K21)</f>
        <v>-5</v>
      </c>
      <c r="J21" s="50">
        <v>25</v>
      </c>
      <c r="K21" s="133">
        <v>35</v>
      </c>
      <c r="L21" s="138">
        <f t="shared" si="0"/>
        <v>1.4</v>
      </c>
      <c r="M21" s="24">
        <f t="shared" si="1"/>
        <v>1</v>
      </c>
      <c r="N21" s="25">
        <f t="shared" si="2"/>
        <v>1</v>
      </c>
      <c r="O21" s="127">
        <v>2210706</v>
      </c>
      <c r="P21" s="50">
        <v>0</v>
      </c>
      <c r="Q21" s="50">
        <v>0</v>
      </c>
      <c r="R21" s="50">
        <v>0</v>
      </c>
      <c r="S21" s="28" t="str">
        <f t="shared" si="3"/>
        <v xml:space="preserve"> -</v>
      </c>
      <c r="T21" s="25" t="str">
        <f t="shared" si="4"/>
        <v xml:space="preserve"> -</v>
      </c>
    </row>
    <row r="22" spans="2:20" ht="30">
      <c r="B22" s="340"/>
      <c r="C22" s="340"/>
      <c r="D22" s="344"/>
      <c r="E22" s="49">
        <v>42736</v>
      </c>
      <c r="F22" s="106">
        <v>43100</v>
      </c>
      <c r="G22" s="8" t="s">
        <v>38</v>
      </c>
      <c r="H22" s="50">
        <v>1</v>
      </c>
      <c r="I22" s="50">
        <f>+J22</f>
        <v>1</v>
      </c>
      <c r="J22" s="50">
        <v>1</v>
      </c>
      <c r="K22" s="133">
        <v>1</v>
      </c>
      <c r="L22" s="138">
        <f t="shared" si="0"/>
        <v>1</v>
      </c>
      <c r="M22" s="24">
        <f t="shared" si="1"/>
        <v>1</v>
      </c>
      <c r="N22" s="25">
        <f t="shared" si="2"/>
        <v>1</v>
      </c>
      <c r="O22" s="127" t="s">
        <v>251</v>
      </c>
      <c r="P22" s="50">
        <v>0</v>
      </c>
      <c r="Q22" s="50">
        <v>0</v>
      </c>
      <c r="R22" s="50">
        <v>0</v>
      </c>
      <c r="S22" s="28" t="str">
        <f t="shared" si="3"/>
        <v xml:space="preserve"> -</v>
      </c>
      <c r="T22" s="25" t="str">
        <f t="shared" si="4"/>
        <v xml:space="preserve"> -</v>
      </c>
    </row>
    <row r="23" spans="2:20" ht="45">
      <c r="B23" s="340"/>
      <c r="C23" s="340"/>
      <c r="D23" s="344"/>
      <c r="E23" s="49">
        <v>42736</v>
      </c>
      <c r="F23" s="106">
        <v>43100</v>
      </c>
      <c r="G23" s="8" t="s">
        <v>39</v>
      </c>
      <c r="H23" s="50">
        <v>2</v>
      </c>
      <c r="I23" s="50">
        <f>+J23+('2016'!I23-'2016'!K23)</f>
        <v>1</v>
      </c>
      <c r="J23" s="50">
        <v>1</v>
      </c>
      <c r="K23" s="133">
        <v>3</v>
      </c>
      <c r="L23" s="138">
        <f t="shared" si="0"/>
        <v>3</v>
      </c>
      <c r="M23" s="24">
        <f t="shared" si="1"/>
        <v>1</v>
      </c>
      <c r="N23" s="25">
        <f t="shared" si="2"/>
        <v>1</v>
      </c>
      <c r="O23" s="127">
        <v>2210706</v>
      </c>
      <c r="P23" s="50">
        <v>30940</v>
      </c>
      <c r="Q23" s="50">
        <v>9638</v>
      </c>
      <c r="R23" s="50">
        <v>0</v>
      </c>
      <c r="S23" s="28">
        <f t="shared" si="3"/>
        <v>0.31150614091790563</v>
      </c>
      <c r="T23" s="25" t="str">
        <f t="shared" si="4"/>
        <v xml:space="preserve"> -</v>
      </c>
    </row>
    <row r="24" spans="2:20" ht="30">
      <c r="B24" s="340"/>
      <c r="C24" s="340"/>
      <c r="D24" s="344"/>
      <c r="E24" s="49">
        <v>42736</v>
      </c>
      <c r="F24" s="106">
        <v>43100</v>
      </c>
      <c r="G24" s="8" t="s">
        <v>40</v>
      </c>
      <c r="H24" s="50">
        <v>4</v>
      </c>
      <c r="I24" s="50">
        <f>+J24+('2016'!I24-'2016'!K24)</f>
        <v>1</v>
      </c>
      <c r="J24" s="50">
        <v>1</v>
      </c>
      <c r="K24" s="133">
        <v>0</v>
      </c>
      <c r="L24" s="138">
        <f t="shared" si="0"/>
        <v>0</v>
      </c>
      <c r="M24" s="24">
        <f t="shared" si="1"/>
        <v>1</v>
      </c>
      <c r="N24" s="25">
        <f t="shared" si="2"/>
        <v>0</v>
      </c>
      <c r="O24" s="127">
        <v>2210706</v>
      </c>
      <c r="P24" s="50">
        <v>0</v>
      </c>
      <c r="Q24" s="50">
        <v>0</v>
      </c>
      <c r="R24" s="50">
        <v>0</v>
      </c>
      <c r="S24" s="28" t="str">
        <f t="shared" si="3"/>
        <v xml:space="preserve"> -</v>
      </c>
      <c r="T24" s="25" t="str">
        <f t="shared" si="4"/>
        <v xml:space="preserve"> -</v>
      </c>
    </row>
    <row r="25" spans="2:20" ht="45">
      <c r="B25" s="340"/>
      <c r="C25" s="340"/>
      <c r="D25" s="344"/>
      <c r="E25" s="49">
        <v>42736</v>
      </c>
      <c r="F25" s="106">
        <v>43100</v>
      </c>
      <c r="G25" s="8" t="s">
        <v>41</v>
      </c>
      <c r="H25" s="50">
        <v>10000</v>
      </c>
      <c r="I25" s="50">
        <f>+J25+('2016'!I25-'2016'!K25)</f>
        <v>800</v>
      </c>
      <c r="J25" s="50">
        <v>2500</v>
      </c>
      <c r="K25" s="133">
        <v>6500</v>
      </c>
      <c r="L25" s="138">
        <f t="shared" si="0"/>
        <v>2.6</v>
      </c>
      <c r="M25" s="24">
        <f t="shared" si="1"/>
        <v>1</v>
      </c>
      <c r="N25" s="25">
        <f t="shared" si="2"/>
        <v>1</v>
      </c>
      <c r="O25" s="127">
        <v>2210706</v>
      </c>
      <c r="P25" s="50">
        <v>30000</v>
      </c>
      <c r="Q25" s="50">
        <v>30000</v>
      </c>
      <c r="R25" s="50">
        <v>0</v>
      </c>
      <c r="S25" s="28">
        <f t="shared" si="3"/>
        <v>1</v>
      </c>
      <c r="T25" s="25" t="str">
        <f t="shared" si="4"/>
        <v xml:space="preserve"> -</v>
      </c>
    </row>
    <row r="26" spans="2:20" ht="60">
      <c r="B26" s="340"/>
      <c r="C26" s="340"/>
      <c r="D26" s="344"/>
      <c r="E26" s="49">
        <v>42736</v>
      </c>
      <c r="F26" s="106">
        <v>43100</v>
      </c>
      <c r="G26" s="8" t="s">
        <v>42</v>
      </c>
      <c r="H26" s="50">
        <v>80</v>
      </c>
      <c r="I26" s="50">
        <f>+J26+('2016'!I26-'2016'!K26)</f>
        <v>20</v>
      </c>
      <c r="J26" s="50">
        <v>20</v>
      </c>
      <c r="K26" s="133">
        <v>19</v>
      </c>
      <c r="L26" s="138">
        <f t="shared" si="0"/>
        <v>0.95</v>
      </c>
      <c r="M26" s="24">
        <f t="shared" si="1"/>
        <v>1</v>
      </c>
      <c r="N26" s="25">
        <f t="shared" si="2"/>
        <v>0.95</v>
      </c>
      <c r="O26" s="127">
        <v>2210706</v>
      </c>
      <c r="P26" s="50">
        <v>0</v>
      </c>
      <c r="Q26" s="50">
        <v>0</v>
      </c>
      <c r="R26" s="50">
        <v>0</v>
      </c>
      <c r="S26" s="28" t="str">
        <f t="shared" si="3"/>
        <v xml:space="preserve"> -</v>
      </c>
      <c r="T26" s="25" t="str">
        <f t="shared" si="4"/>
        <v xml:space="preserve"> -</v>
      </c>
    </row>
    <row r="27" spans="2:20" ht="90">
      <c r="B27" s="340"/>
      <c r="C27" s="340"/>
      <c r="D27" s="344"/>
      <c r="E27" s="65">
        <v>42736</v>
      </c>
      <c r="F27" s="109">
        <v>43100</v>
      </c>
      <c r="G27" s="17" t="s">
        <v>43</v>
      </c>
      <c r="H27" s="66">
        <v>1</v>
      </c>
      <c r="I27" s="66">
        <f>+J27+('2016'!I27-'2016'!K27)</f>
        <v>0</v>
      </c>
      <c r="J27" s="66">
        <v>1</v>
      </c>
      <c r="K27" s="140">
        <v>1</v>
      </c>
      <c r="L27" s="139">
        <f t="shared" si="0"/>
        <v>1</v>
      </c>
      <c r="M27" s="93">
        <f t="shared" si="1"/>
        <v>1</v>
      </c>
      <c r="N27" s="68">
        <f t="shared" si="2"/>
        <v>1</v>
      </c>
      <c r="O27" s="128" t="s">
        <v>251</v>
      </c>
      <c r="P27" s="66">
        <v>0</v>
      </c>
      <c r="Q27" s="66">
        <v>0</v>
      </c>
      <c r="R27" s="66">
        <v>0</v>
      </c>
      <c r="S27" s="67" t="str">
        <f t="shared" si="3"/>
        <v xml:space="preserve"> -</v>
      </c>
      <c r="T27" s="68" t="str">
        <f t="shared" si="4"/>
        <v xml:space="preserve"> -</v>
      </c>
    </row>
    <row r="28" spans="2:20" ht="33" customHeight="1" thickBot="1">
      <c r="B28" s="340"/>
      <c r="C28" s="341"/>
      <c r="D28" s="345"/>
      <c r="E28" s="53">
        <v>42736</v>
      </c>
      <c r="F28" s="107">
        <v>43100</v>
      </c>
      <c r="G28" s="16" t="s">
        <v>180</v>
      </c>
      <c r="H28" s="54">
        <v>1</v>
      </c>
      <c r="I28" s="54">
        <v>1</v>
      </c>
      <c r="J28" s="54">
        <v>1</v>
      </c>
      <c r="K28" s="141">
        <v>1</v>
      </c>
      <c r="L28" s="139">
        <f t="shared" si="0"/>
        <v>1</v>
      </c>
      <c r="M28" s="93">
        <f t="shared" ref="M28" si="6">DAYS360(E28,$C$8)/DAYS360(E28,F28)</f>
        <v>1</v>
      </c>
      <c r="N28" s="68">
        <f t="shared" ref="N28" si="7">IF(J28=0," -",IF(L28&gt;100%,100%,L28))</f>
        <v>1</v>
      </c>
      <c r="O28" s="128" t="s">
        <v>251</v>
      </c>
      <c r="P28" s="66">
        <v>39156</v>
      </c>
      <c r="Q28" s="66">
        <v>39156</v>
      </c>
      <c r="R28" s="66">
        <v>0</v>
      </c>
      <c r="S28" s="67">
        <f t="shared" ref="S28" si="8">IF(P28=0," -",Q28/P28)</f>
        <v>1</v>
      </c>
      <c r="T28" s="68" t="str">
        <f t="shared" ref="T28" si="9">IF(R28=0," -",IF(Q28=0,100%,R28/Q28))</f>
        <v xml:space="preserve"> -</v>
      </c>
    </row>
    <row r="29" spans="2:20" ht="13" customHeight="1" thickBot="1">
      <c r="B29" s="340"/>
      <c r="C29" s="37"/>
      <c r="D29" s="9"/>
      <c r="E29" s="38"/>
      <c r="F29" s="38"/>
      <c r="G29" s="34"/>
      <c r="H29" s="35"/>
      <c r="I29" s="124"/>
      <c r="J29" s="35"/>
      <c r="K29" s="35"/>
      <c r="L29" s="148"/>
      <c r="M29" s="142"/>
      <c r="N29" s="142"/>
      <c r="O29" s="143"/>
      <c r="P29" s="144"/>
      <c r="Q29" s="144"/>
      <c r="R29" s="144"/>
      <c r="S29" s="145"/>
      <c r="T29" s="146"/>
    </row>
    <row r="30" spans="2:20" ht="61" thickBot="1">
      <c r="B30" s="341"/>
      <c r="C30" s="125" t="s">
        <v>178</v>
      </c>
      <c r="D30" s="63" t="s">
        <v>149</v>
      </c>
      <c r="E30" s="57">
        <v>42736</v>
      </c>
      <c r="F30" s="57">
        <v>43100</v>
      </c>
      <c r="G30" s="58" t="s">
        <v>44</v>
      </c>
      <c r="H30" s="59">
        <v>20</v>
      </c>
      <c r="I30" s="54">
        <f>+J30+('2016'!I29-'2016'!K29)</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42736</v>
      </c>
      <c r="F32" s="108">
        <v>43100</v>
      </c>
      <c r="G32" s="10" t="s">
        <v>45</v>
      </c>
      <c r="H32" s="52">
        <v>16</v>
      </c>
      <c r="I32" s="70">
        <f>+J32+('2016'!I31-'2016'!K31)</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40"/>
      <c r="C33" s="337"/>
      <c r="D33" s="331"/>
      <c r="E33" s="49">
        <v>42736</v>
      </c>
      <c r="F33" s="106">
        <v>43100</v>
      </c>
      <c r="G33" s="8" t="s">
        <v>46</v>
      </c>
      <c r="H33" s="50">
        <v>500</v>
      </c>
      <c r="I33" s="50">
        <f>+J33</f>
        <v>500</v>
      </c>
      <c r="J33" s="50">
        <v>500</v>
      </c>
      <c r="K33" s="82">
        <v>272</v>
      </c>
      <c r="L33" s="23">
        <f t="shared" si="0"/>
        <v>0.54400000000000004</v>
      </c>
      <c r="M33" s="24">
        <f t="shared" si="1"/>
        <v>1</v>
      </c>
      <c r="N33" s="25">
        <f t="shared" si="2"/>
        <v>0.54400000000000004</v>
      </c>
      <c r="O33" s="119">
        <v>2210713</v>
      </c>
      <c r="P33" s="50">
        <v>889885</v>
      </c>
      <c r="Q33" s="50">
        <v>882733</v>
      </c>
      <c r="R33" s="50">
        <v>0</v>
      </c>
      <c r="S33" s="28">
        <f t="shared" si="3"/>
        <v>0.99196300645589042</v>
      </c>
      <c r="T33" s="25" t="str">
        <f t="shared" si="4"/>
        <v xml:space="preserve"> -</v>
      </c>
    </row>
    <row r="34" spans="2:20" ht="45">
      <c r="B34" s="340"/>
      <c r="C34" s="337"/>
      <c r="D34" s="331"/>
      <c r="E34" s="49">
        <v>42736</v>
      </c>
      <c r="F34" s="106">
        <v>43100</v>
      </c>
      <c r="G34" s="8" t="s">
        <v>47</v>
      </c>
      <c r="H34" s="28">
        <v>1</v>
      </c>
      <c r="I34" s="28">
        <f t="shared" ref="I34:I44" si="10">+J34</f>
        <v>1</v>
      </c>
      <c r="J34" s="28">
        <v>1</v>
      </c>
      <c r="K34" s="85">
        <v>1</v>
      </c>
      <c r="L34" s="23">
        <f t="shared" si="0"/>
        <v>1</v>
      </c>
      <c r="M34" s="24">
        <f t="shared" si="1"/>
        <v>1</v>
      </c>
      <c r="N34" s="25">
        <f t="shared" si="2"/>
        <v>1</v>
      </c>
      <c r="O34" s="119">
        <v>2210092</v>
      </c>
      <c r="P34" s="50">
        <v>48000</v>
      </c>
      <c r="Q34" s="50">
        <v>48000</v>
      </c>
      <c r="R34" s="50">
        <v>0</v>
      </c>
      <c r="S34" s="28">
        <f t="shared" si="3"/>
        <v>1</v>
      </c>
      <c r="T34" s="25" t="str">
        <f t="shared" si="4"/>
        <v xml:space="preserve"> -</v>
      </c>
    </row>
    <row r="35" spans="2:20" ht="45">
      <c r="B35" s="340"/>
      <c r="C35" s="337"/>
      <c r="D35" s="331"/>
      <c r="E35" s="49">
        <v>42736</v>
      </c>
      <c r="F35" s="106">
        <v>43100</v>
      </c>
      <c r="G35" s="8" t="s">
        <v>48</v>
      </c>
      <c r="H35" s="50">
        <v>1</v>
      </c>
      <c r="I35" s="50">
        <f t="shared" si="10"/>
        <v>1</v>
      </c>
      <c r="J35" s="50">
        <v>1</v>
      </c>
      <c r="K35" s="82">
        <v>1</v>
      </c>
      <c r="L35" s="23">
        <f t="shared" si="0"/>
        <v>1</v>
      </c>
      <c r="M35" s="24">
        <f t="shared" si="1"/>
        <v>1</v>
      </c>
      <c r="N35" s="25">
        <f t="shared" si="2"/>
        <v>1</v>
      </c>
      <c r="O35" s="119">
        <v>2210713</v>
      </c>
      <c r="P35" s="50">
        <v>88525</v>
      </c>
      <c r="Q35" s="50">
        <v>88525</v>
      </c>
      <c r="R35" s="50">
        <v>0</v>
      </c>
      <c r="S35" s="28">
        <f t="shared" si="3"/>
        <v>1</v>
      </c>
      <c r="T35" s="25" t="str">
        <f t="shared" si="4"/>
        <v xml:space="preserve"> -</v>
      </c>
    </row>
    <row r="36" spans="2:20" ht="45">
      <c r="B36" s="340"/>
      <c r="C36" s="337"/>
      <c r="D36" s="331"/>
      <c r="E36" s="49">
        <v>42736</v>
      </c>
      <c r="F36" s="106">
        <v>43100</v>
      </c>
      <c r="G36" s="8" t="s">
        <v>49</v>
      </c>
      <c r="H36" s="50">
        <v>1</v>
      </c>
      <c r="I36" s="50">
        <f t="shared" si="10"/>
        <v>1</v>
      </c>
      <c r="J36" s="50">
        <v>1</v>
      </c>
      <c r="K36" s="82">
        <v>1</v>
      </c>
      <c r="L36" s="23">
        <f t="shared" si="0"/>
        <v>1</v>
      </c>
      <c r="M36" s="24">
        <f t="shared" si="1"/>
        <v>1</v>
      </c>
      <c r="N36" s="25">
        <f t="shared" si="2"/>
        <v>1</v>
      </c>
      <c r="O36" s="119">
        <v>2210713</v>
      </c>
      <c r="P36" s="50">
        <v>40350</v>
      </c>
      <c r="Q36" s="50">
        <v>40350</v>
      </c>
      <c r="R36" s="50">
        <v>0</v>
      </c>
      <c r="S36" s="28">
        <f t="shared" si="3"/>
        <v>1</v>
      </c>
      <c r="T36" s="25" t="str">
        <f t="shared" si="4"/>
        <v xml:space="preserve"> -</v>
      </c>
    </row>
    <row r="37" spans="2:20" ht="31" thickBot="1">
      <c r="B37" s="340"/>
      <c r="C37" s="337"/>
      <c r="D37" s="332"/>
      <c r="E37" s="53">
        <v>42736</v>
      </c>
      <c r="F37" s="107">
        <v>43100</v>
      </c>
      <c r="G37" s="16" t="s">
        <v>50</v>
      </c>
      <c r="H37" s="54">
        <v>1</v>
      </c>
      <c r="I37" s="54">
        <f t="shared" si="10"/>
        <v>1</v>
      </c>
      <c r="J37" s="54">
        <v>1</v>
      </c>
      <c r="K37" s="83">
        <v>1</v>
      </c>
      <c r="L37" s="90">
        <f t="shared" si="0"/>
        <v>1</v>
      </c>
      <c r="M37" s="94">
        <f t="shared" si="1"/>
        <v>1</v>
      </c>
      <c r="N37" s="56">
        <f t="shared" si="2"/>
        <v>1</v>
      </c>
      <c r="O37" s="120">
        <v>2210713</v>
      </c>
      <c r="P37" s="54">
        <v>20000</v>
      </c>
      <c r="Q37" s="54">
        <v>20000</v>
      </c>
      <c r="R37" s="54">
        <v>0</v>
      </c>
      <c r="S37" s="55">
        <f t="shared" si="3"/>
        <v>1</v>
      </c>
      <c r="T37" s="56" t="str">
        <f t="shared" si="4"/>
        <v xml:space="preserve"> -</v>
      </c>
    </row>
    <row r="38" spans="2:20" ht="60">
      <c r="B38" s="340"/>
      <c r="C38" s="337"/>
      <c r="D38" s="305" t="s">
        <v>151</v>
      </c>
      <c r="E38" s="69">
        <v>42736</v>
      </c>
      <c r="F38" s="110">
        <v>43100</v>
      </c>
      <c r="G38" s="111" t="s">
        <v>51</v>
      </c>
      <c r="H38" s="70">
        <v>200</v>
      </c>
      <c r="I38" s="70">
        <f t="shared" si="10"/>
        <v>200</v>
      </c>
      <c r="J38" s="70">
        <v>200</v>
      </c>
      <c r="K38" s="86">
        <v>200</v>
      </c>
      <c r="L38" s="91">
        <f t="shared" si="0"/>
        <v>1</v>
      </c>
      <c r="M38" s="96">
        <f t="shared" si="1"/>
        <v>1</v>
      </c>
      <c r="N38" s="72">
        <f t="shared" si="2"/>
        <v>1</v>
      </c>
      <c r="O38" s="121">
        <v>2210709</v>
      </c>
      <c r="P38" s="70">
        <v>549000</v>
      </c>
      <c r="Q38" s="70">
        <v>543500</v>
      </c>
      <c r="R38" s="70">
        <v>0</v>
      </c>
      <c r="S38" s="71">
        <f t="shared" si="3"/>
        <v>0.98998178506375223</v>
      </c>
      <c r="T38" s="72" t="str">
        <f t="shared" si="4"/>
        <v xml:space="preserve"> -</v>
      </c>
    </row>
    <row r="39" spans="2:20" ht="75">
      <c r="B39" s="340"/>
      <c r="C39" s="337"/>
      <c r="D39" s="333"/>
      <c r="E39" s="49">
        <v>42736</v>
      </c>
      <c r="F39" s="106">
        <v>43100</v>
      </c>
      <c r="G39" s="8" t="s">
        <v>52</v>
      </c>
      <c r="H39" s="50">
        <v>210</v>
      </c>
      <c r="I39" s="50">
        <f t="shared" si="10"/>
        <v>210</v>
      </c>
      <c r="J39" s="50">
        <v>210</v>
      </c>
      <c r="K39" s="82">
        <v>0</v>
      </c>
      <c r="L39" s="23">
        <f t="shared" si="0"/>
        <v>0</v>
      </c>
      <c r="M39" s="24">
        <f t="shared" si="1"/>
        <v>1</v>
      </c>
      <c r="N39" s="25">
        <f t="shared" si="2"/>
        <v>0</v>
      </c>
      <c r="O39" s="119">
        <v>2210709</v>
      </c>
      <c r="P39" s="50">
        <v>0</v>
      </c>
      <c r="Q39" s="50">
        <v>0</v>
      </c>
      <c r="R39" s="50">
        <v>0</v>
      </c>
      <c r="S39" s="28" t="str">
        <f t="shared" si="3"/>
        <v xml:space="preserve"> -</v>
      </c>
      <c r="T39" s="25" t="str">
        <f t="shared" si="4"/>
        <v xml:space="preserve"> -</v>
      </c>
    </row>
    <row r="40" spans="2:20" ht="60">
      <c r="B40" s="340"/>
      <c r="C40" s="337"/>
      <c r="D40" s="333"/>
      <c r="E40" s="49">
        <v>42736</v>
      </c>
      <c r="F40" s="106">
        <v>43100</v>
      </c>
      <c r="G40" s="8" t="s">
        <v>53</v>
      </c>
      <c r="H40" s="50">
        <v>1</v>
      </c>
      <c r="I40" s="50">
        <f t="shared" si="10"/>
        <v>1</v>
      </c>
      <c r="J40" s="50">
        <v>1</v>
      </c>
      <c r="K40" s="82">
        <v>1</v>
      </c>
      <c r="L40" s="23">
        <f t="shared" si="0"/>
        <v>1</v>
      </c>
      <c r="M40" s="24">
        <f t="shared" si="1"/>
        <v>1</v>
      </c>
      <c r="N40" s="25">
        <f t="shared" si="2"/>
        <v>1</v>
      </c>
      <c r="O40" s="119">
        <v>2210709</v>
      </c>
      <c r="P40" s="50">
        <v>68250</v>
      </c>
      <c r="Q40" s="50">
        <v>68250</v>
      </c>
      <c r="R40" s="50">
        <v>31500</v>
      </c>
      <c r="S40" s="28">
        <f t="shared" si="3"/>
        <v>1</v>
      </c>
      <c r="T40" s="25">
        <f t="shared" si="4"/>
        <v>0.46153846153846156</v>
      </c>
    </row>
    <row r="41" spans="2:20" ht="75">
      <c r="B41" s="340"/>
      <c r="C41" s="337"/>
      <c r="D41" s="333"/>
      <c r="E41" s="49">
        <v>42736</v>
      </c>
      <c r="F41" s="106">
        <v>43100</v>
      </c>
      <c r="G41" s="8" t="s">
        <v>54</v>
      </c>
      <c r="H41" s="50">
        <v>1</v>
      </c>
      <c r="I41" s="50">
        <f t="shared" si="10"/>
        <v>1</v>
      </c>
      <c r="J41" s="50">
        <v>1</v>
      </c>
      <c r="K41" s="82">
        <v>0</v>
      </c>
      <c r="L41" s="23">
        <f t="shared" si="0"/>
        <v>0</v>
      </c>
      <c r="M41" s="24">
        <f t="shared" si="1"/>
        <v>1</v>
      </c>
      <c r="N41" s="25">
        <f t="shared" si="2"/>
        <v>0</v>
      </c>
      <c r="O41" s="119" t="s">
        <v>251</v>
      </c>
      <c r="P41" s="50">
        <v>0</v>
      </c>
      <c r="Q41" s="50">
        <v>0</v>
      </c>
      <c r="R41" s="50">
        <v>0</v>
      </c>
      <c r="S41" s="28" t="str">
        <f t="shared" si="3"/>
        <v xml:space="preserve"> -</v>
      </c>
      <c r="T41" s="25" t="str">
        <f t="shared" si="4"/>
        <v xml:space="preserve"> -</v>
      </c>
    </row>
    <row r="42" spans="2:20" ht="30">
      <c r="B42" s="340"/>
      <c r="C42" s="337"/>
      <c r="D42" s="333"/>
      <c r="E42" s="49">
        <v>42736</v>
      </c>
      <c r="F42" s="106">
        <v>43100</v>
      </c>
      <c r="G42" s="8" t="s">
        <v>55</v>
      </c>
      <c r="H42" s="50">
        <v>1</v>
      </c>
      <c r="I42" s="50">
        <f t="shared" si="10"/>
        <v>1</v>
      </c>
      <c r="J42" s="50">
        <v>1</v>
      </c>
      <c r="K42" s="82">
        <v>1</v>
      </c>
      <c r="L42" s="23">
        <f t="shared" si="0"/>
        <v>1</v>
      </c>
      <c r="M42" s="24">
        <f t="shared" si="1"/>
        <v>1</v>
      </c>
      <c r="N42" s="25">
        <f t="shared" si="2"/>
        <v>1</v>
      </c>
      <c r="O42" s="119">
        <v>2210709</v>
      </c>
      <c r="P42" s="50">
        <v>123500</v>
      </c>
      <c r="Q42" s="50">
        <v>123020</v>
      </c>
      <c r="R42" s="50">
        <v>0</v>
      </c>
      <c r="S42" s="28">
        <f t="shared" si="3"/>
        <v>0.99611336032388664</v>
      </c>
      <c r="T42" s="25" t="str">
        <f t="shared" si="4"/>
        <v xml:space="preserve"> -</v>
      </c>
    </row>
    <row r="43" spans="2:20" ht="75">
      <c r="B43" s="340"/>
      <c r="C43" s="337"/>
      <c r="D43" s="333"/>
      <c r="E43" s="49">
        <v>42736</v>
      </c>
      <c r="F43" s="106">
        <v>43100</v>
      </c>
      <c r="G43" s="8" t="s">
        <v>56</v>
      </c>
      <c r="H43" s="50">
        <v>1</v>
      </c>
      <c r="I43" s="50">
        <f t="shared" si="10"/>
        <v>1</v>
      </c>
      <c r="J43" s="50">
        <v>1</v>
      </c>
      <c r="K43" s="82">
        <v>1</v>
      </c>
      <c r="L43" s="23">
        <f t="shared" si="0"/>
        <v>1</v>
      </c>
      <c r="M43" s="24">
        <f t="shared" si="1"/>
        <v>1</v>
      </c>
      <c r="N43" s="25">
        <f t="shared" si="2"/>
        <v>1</v>
      </c>
      <c r="O43" s="119">
        <v>2210709</v>
      </c>
      <c r="P43" s="50">
        <v>126750</v>
      </c>
      <c r="Q43" s="50">
        <v>126750</v>
      </c>
      <c r="R43" s="50">
        <v>0</v>
      </c>
      <c r="S43" s="28">
        <f t="shared" si="3"/>
        <v>1</v>
      </c>
      <c r="T43" s="25" t="str">
        <f t="shared" si="4"/>
        <v xml:space="preserve"> -</v>
      </c>
    </row>
    <row r="44" spans="2:20" ht="90">
      <c r="B44" s="340"/>
      <c r="C44" s="337"/>
      <c r="D44" s="333"/>
      <c r="E44" s="49">
        <v>42736</v>
      </c>
      <c r="F44" s="106">
        <v>43100</v>
      </c>
      <c r="G44" s="8" t="s">
        <v>57</v>
      </c>
      <c r="H44" s="50">
        <v>1</v>
      </c>
      <c r="I44" s="50">
        <f t="shared" si="10"/>
        <v>1</v>
      </c>
      <c r="J44" s="50">
        <v>1</v>
      </c>
      <c r="K44" s="82">
        <v>1</v>
      </c>
      <c r="L44" s="23">
        <f t="shared" si="0"/>
        <v>1</v>
      </c>
      <c r="M44" s="24">
        <f t="shared" si="1"/>
        <v>1</v>
      </c>
      <c r="N44" s="25">
        <f t="shared" si="2"/>
        <v>1</v>
      </c>
      <c r="O44" s="119">
        <v>2210709</v>
      </c>
      <c r="P44" s="50">
        <v>15750</v>
      </c>
      <c r="Q44" s="50">
        <v>15750</v>
      </c>
      <c r="R44" s="50">
        <v>0</v>
      </c>
      <c r="S44" s="28">
        <f t="shared" si="3"/>
        <v>1</v>
      </c>
      <c r="T44" s="25" t="str">
        <f t="shared" si="4"/>
        <v xml:space="preserve"> -</v>
      </c>
    </row>
    <row r="45" spans="2:20" ht="30" customHeight="1">
      <c r="B45" s="340"/>
      <c r="C45" s="337"/>
      <c r="D45" s="333"/>
      <c r="E45" s="49">
        <v>42736</v>
      </c>
      <c r="F45" s="106">
        <v>43100</v>
      </c>
      <c r="G45" s="11" t="s">
        <v>58</v>
      </c>
      <c r="H45" s="50">
        <v>4</v>
      </c>
      <c r="I45" s="50">
        <f>+J45+('2016'!I44-'2016'!K44)</f>
        <v>2</v>
      </c>
      <c r="J45" s="50">
        <v>1</v>
      </c>
      <c r="K45" s="82">
        <v>1</v>
      </c>
      <c r="L45" s="23">
        <f t="shared" si="0"/>
        <v>1</v>
      </c>
      <c r="M45" s="24">
        <f t="shared" si="1"/>
        <v>1</v>
      </c>
      <c r="N45" s="25">
        <f t="shared" si="2"/>
        <v>1</v>
      </c>
      <c r="O45" s="119">
        <v>2210709</v>
      </c>
      <c r="P45" s="50">
        <v>0</v>
      </c>
      <c r="Q45" s="50">
        <v>0</v>
      </c>
      <c r="R45" s="50">
        <v>0</v>
      </c>
      <c r="S45" s="28" t="str">
        <f t="shared" si="3"/>
        <v xml:space="preserve"> -</v>
      </c>
      <c r="T45" s="25" t="str">
        <f t="shared" si="4"/>
        <v xml:space="preserve"> -</v>
      </c>
    </row>
    <row r="46" spans="2:20" ht="45">
      <c r="B46" s="340"/>
      <c r="C46" s="337"/>
      <c r="D46" s="333"/>
      <c r="E46" s="49">
        <v>42736</v>
      </c>
      <c r="F46" s="106">
        <v>43100</v>
      </c>
      <c r="G46" s="11" t="s">
        <v>59</v>
      </c>
      <c r="H46" s="50">
        <v>24000</v>
      </c>
      <c r="I46" s="50">
        <f>+J46+('2016'!I45-'2016'!K45)</f>
        <v>2000</v>
      </c>
      <c r="J46" s="50">
        <v>6000</v>
      </c>
      <c r="K46" s="82">
        <v>6000</v>
      </c>
      <c r="L46" s="23">
        <f t="shared" si="0"/>
        <v>1</v>
      </c>
      <c r="M46" s="24">
        <f t="shared" si="1"/>
        <v>1</v>
      </c>
      <c r="N46" s="25">
        <f t="shared" si="2"/>
        <v>1</v>
      </c>
      <c r="O46" s="119" t="s">
        <v>251</v>
      </c>
      <c r="P46" s="50">
        <v>30000</v>
      </c>
      <c r="Q46" s="50">
        <v>30000</v>
      </c>
      <c r="R46" s="50">
        <v>0</v>
      </c>
      <c r="S46" s="28">
        <f t="shared" si="3"/>
        <v>1</v>
      </c>
      <c r="T46" s="25" t="str">
        <f t="shared" si="4"/>
        <v xml:space="preserve"> -</v>
      </c>
    </row>
    <row r="47" spans="2:20" ht="75">
      <c r="B47" s="340"/>
      <c r="C47" s="337"/>
      <c r="D47" s="333"/>
      <c r="E47" s="49">
        <v>42736</v>
      </c>
      <c r="F47" s="106">
        <v>43100</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40"/>
      <c r="C48" s="337"/>
      <c r="D48" s="333"/>
      <c r="E48" s="49">
        <v>42736</v>
      </c>
      <c r="F48" s="106">
        <v>43100</v>
      </c>
      <c r="G48" s="11" t="s">
        <v>61</v>
      </c>
      <c r="H48" s="50">
        <v>11</v>
      </c>
      <c r="I48" s="50">
        <f t="shared" ref="I48:I50" si="11">+J48</f>
        <v>11</v>
      </c>
      <c r="J48" s="50">
        <v>11</v>
      </c>
      <c r="K48" s="82">
        <v>11</v>
      </c>
      <c r="L48" s="23">
        <f t="shared" si="0"/>
        <v>1</v>
      </c>
      <c r="M48" s="24">
        <f t="shared" si="1"/>
        <v>1</v>
      </c>
      <c r="N48" s="25">
        <f t="shared" si="2"/>
        <v>1</v>
      </c>
      <c r="O48" s="119">
        <v>2210709</v>
      </c>
      <c r="P48" s="50">
        <v>135000</v>
      </c>
      <c r="Q48" s="50">
        <v>135000</v>
      </c>
      <c r="R48" s="50">
        <v>0</v>
      </c>
      <c r="S48" s="28">
        <f t="shared" si="3"/>
        <v>1</v>
      </c>
      <c r="T48" s="25" t="str">
        <f t="shared" si="4"/>
        <v xml:space="preserve"> -</v>
      </c>
    </row>
    <row r="49" spans="2:20" ht="76" thickBot="1">
      <c r="B49" s="340"/>
      <c r="C49" s="337"/>
      <c r="D49" s="306"/>
      <c r="E49" s="65">
        <v>42736</v>
      </c>
      <c r="F49" s="109">
        <v>43100</v>
      </c>
      <c r="G49" s="12" t="s">
        <v>62</v>
      </c>
      <c r="H49" s="66">
        <v>300</v>
      </c>
      <c r="I49" s="54">
        <f t="shared" si="11"/>
        <v>300</v>
      </c>
      <c r="J49" s="66">
        <v>300</v>
      </c>
      <c r="K49" s="87">
        <v>62</v>
      </c>
      <c r="L49" s="92">
        <f t="shared" si="0"/>
        <v>0.20666666666666667</v>
      </c>
      <c r="M49" s="93">
        <f t="shared" si="1"/>
        <v>1</v>
      </c>
      <c r="N49" s="68">
        <f t="shared" si="2"/>
        <v>0.20666666666666667</v>
      </c>
      <c r="O49" s="32" t="s">
        <v>251</v>
      </c>
      <c r="P49" s="66">
        <v>0</v>
      </c>
      <c r="Q49" s="66">
        <v>0</v>
      </c>
      <c r="R49" s="66">
        <v>0</v>
      </c>
      <c r="S49" s="67" t="str">
        <f t="shared" si="3"/>
        <v xml:space="preserve"> -</v>
      </c>
      <c r="T49" s="68" t="str">
        <f t="shared" si="4"/>
        <v xml:space="preserve"> -</v>
      </c>
    </row>
    <row r="50" spans="2:20" ht="60">
      <c r="B50" s="340"/>
      <c r="C50" s="337"/>
      <c r="D50" s="330" t="s">
        <v>152</v>
      </c>
      <c r="E50" s="51">
        <v>42736</v>
      </c>
      <c r="F50" s="108">
        <v>43100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40"/>
      <c r="C51" s="337"/>
      <c r="D51" s="332"/>
      <c r="E51" s="53">
        <v>42736</v>
      </c>
      <c r="F51" s="107">
        <v>43100</v>
      </c>
      <c r="G51" s="15" t="s">
        <v>64</v>
      </c>
      <c r="H51" s="54">
        <v>4</v>
      </c>
      <c r="I51" s="54">
        <f>+J51+('2016'!I50-'2016'!K50)</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40"/>
      <c r="C52" s="337"/>
      <c r="D52" s="305" t="s">
        <v>153</v>
      </c>
      <c r="E52" s="69">
        <v>42736</v>
      </c>
      <c r="F52" s="110">
        <v>43100</v>
      </c>
      <c r="G52" s="13" t="s">
        <v>65</v>
      </c>
      <c r="H52" s="70">
        <v>4</v>
      </c>
      <c r="I52" s="70">
        <f>+J52+('2016'!I51-'2016'!K51)</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40"/>
      <c r="C53" s="337"/>
      <c r="D53" s="306"/>
      <c r="E53" s="65">
        <v>42736</v>
      </c>
      <c r="F53" s="109">
        <v>43100</v>
      </c>
      <c r="G53" s="12" t="s">
        <v>66</v>
      </c>
      <c r="H53" s="66">
        <v>1</v>
      </c>
      <c r="I53" s="54">
        <f>+J53</f>
        <v>1</v>
      </c>
      <c r="J53" s="66">
        <v>1</v>
      </c>
      <c r="K53" s="294">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40"/>
      <c r="C54" s="337"/>
      <c r="D54" s="330" t="s">
        <v>154</v>
      </c>
      <c r="E54" s="51">
        <v>42736</v>
      </c>
      <c r="F54" s="108">
        <v>43100</v>
      </c>
      <c r="G54" s="14" t="s">
        <v>67</v>
      </c>
      <c r="H54" s="52">
        <v>4</v>
      </c>
      <c r="I54" s="70">
        <f>+J54+('2016'!I53-'2016'!K53)</f>
        <v>2</v>
      </c>
      <c r="J54" s="52">
        <v>1</v>
      </c>
      <c r="K54" s="81">
        <v>1</v>
      </c>
      <c r="L54" s="18">
        <f t="shared" si="0"/>
        <v>1</v>
      </c>
      <c r="M54" s="19">
        <f t="shared" si="1"/>
        <v>1</v>
      </c>
      <c r="N54" s="20">
        <f t="shared" si="2"/>
        <v>1</v>
      </c>
      <c r="O54" s="118">
        <v>2210262</v>
      </c>
      <c r="P54" s="52">
        <v>59539</v>
      </c>
      <c r="Q54" s="52">
        <v>53385</v>
      </c>
      <c r="R54" s="52">
        <v>0</v>
      </c>
      <c r="S54" s="21">
        <f t="shared" si="3"/>
        <v>0.89663917768185564</v>
      </c>
      <c r="T54" s="20" t="str">
        <f t="shared" si="4"/>
        <v xml:space="preserve"> -</v>
      </c>
    </row>
    <row r="55" spans="2:20" ht="75">
      <c r="B55" s="340"/>
      <c r="C55" s="337"/>
      <c r="D55" s="331"/>
      <c r="E55" s="49">
        <v>42736</v>
      </c>
      <c r="F55" s="106">
        <v>43100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40"/>
      <c r="C56" s="337"/>
      <c r="D56" s="332"/>
      <c r="E56" s="53">
        <v>42736</v>
      </c>
      <c r="F56" s="107">
        <v>43100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40"/>
      <c r="C57" s="337"/>
      <c r="D57" s="305" t="s">
        <v>155</v>
      </c>
      <c r="E57" s="69">
        <v>42736</v>
      </c>
      <c r="F57" s="110">
        <v>43100</v>
      </c>
      <c r="G57" s="13" t="s">
        <v>70</v>
      </c>
      <c r="H57" s="70">
        <v>7</v>
      </c>
      <c r="I57" s="70">
        <f>+J57+('2016'!I56-'2016'!K56)</f>
        <v>3</v>
      </c>
      <c r="J57" s="70">
        <v>2</v>
      </c>
      <c r="K57" s="86">
        <v>2</v>
      </c>
      <c r="L57" s="91">
        <f t="shared" si="0"/>
        <v>1</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40"/>
      <c r="C58" s="337"/>
      <c r="D58" s="333"/>
      <c r="E58" s="49">
        <v>42736</v>
      </c>
      <c r="F58" s="106">
        <v>43100</v>
      </c>
      <c r="G58" s="11" t="s">
        <v>71</v>
      </c>
      <c r="H58" s="50">
        <v>1</v>
      </c>
      <c r="I58" s="50">
        <f>+J58+('2016'!I57-'2016'!K57)</f>
        <v>1</v>
      </c>
      <c r="J58" s="50">
        <v>1</v>
      </c>
      <c r="K58" s="82">
        <v>0</v>
      </c>
      <c r="L58" s="23">
        <f t="shared" si="0"/>
        <v>0</v>
      </c>
      <c r="M58" s="24">
        <f t="shared" si="1"/>
        <v>1</v>
      </c>
      <c r="N58" s="25">
        <f t="shared" si="2"/>
        <v>0</v>
      </c>
      <c r="O58" s="119">
        <v>2210263</v>
      </c>
      <c r="P58" s="50">
        <v>0</v>
      </c>
      <c r="Q58" s="50">
        <v>0</v>
      </c>
      <c r="R58" s="50">
        <v>0</v>
      </c>
      <c r="S58" s="28" t="str">
        <f t="shared" si="3"/>
        <v xml:space="preserve"> -</v>
      </c>
      <c r="T58" s="25" t="str">
        <f t="shared" si="4"/>
        <v xml:space="preserve"> -</v>
      </c>
    </row>
    <row r="59" spans="2:20" ht="45">
      <c r="B59" s="340"/>
      <c r="C59" s="337"/>
      <c r="D59" s="333"/>
      <c r="E59" s="49">
        <v>42736</v>
      </c>
      <c r="F59" s="106">
        <v>43100</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40"/>
      <c r="C60" s="337"/>
      <c r="D60" s="306"/>
      <c r="E60" s="65">
        <v>42736</v>
      </c>
      <c r="F60" s="109">
        <v>43100</v>
      </c>
      <c r="G60" s="12" t="s">
        <v>73</v>
      </c>
      <c r="H60" s="66">
        <v>1</v>
      </c>
      <c r="I60" s="54">
        <f>+J60+('2016'!I59-'2016'!K59)</f>
        <v>1</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40"/>
      <c r="C61" s="337"/>
      <c r="D61" s="78" t="s">
        <v>156</v>
      </c>
      <c r="E61" s="57">
        <v>42736</v>
      </c>
      <c r="F61" s="112">
        <v>43100</v>
      </c>
      <c r="G61" s="58" t="s">
        <v>74</v>
      </c>
      <c r="H61" s="59">
        <v>6</v>
      </c>
      <c r="I61" s="70">
        <f>+J61+('2016'!I60-'2016'!K60)</f>
        <v>2</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40"/>
      <c r="C62" s="337"/>
      <c r="D62" s="305" t="s">
        <v>157</v>
      </c>
      <c r="E62" s="69">
        <v>42736</v>
      </c>
      <c r="F62" s="110">
        <v>43100</v>
      </c>
      <c r="G62" s="113" t="s">
        <v>75</v>
      </c>
      <c r="H62" s="70">
        <v>2</v>
      </c>
      <c r="I62" s="50">
        <f>+J62</f>
        <v>2</v>
      </c>
      <c r="J62" s="70">
        <v>2</v>
      </c>
      <c r="K62" s="86">
        <v>2</v>
      </c>
      <c r="L62" s="91">
        <f t="shared" si="0"/>
        <v>1</v>
      </c>
      <c r="M62" s="96">
        <f t="shared" si="1"/>
        <v>1</v>
      </c>
      <c r="N62" s="72">
        <f t="shared" si="2"/>
        <v>1</v>
      </c>
      <c r="O62" s="121">
        <v>2210813</v>
      </c>
      <c r="P62" s="70">
        <v>99730</v>
      </c>
      <c r="Q62" s="70">
        <v>58927</v>
      </c>
      <c r="R62" s="70">
        <v>0</v>
      </c>
      <c r="S62" s="71">
        <f t="shared" si="3"/>
        <v>0.59086533640830241</v>
      </c>
      <c r="T62" s="72" t="str">
        <f t="shared" si="4"/>
        <v xml:space="preserve"> -</v>
      </c>
    </row>
    <row r="63" spans="2:20" ht="61" thickBot="1">
      <c r="B63" s="340"/>
      <c r="C63" s="338"/>
      <c r="D63" s="334"/>
      <c r="E63" s="53">
        <v>42736</v>
      </c>
      <c r="F63" s="107">
        <v>43100</v>
      </c>
      <c r="G63" s="16" t="s">
        <v>76</v>
      </c>
      <c r="H63" s="54">
        <v>1</v>
      </c>
      <c r="I63" s="54">
        <f>+J63</f>
        <v>1</v>
      </c>
      <c r="J63" s="54">
        <v>1</v>
      </c>
      <c r="K63" s="296">
        <v>0.9</v>
      </c>
      <c r="L63" s="90">
        <f t="shared" si="0"/>
        <v>0.9</v>
      </c>
      <c r="M63" s="94">
        <f t="shared" si="1"/>
        <v>1</v>
      </c>
      <c r="N63" s="56">
        <f t="shared" si="2"/>
        <v>0.9</v>
      </c>
      <c r="O63" s="120">
        <v>2210813</v>
      </c>
      <c r="P63" s="54">
        <v>0</v>
      </c>
      <c r="Q63" s="54">
        <v>0</v>
      </c>
      <c r="R63" s="54">
        <v>0</v>
      </c>
      <c r="S63" s="55" t="str">
        <f t="shared" si="3"/>
        <v xml:space="preserve"> -</v>
      </c>
      <c r="T63" s="56" t="str">
        <f t="shared" si="4"/>
        <v xml:space="preserve"> -</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42736</v>
      </c>
      <c r="F65" s="108">
        <v>43100</v>
      </c>
      <c r="G65" s="14" t="s">
        <v>77</v>
      </c>
      <c r="H65" s="52">
        <v>1500</v>
      </c>
      <c r="I65" s="70">
        <f>+J65+('2016'!I64-'2016'!K64)</f>
        <v>-600</v>
      </c>
      <c r="J65" s="52">
        <v>400</v>
      </c>
      <c r="K65" s="81">
        <v>2000</v>
      </c>
      <c r="L65" s="18">
        <f t="shared" si="0"/>
        <v>5</v>
      </c>
      <c r="M65" s="19">
        <f t="shared" si="1"/>
        <v>1</v>
      </c>
      <c r="N65" s="20">
        <f t="shared" si="2"/>
        <v>1</v>
      </c>
      <c r="O65" s="118">
        <v>2210707</v>
      </c>
      <c r="P65" s="52">
        <v>195306</v>
      </c>
      <c r="Q65" s="52">
        <v>169306</v>
      </c>
      <c r="R65" s="52">
        <v>0</v>
      </c>
      <c r="S65" s="21">
        <f t="shared" si="3"/>
        <v>0.86687556961895695</v>
      </c>
      <c r="T65" s="20" t="str">
        <f t="shared" si="4"/>
        <v xml:space="preserve"> -</v>
      </c>
    </row>
    <row r="66" spans="2:20" ht="30">
      <c r="B66" s="340"/>
      <c r="C66" s="337"/>
      <c r="D66" s="333"/>
      <c r="E66" s="49">
        <v>42736</v>
      </c>
      <c r="F66" s="106">
        <v>43100</v>
      </c>
      <c r="G66" s="11" t="s">
        <v>78</v>
      </c>
      <c r="H66" s="28">
        <v>0.3</v>
      </c>
      <c r="I66" s="28">
        <f>+J66</f>
        <v>0.3</v>
      </c>
      <c r="J66" s="28">
        <v>0.3</v>
      </c>
      <c r="K66" s="85">
        <v>1</v>
      </c>
      <c r="L66" s="23">
        <f t="shared" si="0"/>
        <v>3.3333333333333335</v>
      </c>
      <c r="M66" s="24">
        <f t="shared" si="1"/>
        <v>1</v>
      </c>
      <c r="N66" s="25">
        <f t="shared" si="2"/>
        <v>1</v>
      </c>
      <c r="O66" s="119" t="s">
        <v>253</v>
      </c>
      <c r="P66" s="50">
        <v>111250</v>
      </c>
      <c r="Q66" s="50">
        <v>111250</v>
      </c>
      <c r="R66" s="50">
        <v>0</v>
      </c>
      <c r="S66" s="28">
        <f t="shared" si="3"/>
        <v>1</v>
      </c>
      <c r="T66" s="25" t="str">
        <f t="shared" si="4"/>
        <v xml:space="preserve"> -</v>
      </c>
    </row>
    <row r="67" spans="2:20" ht="75">
      <c r="B67" s="340"/>
      <c r="C67" s="337"/>
      <c r="D67" s="333"/>
      <c r="E67" s="49">
        <v>42736</v>
      </c>
      <c r="F67" s="106">
        <v>43100</v>
      </c>
      <c r="G67" s="11" t="s">
        <v>79</v>
      </c>
      <c r="H67" s="28">
        <v>1</v>
      </c>
      <c r="I67" s="28">
        <f>+J67</f>
        <v>1</v>
      </c>
      <c r="J67" s="28">
        <v>1</v>
      </c>
      <c r="K67" s="85">
        <v>1</v>
      </c>
      <c r="L67" s="23">
        <f t="shared" si="0"/>
        <v>1</v>
      </c>
      <c r="M67" s="24">
        <f t="shared" si="1"/>
        <v>1</v>
      </c>
      <c r="N67" s="25">
        <f t="shared" si="2"/>
        <v>1</v>
      </c>
      <c r="O67" s="119">
        <v>2210707</v>
      </c>
      <c r="P67" s="50">
        <v>215797</v>
      </c>
      <c r="Q67" s="50">
        <v>122000</v>
      </c>
      <c r="R67" s="50">
        <v>0</v>
      </c>
      <c r="S67" s="28">
        <f t="shared" si="3"/>
        <v>0.56534613548844515</v>
      </c>
      <c r="T67" s="25" t="str">
        <f t="shared" si="4"/>
        <v xml:space="preserve"> -</v>
      </c>
    </row>
    <row r="68" spans="2:20" ht="30">
      <c r="B68" s="340"/>
      <c r="C68" s="337"/>
      <c r="D68" s="333"/>
      <c r="E68" s="49">
        <v>42736</v>
      </c>
      <c r="F68" s="106">
        <v>43100</v>
      </c>
      <c r="G68" s="11" t="s">
        <v>80</v>
      </c>
      <c r="H68" s="50">
        <v>4</v>
      </c>
      <c r="I68" s="50">
        <f>+J68+('2016'!I67-'2016'!K67)</f>
        <v>1</v>
      </c>
      <c r="J68" s="50">
        <v>1</v>
      </c>
      <c r="K68" s="82">
        <v>1</v>
      </c>
      <c r="L68" s="23">
        <f t="shared" si="0"/>
        <v>1</v>
      </c>
      <c r="M68" s="24">
        <f t="shared" si="1"/>
        <v>1</v>
      </c>
      <c r="N68" s="25">
        <f t="shared" si="2"/>
        <v>1</v>
      </c>
      <c r="O68" s="119">
        <v>2210707</v>
      </c>
      <c r="P68" s="50">
        <v>266753</v>
      </c>
      <c r="Q68" s="50">
        <v>266753</v>
      </c>
      <c r="R68" s="50">
        <v>0</v>
      </c>
      <c r="S68" s="28">
        <f t="shared" si="3"/>
        <v>1</v>
      </c>
      <c r="T68" s="25" t="str">
        <f t="shared" si="4"/>
        <v xml:space="preserve"> -</v>
      </c>
    </row>
    <row r="69" spans="2:20" ht="60">
      <c r="B69" s="340"/>
      <c r="C69" s="337"/>
      <c r="D69" s="333"/>
      <c r="E69" s="49">
        <v>42736</v>
      </c>
      <c r="F69" s="106">
        <v>43100</v>
      </c>
      <c r="G69" s="11" t="s">
        <v>81</v>
      </c>
      <c r="H69" s="50">
        <v>8</v>
      </c>
      <c r="I69" s="50">
        <f>+J69+('2016'!I68-'2016'!K68)</f>
        <v>3</v>
      </c>
      <c r="J69" s="50">
        <v>2</v>
      </c>
      <c r="K69" s="82">
        <v>3</v>
      </c>
      <c r="L69" s="23">
        <f t="shared" si="0"/>
        <v>1.5</v>
      </c>
      <c r="M69" s="24">
        <f t="shared" si="1"/>
        <v>1</v>
      </c>
      <c r="N69" s="25">
        <f t="shared" si="2"/>
        <v>1</v>
      </c>
      <c r="O69" s="119">
        <v>2210707</v>
      </c>
      <c r="P69" s="50">
        <v>3000</v>
      </c>
      <c r="Q69" s="50">
        <v>2995</v>
      </c>
      <c r="R69" s="50">
        <v>0</v>
      </c>
      <c r="S69" s="28">
        <f t="shared" si="3"/>
        <v>0.99833333333333329</v>
      </c>
      <c r="T69" s="25" t="str">
        <f t="shared" si="4"/>
        <v xml:space="preserve"> -</v>
      </c>
    </row>
    <row r="70" spans="2:20" ht="60">
      <c r="B70" s="340"/>
      <c r="C70" s="337"/>
      <c r="D70" s="333"/>
      <c r="E70" s="49">
        <v>42736</v>
      </c>
      <c r="F70" s="106">
        <v>43100</v>
      </c>
      <c r="G70" s="11" t="s">
        <v>82</v>
      </c>
      <c r="H70" s="50">
        <v>4</v>
      </c>
      <c r="I70" s="50">
        <f>+J70+('2016'!I69-'2016'!K69)</f>
        <v>1</v>
      </c>
      <c r="J70" s="50">
        <v>1</v>
      </c>
      <c r="K70" s="82">
        <v>1</v>
      </c>
      <c r="L70" s="23">
        <f t="shared" si="0"/>
        <v>1</v>
      </c>
      <c r="M70" s="24">
        <f t="shared" si="1"/>
        <v>1</v>
      </c>
      <c r="N70" s="25">
        <f t="shared" si="2"/>
        <v>1</v>
      </c>
      <c r="O70" s="119" t="s">
        <v>253</v>
      </c>
      <c r="P70" s="50">
        <v>1224442</v>
      </c>
      <c r="Q70" s="50">
        <v>1031128</v>
      </c>
      <c r="R70" s="50">
        <v>0</v>
      </c>
      <c r="S70" s="28">
        <f t="shared" si="3"/>
        <v>0.84212073744611826</v>
      </c>
      <c r="T70" s="25" t="str">
        <f t="shared" si="4"/>
        <v xml:space="preserve"> -</v>
      </c>
    </row>
    <row r="71" spans="2:20" ht="75">
      <c r="B71" s="340"/>
      <c r="C71" s="337"/>
      <c r="D71" s="333"/>
      <c r="E71" s="49">
        <v>42736</v>
      </c>
      <c r="F71" s="106">
        <v>43100</v>
      </c>
      <c r="G71" s="11" t="s">
        <v>83</v>
      </c>
      <c r="H71" s="28">
        <v>1</v>
      </c>
      <c r="I71" s="28">
        <f>+J71</f>
        <v>1</v>
      </c>
      <c r="J71" s="28">
        <v>1</v>
      </c>
      <c r="K71" s="85">
        <v>1</v>
      </c>
      <c r="L71" s="23">
        <f t="shared" si="0"/>
        <v>1</v>
      </c>
      <c r="M71" s="24">
        <f t="shared" si="1"/>
        <v>1</v>
      </c>
      <c r="N71" s="25">
        <f t="shared" si="2"/>
        <v>1</v>
      </c>
      <c r="O71" s="119" t="s">
        <v>253</v>
      </c>
      <c r="P71" s="50">
        <v>85900</v>
      </c>
      <c r="Q71" s="50">
        <v>85900</v>
      </c>
      <c r="R71" s="50">
        <v>0</v>
      </c>
      <c r="S71" s="28">
        <f t="shared" si="3"/>
        <v>1</v>
      </c>
      <c r="T71" s="25" t="str">
        <f t="shared" si="4"/>
        <v xml:space="preserve"> -</v>
      </c>
    </row>
    <row r="72" spans="2:20" ht="45">
      <c r="B72" s="340"/>
      <c r="C72" s="337"/>
      <c r="D72" s="333"/>
      <c r="E72" s="49">
        <v>42736</v>
      </c>
      <c r="F72" s="106">
        <v>43100</v>
      </c>
      <c r="G72" s="11" t="s">
        <v>84</v>
      </c>
      <c r="H72" s="50">
        <v>1</v>
      </c>
      <c r="I72" s="50">
        <f>+J72</f>
        <v>1</v>
      </c>
      <c r="J72" s="50">
        <v>1</v>
      </c>
      <c r="K72" s="82">
        <v>0</v>
      </c>
      <c r="L72" s="23">
        <f t="shared" si="0"/>
        <v>0</v>
      </c>
      <c r="M72" s="24">
        <f t="shared" si="1"/>
        <v>1</v>
      </c>
      <c r="N72" s="25">
        <f t="shared" si="2"/>
        <v>0</v>
      </c>
      <c r="O72" s="119">
        <v>2210707</v>
      </c>
      <c r="P72" s="50">
        <v>176040</v>
      </c>
      <c r="Q72" s="50">
        <v>0</v>
      </c>
      <c r="R72" s="50">
        <v>0</v>
      </c>
      <c r="S72" s="28">
        <f t="shared" si="3"/>
        <v>0</v>
      </c>
      <c r="T72" s="25" t="str">
        <f t="shared" si="4"/>
        <v xml:space="preserve"> -</v>
      </c>
    </row>
    <row r="73" spans="2:20" ht="45">
      <c r="B73" s="340"/>
      <c r="C73" s="337"/>
      <c r="D73" s="333"/>
      <c r="E73" s="49">
        <v>42736</v>
      </c>
      <c r="F73" s="106">
        <v>43100</v>
      </c>
      <c r="G73" s="11" t="s">
        <v>85</v>
      </c>
      <c r="H73" s="50">
        <v>1</v>
      </c>
      <c r="I73" s="50">
        <f>+J73+('2016'!I72-'2016'!K72)</f>
        <v>1</v>
      </c>
      <c r="J73" s="50">
        <v>1</v>
      </c>
      <c r="K73" s="292">
        <v>0.5</v>
      </c>
      <c r="L73" s="23">
        <f t="shared" si="0"/>
        <v>0.5</v>
      </c>
      <c r="M73" s="24">
        <f t="shared" si="1"/>
        <v>1</v>
      </c>
      <c r="N73" s="25">
        <f t="shared" si="2"/>
        <v>0.5</v>
      </c>
      <c r="O73" s="119">
        <v>2210707</v>
      </c>
      <c r="P73" s="50">
        <v>10000</v>
      </c>
      <c r="Q73" s="50">
        <v>4000</v>
      </c>
      <c r="R73" s="50">
        <v>0</v>
      </c>
      <c r="S73" s="28">
        <f t="shared" si="3"/>
        <v>0.4</v>
      </c>
      <c r="T73" s="25" t="str">
        <f t="shared" si="4"/>
        <v xml:space="preserve"> -</v>
      </c>
    </row>
    <row r="74" spans="2:20" ht="46" thickBot="1">
      <c r="B74" s="340"/>
      <c r="C74" s="337"/>
      <c r="D74" s="306"/>
      <c r="E74" s="65">
        <v>42736</v>
      </c>
      <c r="F74" s="109">
        <v>43100</v>
      </c>
      <c r="G74" s="12" t="s">
        <v>86</v>
      </c>
      <c r="H74" s="66">
        <v>1</v>
      </c>
      <c r="I74" s="54">
        <f>+J74</f>
        <v>1</v>
      </c>
      <c r="J74" s="66">
        <v>1</v>
      </c>
      <c r="K74" s="87">
        <v>1</v>
      </c>
      <c r="L74" s="92">
        <f t="shared" si="0"/>
        <v>1</v>
      </c>
      <c r="M74" s="93">
        <f t="shared" si="1"/>
        <v>1</v>
      </c>
      <c r="N74" s="68">
        <f t="shared" si="2"/>
        <v>1</v>
      </c>
      <c r="O74" s="32">
        <v>2210869</v>
      </c>
      <c r="P74" s="66">
        <v>30000</v>
      </c>
      <c r="Q74" s="66">
        <v>30000</v>
      </c>
      <c r="R74" s="66">
        <v>0</v>
      </c>
      <c r="S74" s="67">
        <f t="shared" si="3"/>
        <v>1</v>
      </c>
      <c r="T74" s="68" t="str">
        <f t="shared" si="4"/>
        <v xml:space="preserve"> -</v>
      </c>
    </row>
    <row r="75" spans="2:20" ht="45">
      <c r="B75" s="340"/>
      <c r="C75" s="337"/>
      <c r="D75" s="330" t="s">
        <v>159</v>
      </c>
      <c r="E75" s="51">
        <v>42736</v>
      </c>
      <c r="F75" s="108">
        <v>43100</v>
      </c>
      <c r="G75" s="14" t="s">
        <v>87</v>
      </c>
      <c r="H75" s="52">
        <v>8</v>
      </c>
      <c r="I75" s="70">
        <f>+J75+('2016'!I74-'2016'!K74)</f>
        <v>3</v>
      </c>
      <c r="J75" s="52">
        <v>2</v>
      </c>
      <c r="K75" s="81">
        <v>3</v>
      </c>
      <c r="L75" s="18">
        <f t="shared" si="0"/>
        <v>1.5</v>
      </c>
      <c r="M75" s="19">
        <f t="shared" si="1"/>
        <v>1</v>
      </c>
      <c r="N75" s="20">
        <f t="shared" si="2"/>
        <v>1</v>
      </c>
      <c r="O75" s="118">
        <v>0</v>
      </c>
      <c r="P75" s="52">
        <v>10000</v>
      </c>
      <c r="Q75" s="52">
        <v>7334</v>
      </c>
      <c r="R75" s="52">
        <v>0</v>
      </c>
      <c r="S75" s="21">
        <f t="shared" si="3"/>
        <v>0.73340000000000005</v>
      </c>
      <c r="T75" s="20" t="str">
        <f t="shared" si="4"/>
        <v xml:space="preserve"> -</v>
      </c>
    </row>
    <row r="76" spans="2:20" ht="75">
      <c r="B76" s="340"/>
      <c r="C76" s="337"/>
      <c r="D76" s="331"/>
      <c r="E76" s="49">
        <v>42736</v>
      </c>
      <c r="F76" s="106">
        <v>43100</v>
      </c>
      <c r="G76" s="11" t="s">
        <v>88</v>
      </c>
      <c r="H76" s="50">
        <v>4000</v>
      </c>
      <c r="I76" s="50">
        <f>+J76+('2016'!I75-'2016'!K75)</f>
        <v>255</v>
      </c>
      <c r="J76" s="50">
        <v>1000</v>
      </c>
      <c r="K76" s="82">
        <v>2061</v>
      </c>
      <c r="L76" s="23">
        <f t="shared" si="0"/>
        <v>2.0609999999999999</v>
      </c>
      <c r="M76" s="24">
        <f t="shared" si="1"/>
        <v>1</v>
      </c>
      <c r="N76" s="25">
        <f t="shared" si="2"/>
        <v>1</v>
      </c>
      <c r="O76" s="119">
        <v>2210255</v>
      </c>
      <c r="P76" s="50">
        <v>711251</v>
      </c>
      <c r="Q76" s="50">
        <v>708207</v>
      </c>
      <c r="R76" s="50">
        <v>0</v>
      </c>
      <c r="S76" s="28">
        <f t="shared" si="3"/>
        <v>0.99572021691357904</v>
      </c>
      <c r="T76" s="25" t="str">
        <f t="shared" si="4"/>
        <v xml:space="preserve"> -</v>
      </c>
    </row>
    <row r="77" spans="2:20" ht="45">
      <c r="B77" s="340"/>
      <c r="C77" s="337"/>
      <c r="D77" s="331"/>
      <c r="E77" s="49">
        <v>42736</v>
      </c>
      <c r="F77" s="106">
        <v>43100</v>
      </c>
      <c r="G77" s="11" t="s">
        <v>89</v>
      </c>
      <c r="H77" s="50">
        <v>4000</v>
      </c>
      <c r="I77" s="50">
        <f>+J77+('2016'!I76-'2016'!K76)</f>
        <v>1529</v>
      </c>
      <c r="J77" s="50">
        <v>1000</v>
      </c>
      <c r="K77" s="82">
        <v>1000</v>
      </c>
      <c r="L77" s="23">
        <f t="shared" si="0"/>
        <v>1</v>
      </c>
      <c r="M77" s="24">
        <f t="shared" si="1"/>
        <v>1</v>
      </c>
      <c r="N77" s="25">
        <f t="shared" si="2"/>
        <v>1</v>
      </c>
      <c r="O77" s="119">
        <v>2210255</v>
      </c>
      <c r="P77" s="50">
        <v>156000</v>
      </c>
      <c r="Q77" s="50">
        <v>156000</v>
      </c>
      <c r="R77" s="50">
        <v>0</v>
      </c>
      <c r="S77" s="28">
        <f t="shared" si="3"/>
        <v>1</v>
      </c>
      <c r="T77" s="25" t="str">
        <f t="shared" si="4"/>
        <v xml:space="preserve"> -</v>
      </c>
    </row>
    <row r="78" spans="2:20" ht="45">
      <c r="B78" s="340"/>
      <c r="C78" s="337"/>
      <c r="D78" s="331"/>
      <c r="E78" s="49">
        <v>42736</v>
      </c>
      <c r="F78" s="106">
        <v>43100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80000</v>
      </c>
      <c r="Q78" s="50">
        <v>79260</v>
      </c>
      <c r="R78" s="50">
        <v>0</v>
      </c>
      <c r="S78" s="28">
        <f t="shared" ref="S78:S137" si="15">IF(P78=0," -",Q78/P78)</f>
        <v>0.99075000000000002</v>
      </c>
      <c r="T78" s="25" t="str">
        <f t="shared" ref="T78:T137" si="16">IF(R78=0," -",IF(Q78=0,100%,R78/Q78))</f>
        <v xml:space="preserve"> -</v>
      </c>
    </row>
    <row r="79" spans="2:20" ht="75">
      <c r="B79" s="340"/>
      <c r="C79" s="337"/>
      <c r="D79" s="331"/>
      <c r="E79" s="49">
        <v>42736</v>
      </c>
      <c r="F79" s="106">
        <v>43100</v>
      </c>
      <c r="G79" s="11" t="s">
        <v>91</v>
      </c>
      <c r="H79" s="50">
        <v>1</v>
      </c>
      <c r="I79" s="50">
        <f t="shared" ref="I79:I93" si="17">+J79</f>
        <v>1</v>
      </c>
      <c r="J79" s="50">
        <v>1</v>
      </c>
      <c r="K79" s="82">
        <v>1</v>
      </c>
      <c r="L79" s="23">
        <f t="shared" si="12"/>
        <v>1</v>
      </c>
      <c r="M79" s="24">
        <f t="shared" si="13"/>
        <v>1</v>
      </c>
      <c r="N79" s="25">
        <f t="shared" si="14"/>
        <v>1</v>
      </c>
      <c r="O79" s="119">
        <v>2210155</v>
      </c>
      <c r="P79" s="50">
        <v>58000</v>
      </c>
      <c r="Q79" s="50">
        <v>58000</v>
      </c>
      <c r="R79" s="50">
        <v>0</v>
      </c>
      <c r="S79" s="28">
        <f t="shared" si="15"/>
        <v>1</v>
      </c>
      <c r="T79" s="25" t="str">
        <f t="shared" si="16"/>
        <v xml:space="preserve"> -</v>
      </c>
    </row>
    <row r="80" spans="2:20" ht="60">
      <c r="B80" s="340"/>
      <c r="C80" s="337"/>
      <c r="D80" s="331"/>
      <c r="E80" s="49">
        <v>42736</v>
      </c>
      <c r="F80" s="106">
        <v>43100</v>
      </c>
      <c r="G80" s="11" t="s">
        <v>92</v>
      </c>
      <c r="H80" s="50">
        <v>1</v>
      </c>
      <c r="I80" s="50">
        <f t="shared" si="17"/>
        <v>1</v>
      </c>
      <c r="J80" s="50">
        <v>1</v>
      </c>
      <c r="K80" s="82">
        <v>1</v>
      </c>
      <c r="L80" s="23">
        <f t="shared" si="12"/>
        <v>1</v>
      </c>
      <c r="M80" s="24">
        <f t="shared" si="13"/>
        <v>1</v>
      </c>
      <c r="N80" s="25">
        <f t="shared" si="14"/>
        <v>1</v>
      </c>
      <c r="O80" s="119">
        <v>2210292</v>
      </c>
      <c r="P80" s="50">
        <v>100000</v>
      </c>
      <c r="Q80" s="50">
        <v>91962</v>
      </c>
      <c r="R80" s="50">
        <v>0</v>
      </c>
      <c r="S80" s="28">
        <f t="shared" si="15"/>
        <v>0.91961999999999999</v>
      </c>
      <c r="T80" s="25" t="str">
        <f t="shared" si="16"/>
        <v xml:space="preserve"> -</v>
      </c>
    </row>
    <row r="81" spans="2:20" ht="45">
      <c r="B81" s="340"/>
      <c r="C81" s="337"/>
      <c r="D81" s="331"/>
      <c r="E81" s="49">
        <v>42736</v>
      </c>
      <c r="F81" s="106">
        <v>43100</v>
      </c>
      <c r="G81" s="11" t="s">
        <v>93</v>
      </c>
      <c r="H81" s="50">
        <v>33</v>
      </c>
      <c r="I81" s="50">
        <f t="shared" si="17"/>
        <v>33</v>
      </c>
      <c r="J81" s="50">
        <v>33</v>
      </c>
      <c r="K81" s="82">
        <v>33</v>
      </c>
      <c r="L81" s="23">
        <f t="shared" si="12"/>
        <v>1</v>
      </c>
      <c r="M81" s="24">
        <f t="shared" si="13"/>
        <v>1</v>
      </c>
      <c r="N81" s="25">
        <f t="shared" si="14"/>
        <v>1</v>
      </c>
      <c r="O81" s="119">
        <v>2210255</v>
      </c>
      <c r="P81" s="50">
        <v>95000</v>
      </c>
      <c r="Q81" s="50">
        <v>95000</v>
      </c>
      <c r="R81" s="50">
        <v>0</v>
      </c>
      <c r="S81" s="28">
        <f t="shared" si="15"/>
        <v>1</v>
      </c>
      <c r="T81" s="25" t="str">
        <f t="shared" si="16"/>
        <v xml:space="preserve"> -</v>
      </c>
    </row>
    <row r="82" spans="2:20" ht="46" thickBot="1">
      <c r="B82" s="340"/>
      <c r="C82" s="337"/>
      <c r="D82" s="332"/>
      <c r="E82" s="53">
        <v>42736</v>
      </c>
      <c r="F82" s="107">
        <v>43100</v>
      </c>
      <c r="G82" s="15" t="s">
        <v>94</v>
      </c>
      <c r="H82" s="54">
        <v>75000</v>
      </c>
      <c r="I82" s="54">
        <f t="shared" si="17"/>
        <v>75000</v>
      </c>
      <c r="J82" s="54">
        <v>75000</v>
      </c>
      <c r="K82" s="83">
        <v>65000</v>
      </c>
      <c r="L82" s="90">
        <f t="shared" si="12"/>
        <v>0.8666666666666667</v>
      </c>
      <c r="M82" s="94">
        <f t="shared" si="13"/>
        <v>1</v>
      </c>
      <c r="N82" s="56">
        <f t="shared" si="14"/>
        <v>0.8666666666666667</v>
      </c>
      <c r="O82" s="120">
        <v>2210255</v>
      </c>
      <c r="P82" s="54">
        <v>1072522</v>
      </c>
      <c r="Q82" s="54">
        <v>1072522</v>
      </c>
      <c r="R82" s="54">
        <v>0</v>
      </c>
      <c r="S82" s="55">
        <f t="shared" si="15"/>
        <v>1</v>
      </c>
      <c r="T82" s="56" t="str">
        <f t="shared" si="16"/>
        <v xml:space="preserve"> -</v>
      </c>
    </row>
    <row r="83" spans="2:20" ht="90">
      <c r="B83" s="340"/>
      <c r="C83" s="337"/>
      <c r="D83" s="305" t="s">
        <v>160</v>
      </c>
      <c r="E83" s="69">
        <v>42736</v>
      </c>
      <c r="F83" s="110">
        <v>43100</v>
      </c>
      <c r="G83" s="111" t="s">
        <v>95</v>
      </c>
      <c r="H83" s="70">
        <v>1</v>
      </c>
      <c r="I83" s="70">
        <f t="shared" si="17"/>
        <v>1</v>
      </c>
      <c r="J83" s="70">
        <v>1</v>
      </c>
      <c r="K83" s="86">
        <v>1</v>
      </c>
      <c r="L83" s="91">
        <f t="shared" si="12"/>
        <v>1</v>
      </c>
      <c r="M83" s="96">
        <f t="shared" si="13"/>
        <v>1</v>
      </c>
      <c r="N83" s="72">
        <f t="shared" si="14"/>
        <v>1</v>
      </c>
      <c r="O83" s="121">
        <v>2210260</v>
      </c>
      <c r="P83" s="70">
        <v>80000</v>
      </c>
      <c r="Q83" s="70">
        <v>73900</v>
      </c>
      <c r="R83" s="70">
        <v>0</v>
      </c>
      <c r="S83" s="71">
        <f t="shared" si="15"/>
        <v>0.92374999999999996</v>
      </c>
      <c r="T83" s="72" t="str">
        <f t="shared" si="16"/>
        <v xml:space="preserve"> -</v>
      </c>
    </row>
    <row r="84" spans="2:20" ht="60">
      <c r="B84" s="340"/>
      <c r="C84" s="337"/>
      <c r="D84" s="333"/>
      <c r="E84" s="49">
        <v>42736</v>
      </c>
      <c r="F84" s="106">
        <v>43100</v>
      </c>
      <c r="G84" s="8" t="s">
        <v>96</v>
      </c>
      <c r="H84" s="50">
        <v>1</v>
      </c>
      <c r="I84" s="50">
        <f t="shared" si="17"/>
        <v>1</v>
      </c>
      <c r="J84" s="50">
        <v>1</v>
      </c>
      <c r="K84" s="82">
        <v>1</v>
      </c>
      <c r="L84" s="23">
        <f t="shared" si="12"/>
        <v>1</v>
      </c>
      <c r="M84" s="24">
        <f t="shared" si="13"/>
        <v>1</v>
      </c>
      <c r="N84" s="25">
        <f t="shared" si="14"/>
        <v>1</v>
      </c>
      <c r="O84" s="119">
        <v>2210260</v>
      </c>
      <c r="P84" s="50">
        <v>637436</v>
      </c>
      <c r="Q84" s="50">
        <v>626847</v>
      </c>
      <c r="R84" s="50">
        <v>0</v>
      </c>
      <c r="S84" s="28">
        <f t="shared" si="15"/>
        <v>0.98338813622073429</v>
      </c>
      <c r="T84" s="25" t="str">
        <f t="shared" si="16"/>
        <v xml:space="preserve"> -</v>
      </c>
    </row>
    <row r="85" spans="2:20" ht="91" thickBot="1">
      <c r="B85" s="340"/>
      <c r="C85" s="337"/>
      <c r="D85" s="306"/>
      <c r="E85" s="65">
        <v>42736</v>
      </c>
      <c r="F85" s="109">
        <v>43100</v>
      </c>
      <c r="G85" s="17" t="s">
        <v>97</v>
      </c>
      <c r="H85" s="66">
        <v>1</v>
      </c>
      <c r="I85" s="54">
        <f t="shared" si="17"/>
        <v>1</v>
      </c>
      <c r="J85" s="66">
        <v>1</v>
      </c>
      <c r="K85" s="294">
        <v>1</v>
      </c>
      <c r="L85" s="92">
        <f t="shared" si="12"/>
        <v>1</v>
      </c>
      <c r="M85" s="93">
        <f t="shared" si="13"/>
        <v>1</v>
      </c>
      <c r="N85" s="68">
        <f t="shared" si="14"/>
        <v>1</v>
      </c>
      <c r="O85" s="32">
        <v>2210260</v>
      </c>
      <c r="P85" s="66">
        <v>100000</v>
      </c>
      <c r="Q85" s="66">
        <v>96500</v>
      </c>
      <c r="R85" s="66">
        <v>0</v>
      </c>
      <c r="S85" s="67">
        <f t="shared" si="15"/>
        <v>0.96499999999999997</v>
      </c>
      <c r="T85" s="68" t="str">
        <f t="shared" si="16"/>
        <v xml:space="preserve"> -</v>
      </c>
    </row>
    <row r="86" spans="2:20" ht="45">
      <c r="B86" s="340"/>
      <c r="C86" s="337"/>
      <c r="D86" s="330" t="s">
        <v>161</v>
      </c>
      <c r="E86" s="51">
        <v>42736</v>
      </c>
      <c r="F86" s="108">
        <v>43100</v>
      </c>
      <c r="G86" s="14" t="s">
        <v>98</v>
      </c>
      <c r="H86" s="52">
        <v>1</v>
      </c>
      <c r="I86" s="70">
        <f t="shared" si="17"/>
        <v>1</v>
      </c>
      <c r="J86" s="52">
        <v>1</v>
      </c>
      <c r="K86" s="81">
        <v>1</v>
      </c>
      <c r="L86" s="18">
        <f t="shared" si="12"/>
        <v>1</v>
      </c>
      <c r="M86" s="19">
        <f t="shared" si="13"/>
        <v>1</v>
      </c>
      <c r="N86" s="20">
        <f t="shared" si="14"/>
        <v>1</v>
      </c>
      <c r="O86" s="118">
        <v>2210946</v>
      </c>
      <c r="P86" s="52">
        <v>225529</v>
      </c>
      <c r="Q86" s="52">
        <v>225529</v>
      </c>
      <c r="R86" s="52">
        <v>0</v>
      </c>
      <c r="S86" s="21">
        <f t="shared" si="15"/>
        <v>1</v>
      </c>
      <c r="T86" s="20" t="str">
        <f t="shared" si="16"/>
        <v xml:space="preserve"> -</v>
      </c>
    </row>
    <row r="87" spans="2:20" ht="45">
      <c r="B87" s="340"/>
      <c r="C87" s="337"/>
      <c r="D87" s="331"/>
      <c r="E87" s="49">
        <v>42736</v>
      </c>
      <c r="F87" s="106">
        <v>43100</v>
      </c>
      <c r="G87" s="11" t="s">
        <v>99</v>
      </c>
      <c r="H87" s="28">
        <v>1</v>
      </c>
      <c r="I87" s="28">
        <f t="shared" si="17"/>
        <v>1</v>
      </c>
      <c r="J87" s="28">
        <v>1</v>
      </c>
      <c r="K87" s="85">
        <v>1</v>
      </c>
      <c r="L87" s="23">
        <f t="shared" si="12"/>
        <v>1</v>
      </c>
      <c r="M87" s="24">
        <f t="shared" si="13"/>
        <v>1</v>
      </c>
      <c r="N87" s="25">
        <f t="shared" si="14"/>
        <v>1</v>
      </c>
      <c r="O87" s="119">
        <v>2210946</v>
      </c>
      <c r="P87" s="50">
        <v>80000</v>
      </c>
      <c r="Q87" s="50">
        <v>80000</v>
      </c>
      <c r="R87" s="50">
        <v>0</v>
      </c>
      <c r="S87" s="28">
        <f t="shared" si="15"/>
        <v>1</v>
      </c>
      <c r="T87" s="25" t="str">
        <f t="shared" si="16"/>
        <v xml:space="preserve"> -</v>
      </c>
    </row>
    <row r="88" spans="2:20" ht="30">
      <c r="B88" s="340"/>
      <c r="C88" s="337"/>
      <c r="D88" s="331"/>
      <c r="E88" s="49">
        <v>42736</v>
      </c>
      <c r="F88" s="106">
        <v>43100</v>
      </c>
      <c r="G88" s="8" t="s">
        <v>100</v>
      </c>
      <c r="H88" s="50">
        <v>1</v>
      </c>
      <c r="I88" s="50">
        <f t="shared" si="17"/>
        <v>1</v>
      </c>
      <c r="J88" s="50">
        <v>1</v>
      </c>
      <c r="K88" s="82">
        <v>0</v>
      </c>
      <c r="L88" s="23">
        <f t="shared" si="12"/>
        <v>0</v>
      </c>
      <c r="M88" s="24">
        <f t="shared" si="13"/>
        <v>1</v>
      </c>
      <c r="N88" s="25">
        <f t="shared" si="14"/>
        <v>0</v>
      </c>
      <c r="O88" s="119" t="s">
        <v>251</v>
      </c>
      <c r="P88" s="50">
        <v>0</v>
      </c>
      <c r="Q88" s="50">
        <v>0</v>
      </c>
      <c r="R88" s="50">
        <v>0</v>
      </c>
      <c r="S88" s="28" t="str">
        <f t="shared" si="15"/>
        <v xml:space="preserve"> -</v>
      </c>
      <c r="T88" s="25" t="str">
        <f t="shared" si="16"/>
        <v xml:space="preserve"> -</v>
      </c>
    </row>
    <row r="89" spans="2:20" ht="45">
      <c r="B89" s="340"/>
      <c r="C89" s="337"/>
      <c r="D89" s="331"/>
      <c r="E89" s="49">
        <v>42736</v>
      </c>
      <c r="F89" s="106">
        <v>43100</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40"/>
      <c r="C90" s="337"/>
      <c r="D90" s="332"/>
      <c r="E90" s="53">
        <v>42736</v>
      </c>
      <c r="F90" s="107">
        <v>43100</v>
      </c>
      <c r="G90" s="15" t="s">
        <v>102</v>
      </c>
      <c r="H90" s="54">
        <v>1</v>
      </c>
      <c r="I90" s="54">
        <f t="shared" si="17"/>
        <v>1</v>
      </c>
      <c r="J90" s="54">
        <v>1</v>
      </c>
      <c r="K90" s="83">
        <v>0</v>
      </c>
      <c r="L90" s="90">
        <f t="shared" si="12"/>
        <v>0</v>
      </c>
      <c r="M90" s="94">
        <f t="shared" si="13"/>
        <v>1</v>
      </c>
      <c r="N90" s="56">
        <f t="shared" si="14"/>
        <v>0</v>
      </c>
      <c r="O90" s="120">
        <v>2210946</v>
      </c>
      <c r="P90" s="54">
        <v>0</v>
      </c>
      <c r="Q90" s="54">
        <v>0</v>
      </c>
      <c r="R90" s="54">
        <v>0</v>
      </c>
      <c r="S90" s="55" t="str">
        <f t="shared" si="15"/>
        <v xml:space="preserve"> -</v>
      </c>
      <c r="T90" s="56" t="str">
        <f t="shared" si="16"/>
        <v xml:space="preserve"> -</v>
      </c>
    </row>
    <row r="91" spans="2:20" ht="45">
      <c r="B91" s="340"/>
      <c r="C91" s="337"/>
      <c r="D91" s="305" t="s">
        <v>162</v>
      </c>
      <c r="E91" s="69">
        <v>42736</v>
      </c>
      <c r="F91" s="110">
        <v>43100</v>
      </c>
      <c r="G91" s="13" t="s">
        <v>103</v>
      </c>
      <c r="H91" s="70">
        <v>560</v>
      </c>
      <c r="I91" s="70">
        <f t="shared" si="17"/>
        <v>560</v>
      </c>
      <c r="J91" s="70">
        <v>560</v>
      </c>
      <c r="K91" s="86">
        <v>1310</v>
      </c>
      <c r="L91" s="91">
        <f t="shared" si="12"/>
        <v>2.3392857142857144</v>
      </c>
      <c r="M91" s="96">
        <f t="shared" si="13"/>
        <v>1</v>
      </c>
      <c r="N91" s="72">
        <f t="shared" si="14"/>
        <v>1</v>
      </c>
      <c r="O91" s="121" t="s">
        <v>254</v>
      </c>
      <c r="P91" s="70">
        <v>2055261</v>
      </c>
      <c r="Q91" s="70">
        <v>2056780</v>
      </c>
      <c r="R91" s="70">
        <v>111083</v>
      </c>
      <c r="S91" s="71">
        <f t="shared" si="15"/>
        <v>1.0007390788809791</v>
      </c>
      <c r="T91" s="72">
        <f t="shared" si="16"/>
        <v>5.400820700317973E-2</v>
      </c>
    </row>
    <row r="92" spans="2:20" ht="45">
      <c r="B92" s="340"/>
      <c r="C92" s="337"/>
      <c r="D92" s="333"/>
      <c r="E92" s="49">
        <v>42736</v>
      </c>
      <c r="F92" s="106">
        <v>43100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40"/>
      <c r="C93" s="337"/>
      <c r="D93" s="333"/>
      <c r="E93" s="49">
        <v>42736</v>
      </c>
      <c r="F93" s="106">
        <v>43100</v>
      </c>
      <c r="G93" s="8" t="s">
        <v>105</v>
      </c>
      <c r="H93" s="50">
        <v>600</v>
      </c>
      <c r="I93" s="50">
        <f t="shared" si="17"/>
        <v>600</v>
      </c>
      <c r="J93" s="50">
        <v>600</v>
      </c>
      <c r="K93" s="82">
        <v>1656</v>
      </c>
      <c r="L93" s="23">
        <f t="shared" si="12"/>
        <v>2.76</v>
      </c>
      <c r="M93" s="24">
        <f t="shared" si="13"/>
        <v>1</v>
      </c>
      <c r="N93" s="25">
        <f t="shared" si="14"/>
        <v>1</v>
      </c>
      <c r="O93" s="119">
        <v>2210874</v>
      </c>
      <c r="P93" s="50">
        <v>5853872</v>
      </c>
      <c r="Q93" s="50">
        <v>4857472</v>
      </c>
      <c r="R93" s="50">
        <v>0</v>
      </c>
      <c r="S93" s="28">
        <f t="shared" si="15"/>
        <v>0.82978787373553775</v>
      </c>
      <c r="T93" s="25" t="str">
        <f t="shared" si="16"/>
        <v xml:space="preserve"> -</v>
      </c>
    </row>
    <row r="94" spans="2:20" ht="30">
      <c r="B94" s="340"/>
      <c r="C94" s="337"/>
      <c r="D94" s="333"/>
      <c r="E94" s="49">
        <v>42736</v>
      </c>
      <c r="F94" s="106">
        <v>43100</v>
      </c>
      <c r="G94" s="11" t="s">
        <v>106</v>
      </c>
      <c r="H94" s="50">
        <v>6</v>
      </c>
      <c r="I94" s="50">
        <f>+J94+('2016'!I93-'2016'!K93)</f>
        <v>1</v>
      </c>
      <c r="J94" s="50">
        <v>3</v>
      </c>
      <c r="K94" s="82">
        <v>3</v>
      </c>
      <c r="L94" s="23">
        <f t="shared" si="12"/>
        <v>1</v>
      </c>
      <c r="M94" s="24">
        <f t="shared" si="13"/>
        <v>1</v>
      </c>
      <c r="N94" s="25">
        <f t="shared" si="14"/>
        <v>1</v>
      </c>
      <c r="O94" s="119">
        <v>2210874</v>
      </c>
      <c r="P94" s="50">
        <v>204000</v>
      </c>
      <c r="Q94" s="50">
        <v>63800</v>
      </c>
      <c r="R94" s="50">
        <v>0</v>
      </c>
      <c r="S94" s="28">
        <f t="shared" si="15"/>
        <v>0.31274509803921569</v>
      </c>
      <c r="T94" s="25" t="str">
        <f t="shared" si="16"/>
        <v xml:space="preserve"> -</v>
      </c>
    </row>
    <row r="95" spans="2:20" ht="30">
      <c r="B95" s="340"/>
      <c r="C95" s="337"/>
      <c r="D95" s="333"/>
      <c r="E95" s="49">
        <v>42736</v>
      </c>
      <c r="F95" s="106">
        <v>43100</v>
      </c>
      <c r="G95" s="11" t="s">
        <v>107</v>
      </c>
      <c r="H95" s="50">
        <v>4</v>
      </c>
      <c r="I95" s="50">
        <f>+J95+('2016'!I94-'2016'!K94)</f>
        <v>1</v>
      </c>
      <c r="J95" s="50">
        <v>1</v>
      </c>
      <c r="K95" s="82">
        <v>1</v>
      </c>
      <c r="L95" s="23">
        <f t="shared" si="12"/>
        <v>1</v>
      </c>
      <c r="M95" s="24">
        <f t="shared" si="13"/>
        <v>1</v>
      </c>
      <c r="N95" s="25">
        <f t="shared" si="14"/>
        <v>1</v>
      </c>
      <c r="O95" s="119">
        <v>2210710</v>
      </c>
      <c r="P95" s="50">
        <v>50000</v>
      </c>
      <c r="Q95" s="50">
        <v>0</v>
      </c>
      <c r="R95" s="50">
        <v>0</v>
      </c>
      <c r="S95" s="28">
        <f t="shared" si="15"/>
        <v>0</v>
      </c>
      <c r="T95" s="25" t="str">
        <f t="shared" si="16"/>
        <v xml:space="preserve"> -</v>
      </c>
    </row>
    <row r="96" spans="2:20" ht="45">
      <c r="B96" s="340"/>
      <c r="C96" s="337"/>
      <c r="D96" s="333"/>
      <c r="E96" s="49">
        <v>42736</v>
      </c>
      <c r="F96" s="106">
        <v>43100</v>
      </c>
      <c r="G96" s="11" t="s">
        <v>108</v>
      </c>
      <c r="H96" s="50">
        <v>560</v>
      </c>
      <c r="I96" s="50">
        <f>+J96</f>
        <v>560</v>
      </c>
      <c r="J96" s="50">
        <v>560</v>
      </c>
      <c r="K96" s="82">
        <v>560</v>
      </c>
      <c r="L96" s="23">
        <f t="shared" si="12"/>
        <v>1</v>
      </c>
      <c r="M96" s="24">
        <f t="shared" si="13"/>
        <v>1</v>
      </c>
      <c r="N96" s="25">
        <f t="shared" si="14"/>
        <v>1</v>
      </c>
      <c r="O96" s="119" t="s">
        <v>255</v>
      </c>
      <c r="P96" s="50">
        <v>709050</v>
      </c>
      <c r="Q96" s="50">
        <v>709050</v>
      </c>
      <c r="R96" s="50">
        <v>0</v>
      </c>
      <c r="S96" s="28">
        <f t="shared" si="15"/>
        <v>1</v>
      </c>
      <c r="T96" s="25" t="str">
        <f t="shared" si="16"/>
        <v xml:space="preserve"> -</v>
      </c>
    </row>
    <row r="97" spans="2:20" ht="45">
      <c r="B97" s="340"/>
      <c r="C97" s="337"/>
      <c r="D97" s="333"/>
      <c r="E97" s="49">
        <v>42736</v>
      </c>
      <c r="F97" s="106">
        <v>43100</v>
      </c>
      <c r="G97" s="11" t="s">
        <v>109</v>
      </c>
      <c r="H97" s="50">
        <v>3</v>
      </c>
      <c r="I97" s="50">
        <f>+J97+('2016'!I96-'2016'!K96)</f>
        <v>1</v>
      </c>
      <c r="J97" s="50">
        <v>1</v>
      </c>
      <c r="K97" s="82">
        <v>1</v>
      </c>
      <c r="L97" s="23">
        <f t="shared" si="12"/>
        <v>1</v>
      </c>
      <c r="M97" s="24">
        <f t="shared" si="13"/>
        <v>1</v>
      </c>
      <c r="N97" s="25">
        <f t="shared" si="14"/>
        <v>1</v>
      </c>
      <c r="O97" s="119">
        <v>2210710</v>
      </c>
      <c r="P97" s="50">
        <v>70000</v>
      </c>
      <c r="Q97" s="50">
        <v>0</v>
      </c>
      <c r="R97" s="50">
        <v>0</v>
      </c>
      <c r="S97" s="28">
        <f t="shared" si="15"/>
        <v>0</v>
      </c>
      <c r="T97" s="25" t="str">
        <f t="shared" si="16"/>
        <v xml:space="preserve"> -</v>
      </c>
    </row>
    <row r="98" spans="2:20" ht="45">
      <c r="B98" s="340"/>
      <c r="C98" s="337"/>
      <c r="D98" s="333"/>
      <c r="E98" s="49">
        <v>42736</v>
      </c>
      <c r="F98" s="106">
        <v>43100</v>
      </c>
      <c r="G98" s="11" t="s">
        <v>110</v>
      </c>
      <c r="H98" s="50">
        <v>1</v>
      </c>
      <c r="I98" s="50">
        <f>+J98</f>
        <v>1</v>
      </c>
      <c r="J98" s="50">
        <v>1</v>
      </c>
      <c r="K98" s="82">
        <v>1</v>
      </c>
      <c r="L98" s="23">
        <f t="shared" si="12"/>
        <v>1</v>
      </c>
      <c r="M98" s="24">
        <f t="shared" si="13"/>
        <v>1</v>
      </c>
      <c r="N98" s="25">
        <f t="shared" si="14"/>
        <v>1</v>
      </c>
      <c r="O98" s="119" t="s">
        <v>255</v>
      </c>
      <c r="P98" s="50">
        <v>80000</v>
      </c>
      <c r="Q98" s="50">
        <v>56188</v>
      </c>
      <c r="R98" s="50">
        <v>0</v>
      </c>
      <c r="S98" s="28">
        <f t="shared" si="15"/>
        <v>0.70235000000000003</v>
      </c>
      <c r="T98" s="25" t="str">
        <f t="shared" si="16"/>
        <v xml:space="preserve"> -</v>
      </c>
    </row>
    <row r="99" spans="2:20" ht="45">
      <c r="B99" s="340"/>
      <c r="C99" s="337"/>
      <c r="D99" s="333"/>
      <c r="E99" s="49">
        <v>42736</v>
      </c>
      <c r="F99" s="106">
        <v>43100</v>
      </c>
      <c r="G99" s="11" t="s">
        <v>111</v>
      </c>
      <c r="H99" s="50">
        <v>560</v>
      </c>
      <c r="I99" s="50">
        <f>+J99</f>
        <v>560</v>
      </c>
      <c r="J99" s="50">
        <v>560</v>
      </c>
      <c r="K99" s="82">
        <v>3</v>
      </c>
      <c r="L99" s="23">
        <f t="shared" si="12"/>
        <v>5.3571428571428572E-3</v>
      </c>
      <c r="M99" s="24">
        <f t="shared" si="13"/>
        <v>1</v>
      </c>
      <c r="N99" s="25">
        <f t="shared" si="14"/>
        <v>5.3571428571428572E-3</v>
      </c>
      <c r="O99" s="119" t="s">
        <v>256</v>
      </c>
      <c r="P99" s="50">
        <v>60000</v>
      </c>
      <c r="Q99" s="50">
        <v>60000</v>
      </c>
      <c r="R99" s="50">
        <v>0</v>
      </c>
      <c r="S99" s="28">
        <f t="shared" si="15"/>
        <v>1</v>
      </c>
      <c r="T99" s="25" t="str">
        <f t="shared" si="16"/>
        <v xml:space="preserve"> -</v>
      </c>
    </row>
    <row r="100" spans="2:20" ht="45" customHeight="1">
      <c r="B100" s="340"/>
      <c r="C100" s="337"/>
      <c r="D100" s="333"/>
      <c r="E100" s="49">
        <v>42736</v>
      </c>
      <c r="F100" s="106">
        <v>43100</v>
      </c>
      <c r="G100" s="11" t="s">
        <v>112</v>
      </c>
      <c r="H100" s="50">
        <v>4</v>
      </c>
      <c r="I100" s="50">
        <f>+J100+('2016'!I99-'2016'!K99)</f>
        <v>-1</v>
      </c>
      <c r="J100" s="50">
        <v>1</v>
      </c>
      <c r="K100" s="82">
        <v>1</v>
      </c>
      <c r="L100" s="23">
        <f t="shared" si="12"/>
        <v>1</v>
      </c>
      <c r="M100" s="24">
        <f t="shared" si="13"/>
        <v>1</v>
      </c>
      <c r="N100" s="25">
        <f t="shared" si="14"/>
        <v>1</v>
      </c>
      <c r="O100" s="119" t="s">
        <v>255</v>
      </c>
      <c r="P100" s="50">
        <v>237000</v>
      </c>
      <c r="Q100" s="50">
        <v>59941</v>
      </c>
      <c r="R100" s="50">
        <v>0</v>
      </c>
      <c r="S100" s="28">
        <f t="shared" si="15"/>
        <v>0.25291561181434596</v>
      </c>
      <c r="T100" s="25" t="str">
        <f t="shared" si="16"/>
        <v xml:space="preserve"> -</v>
      </c>
    </row>
    <row r="101" spans="2:20" ht="30">
      <c r="B101" s="340"/>
      <c r="C101" s="337"/>
      <c r="D101" s="333"/>
      <c r="E101" s="49">
        <v>42736</v>
      </c>
      <c r="F101" s="106">
        <v>43100</v>
      </c>
      <c r="G101" s="11" t="s">
        <v>113</v>
      </c>
      <c r="H101" s="50">
        <v>10000</v>
      </c>
      <c r="I101" s="50">
        <f>+J101</f>
        <v>10000</v>
      </c>
      <c r="J101" s="50">
        <v>10000</v>
      </c>
      <c r="K101" s="82">
        <v>9100</v>
      </c>
      <c r="L101" s="23">
        <f t="shared" si="12"/>
        <v>0.91</v>
      </c>
      <c r="M101" s="24">
        <f t="shared" si="13"/>
        <v>1</v>
      </c>
      <c r="N101" s="25">
        <f t="shared" si="14"/>
        <v>0.91</v>
      </c>
      <c r="O101" s="119">
        <v>2210710</v>
      </c>
      <c r="P101" s="50">
        <v>81337</v>
      </c>
      <c r="Q101" s="50">
        <v>81337</v>
      </c>
      <c r="R101" s="50">
        <v>0</v>
      </c>
      <c r="S101" s="28">
        <f t="shared" si="15"/>
        <v>1</v>
      </c>
      <c r="T101" s="25" t="str">
        <f t="shared" si="16"/>
        <v xml:space="preserve"> -</v>
      </c>
    </row>
    <row r="102" spans="2:20" ht="30">
      <c r="B102" s="340"/>
      <c r="C102" s="337"/>
      <c r="D102" s="333"/>
      <c r="E102" s="49">
        <v>42736</v>
      </c>
      <c r="F102" s="106">
        <v>43100</v>
      </c>
      <c r="G102" s="11" t="s">
        <v>114</v>
      </c>
      <c r="H102" s="50">
        <v>1</v>
      </c>
      <c r="I102" s="50">
        <f>+J102+('2016'!I101-'2016'!K101)</f>
        <v>1</v>
      </c>
      <c r="J102" s="50">
        <v>1</v>
      </c>
      <c r="K102" s="292">
        <v>0.1</v>
      </c>
      <c r="L102" s="23">
        <f t="shared" si="12"/>
        <v>0.1</v>
      </c>
      <c r="M102" s="24">
        <f t="shared" si="13"/>
        <v>1</v>
      </c>
      <c r="N102" s="25">
        <f t="shared" si="14"/>
        <v>0.1</v>
      </c>
      <c r="O102" s="119">
        <v>2210874</v>
      </c>
      <c r="P102" s="50">
        <v>30000</v>
      </c>
      <c r="Q102" s="50">
        <v>0</v>
      </c>
      <c r="R102" s="50">
        <v>0</v>
      </c>
      <c r="S102" s="28">
        <f t="shared" si="15"/>
        <v>0</v>
      </c>
      <c r="T102" s="25" t="str">
        <f t="shared" si="16"/>
        <v xml:space="preserve"> -</v>
      </c>
    </row>
    <row r="103" spans="2:20" ht="45">
      <c r="B103" s="340"/>
      <c r="C103" s="337"/>
      <c r="D103" s="333"/>
      <c r="E103" s="49">
        <v>42736</v>
      </c>
      <c r="F103" s="106">
        <v>43100</v>
      </c>
      <c r="G103" s="11" t="s">
        <v>179</v>
      </c>
      <c r="H103" s="28">
        <v>1</v>
      </c>
      <c r="I103" s="28">
        <f>+J103</f>
        <v>1</v>
      </c>
      <c r="J103" s="28">
        <v>1</v>
      </c>
      <c r="K103" s="85">
        <v>1</v>
      </c>
      <c r="L103" s="23">
        <f t="shared" si="12"/>
        <v>1</v>
      </c>
      <c r="M103" s="24">
        <f t="shared" si="13"/>
        <v>1</v>
      </c>
      <c r="N103" s="25">
        <f t="shared" si="14"/>
        <v>1</v>
      </c>
      <c r="O103" s="119">
        <v>2210710</v>
      </c>
      <c r="P103" s="50">
        <v>276900</v>
      </c>
      <c r="Q103" s="50">
        <v>276900</v>
      </c>
      <c r="R103" s="50">
        <v>0</v>
      </c>
      <c r="S103" s="28">
        <f t="shared" si="15"/>
        <v>1</v>
      </c>
      <c r="T103" s="25" t="str">
        <f t="shared" si="16"/>
        <v xml:space="preserve"> -</v>
      </c>
    </row>
    <row r="104" spans="2:20" ht="60">
      <c r="B104" s="340"/>
      <c r="C104" s="337"/>
      <c r="D104" s="333"/>
      <c r="E104" s="49">
        <v>42736</v>
      </c>
      <c r="F104" s="106">
        <v>43100</v>
      </c>
      <c r="G104" s="11" t="s">
        <v>115</v>
      </c>
      <c r="H104" s="50">
        <v>1000</v>
      </c>
      <c r="I104" s="50">
        <f>+J104+('2016'!I103-'2016'!K103)</f>
        <v>-500</v>
      </c>
      <c r="J104" s="50">
        <v>250</v>
      </c>
      <c r="K104" s="82">
        <v>1000</v>
      </c>
      <c r="L104" s="23">
        <f t="shared" si="12"/>
        <v>4</v>
      </c>
      <c r="M104" s="24">
        <f t="shared" si="13"/>
        <v>1</v>
      </c>
      <c r="N104" s="25">
        <f t="shared" si="14"/>
        <v>1</v>
      </c>
      <c r="O104" s="119">
        <v>2210874</v>
      </c>
      <c r="P104" s="50">
        <v>315000</v>
      </c>
      <c r="Q104" s="50">
        <v>315000</v>
      </c>
      <c r="R104" s="50">
        <v>0</v>
      </c>
      <c r="S104" s="28">
        <f t="shared" si="15"/>
        <v>1</v>
      </c>
      <c r="T104" s="25" t="str">
        <f t="shared" si="16"/>
        <v xml:space="preserve"> -</v>
      </c>
    </row>
    <row r="105" spans="2:20" ht="46" thickBot="1">
      <c r="B105" s="340"/>
      <c r="C105" s="338"/>
      <c r="D105" s="334"/>
      <c r="E105" s="53">
        <v>42736</v>
      </c>
      <c r="F105" s="107">
        <v>43100</v>
      </c>
      <c r="G105" s="15" t="s">
        <v>116</v>
      </c>
      <c r="H105" s="54">
        <v>1</v>
      </c>
      <c r="I105" s="54">
        <f>+J105</f>
        <v>1</v>
      </c>
      <c r="J105" s="54">
        <v>1</v>
      </c>
      <c r="K105" s="83">
        <v>1</v>
      </c>
      <c r="L105" s="90">
        <f t="shared" si="12"/>
        <v>1</v>
      </c>
      <c r="M105" s="94">
        <f t="shared" si="13"/>
        <v>1</v>
      </c>
      <c r="N105" s="56">
        <f t="shared" si="14"/>
        <v>1</v>
      </c>
      <c r="O105" s="120">
        <v>2210710</v>
      </c>
      <c r="P105" s="54">
        <v>131000</v>
      </c>
      <c r="Q105" s="54">
        <v>73780</v>
      </c>
      <c r="R105" s="54">
        <v>0</v>
      </c>
      <c r="S105" s="55">
        <f t="shared" si="15"/>
        <v>0.56320610687022898</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42736</v>
      </c>
      <c r="F107" s="108">
        <v>43100</v>
      </c>
      <c r="G107" s="14" t="s">
        <v>117</v>
      </c>
      <c r="H107" s="52">
        <v>34</v>
      </c>
      <c r="I107" s="70">
        <f>+J107+('2016'!I106-'2016'!K106)</f>
        <v>10</v>
      </c>
      <c r="J107" s="52">
        <v>10</v>
      </c>
      <c r="K107" s="81">
        <v>14</v>
      </c>
      <c r="L107" s="18">
        <f t="shared" si="12"/>
        <v>1.4</v>
      </c>
      <c r="M107" s="19">
        <f t="shared" si="13"/>
        <v>1</v>
      </c>
      <c r="N107" s="20">
        <f t="shared" si="14"/>
        <v>1</v>
      </c>
      <c r="O107" s="118">
        <v>2210708</v>
      </c>
      <c r="P107" s="52">
        <v>27000</v>
      </c>
      <c r="Q107" s="52">
        <v>27000</v>
      </c>
      <c r="R107" s="52">
        <v>0</v>
      </c>
      <c r="S107" s="21">
        <f t="shared" si="15"/>
        <v>1</v>
      </c>
      <c r="T107" s="20" t="str">
        <f t="shared" si="16"/>
        <v xml:space="preserve"> -</v>
      </c>
    </row>
    <row r="108" spans="2:20" ht="45" customHeight="1">
      <c r="B108" s="340"/>
      <c r="C108" s="337"/>
      <c r="D108" s="333"/>
      <c r="E108" s="49">
        <v>42736</v>
      </c>
      <c r="F108" s="106">
        <v>43100</v>
      </c>
      <c r="G108" s="11" t="s">
        <v>118</v>
      </c>
      <c r="H108" s="28">
        <v>1</v>
      </c>
      <c r="I108" s="28">
        <f>+J108</f>
        <v>1</v>
      </c>
      <c r="J108" s="28">
        <v>1</v>
      </c>
      <c r="K108" s="85">
        <v>1</v>
      </c>
      <c r="L108" s="23">
        <f t="shared" si="12"/>
        <v>1</v>
      </c>
      <c r="M108" s="24">
        <f t="shared" si="13"/>
        <v>1</v>
      </c>
      <c r="N108" s="25">
        <f t="shared" si="14"/>
        <v>1</v>
      </c>
      <c r="O108" s="119">
        <v>2210708</v>
      </c>
      <c r="P108" s="50">
        <v>31792</v>
      </c>
      <c r="Q108" s="50">
        <v>28099</v>
      </c>
      <c r="R108" s="50">
        <v>0</v>
      </c>
      <c r="S108" s="28">
        <f t="shared" si="15"/>
        <v>0.88383870156014088</v>
      </c>
      <c r="T108" s="25" t="str">
        <f t="shared" si="16"/>
        <v xml:space="preserve"> -</v>
      </c>
    </row>
    <row r="109" spans="2:20" ht="30">
      <c r="B109" s="340"/>
      <c r="C109" s="337"/>
      <c r="D109" s="333"/>
      <c r="E109" s="49">
        <v>42736</v>
      </c>
      <c r="F109" s="106">
        <v>43100</v>
      </c>
      <c r="G109" s="11" t="s">
        <v>119</v>
      </c>
      <c r="H109" s="50">
        <v>3</v>
      </c>
      <c r="I109" s="50">
        <f>+J109+('2016'!I108-'2016'!K108)</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40"/>
      <c r="C110" s="337"/>
      <c r="D110" s="333"/>
      <c r="E110" s="49">
        <v>42736</v>
      </c>
      <c r="F110" s="106">
        <v>43100</v>
      </c>
      <c r="G110" s="11" t="s">
        <v>120</v>
      </c>
      <c r="H110" s="28">
        <v>1</v>
      </c>
      <c r="I110" s="28">
        <f>+J110</f>
        <v>1</v>
      </c>
      <c r="J110" s="28">
        <v>1</v>
      </c>
      <c r="K110" s="85">
        <v>0</v>
      </c>
      <c r="L110" s="23">
        <f t="shared" si="12"/>
        <v>0</v>
      </c>
      <c r="M110" s="24">
        <f t="shared" si="13"/>
        <v>1</v>
      </c>
      <c r="N110" s="25">
        <f t="shared" si="14"/>
        <v>0</v>
      </c>
      <c r="O110" s="119">
        <v>2210708</v>
      </c>
      <c r="P110" s="50">
        <v>0</v>
      </c>
      <c r="Q110" s="50">
        <v>0</v>
      </c>
      <c r="R110" s="50">
        <v>0</v>
      </c>
      <c r="S110" s="28" t="str">
        <f t="shared" si="15"/>
        <v xml:space="preserve"> -</v>
      </c>
      <c r="T110" s="25" t="str">
        <f t="shared" si="16"/>
        <v xml:space="preserve"> -</v>
      </c>
    </row>
    <row r="111" spans="2:20" ht="60">
      <c r="B111" s="340"/>
      <c r="C111" s="337"/>
      <c r="D111" s="333"/>
      <c r="E111" s="49">
        <v>42736</v>
      </c>
      <c r="F111" s="106">
        <v>43100</v>
      </c>
      <c r="G111" s="8" t="s">
        <v>121</v>
      </c>
      <c r="H111" s="50">
        <v>1</v>
      </c>
      <c r="I111" s="50">
        <f>+J111</f>
        <v>1</v>
      </c>
      <c r="J111" s="50">
        <v>1</v>
      </c>
      <c r="K111" s="292">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40"/>
      <c r="C112" s="337"/>
      <c r="D112" s="333"/>
      <c r="E112" s="49">
        <v>42736</v>
      </c>
      <c r="F112" s="106">
        <v>43100</v>
      </c>
      <c r="G112" s="8" t="s">
        <v>122</v>
      </c>
      <c r="H112" s="50">
        <v>8</v>
      </c>
      <c r="I112" s="50">
        <f>+J112+('2016'!I111-'2016'!K111)</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40"/>
      <c r="C113" s="337"/>
      <c r="D113" s="306"/>
      <c r="E113" s="65">
        <v>42736</v>
      </c>
      <c r="F113" s="109">
        <v>43100</v>
      </c>
      <c r="G113" s="17" t="s">
        <v>123</v>
      </c>
      <c r="H113" s="66">
        <v>1</v>
      </c>
      <c r="I113" s="54">
        <f>+J113</f>
        <v>1</v>
      </c>
      <c r="J113" s="66">
        <v>1</v>
      </c>
      <c r="K113" s="87">
        <v>1</v>
      </c>
      <c r="L113" s="92">
        <f t="shared" si="12"/>
        <v>1</v>
      </c>
      <c r="M113" s="93">
        <f t="shared" si="13"/>
        <v>1</v>
      </c>
      <c r="N113" s="68">
        <f t="shared" si="14"/>
        <v>1</v>
      </c>
      <c r="O113" s="32">
        <v>2210708</v>
      </c>
      <c r="P113" s="66">
        <v>27000</v>
      </c>
      <c r="Q113" s="66">
        <v>27000</v>
      </c>
      <c r="R113" s="66">
        <v>0</v>
      </c>
      <c r="S113" s="67">
        <f t="shared" si="15"/>
        <v>1</v>
      </c>
      <c r="T113" s="68" t="str">
        <f t="shared" si="16"/>
        <v xml:space="preserve"> -</v>
      </c>
    </row>
    <row r="114" spans="2:20" ht="30">
      <c r="B114" s="340"/>
      <c r="C114" s="337"/>
      <c r="D114" s="330" t="s">
        <v>164</v>
      </c>
      <c r="E114" s="51">
        <v>42736</v>
      </c>
      <c r="F114" s="108">
        <v>43100</v>
      </c>
      <c r="G114" s="14" t="s">
        <v>124</v>
      </c>
      <c r="H114" s="52">
        <v>9</v>
      </c>
      <c r="I114" s="70">
        <f>+J114+('2016'!I113-'2016'!K113)</f>
        <v>3</v>
      </c>
      <c r="J114" s="52">
        <v>3</v>
      </c>
      <c r="K114" s="81">
        <v>1</v>
      </c>
      <c r="L114" s="18">
        <f t="shared" si="12"/>
        <v>0.33333333333333331</v>
      </c>
      <c r="M114" s="19">
        <f t="shared" si="13"/>
        <v>1</v>
      </c>
      <c r="N114" s="20">
        <f t="shared" si="14"/>
        <v>0.33333333333333331</v>
      </c>
      <c r="O114" s="118">
        <v>2210708</v>
      </c>
      <c r="P114" s="52">
        <v>0</v>
      </c>
      <c r="Q114" s="52">
        <v>0</v>
      </c>
      <c r="R114" s="52">
        <v>0</v>
      </c>
      <c r="S114" s="21" t="str">
        <f t="shared" si="15"/>
        <v xml:space="preserve"> -</v>
      </c>
      <c r="T114" s="20" t="str">
        <f t="shared" si="16"/>
        <v xml:space="preserve"> -</v>
      </c>
    </row>
    <row r="115" spans="2:20" ht="30">
      <c r="B115" s="340"/>
      <c r="C115" s="337"/>
      <c r="D115" s="331"/>
      <c r="E115" s="49">
        <v>42736</v>
      </c>
      <c r="F115" s="106">
        <v>43100</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40"/>
      <c r="C116" s="337"/>
      <c r="D116" s="331"/>
      <c r="E116" s="49">
        <v>42736</v>
      </c>
      <c r="F116" s="106">
        <v>43100</v>
      </c>
      <c r="G116" s="11" t="s">
        <v>126</v>
      </c>
      <c r="H116" s="50">
        <v>48</v>
      </c>
      <c r="I116" s="50">
        <f>+J116+('2016'!I115-'2016'!K115)</f>
        <v>12</v>
      </c>
      <c r="J116" s="50">
        <v>12</v>
      </c>
      <c r="K116" s="82">
        <v>18</v>
      </c>
      <c r="L116" s="23">
        <f t="shared" si="12"/>
        <v>1.5</v>
      </c>
      <c r="M116" s="24">
        <f t="shared" si="13"/>
        <v>1</v>
      </c>
      <c r="N116" s="25">
        <f t="shared" si="14"/>
        <v>1</v>
      </c>
      <c r="O116" s="119">
        <v>2210708</v>
      </c>
      <c r="P116" s="50">
        <v>0</v>
      </c>
      <c r="Q116" s="50">
        <v>0</v>
      </c>
      <c r="R116" s="50">
        <v>0</v>
      </c>
      <c r="S116" s="28" t="str">
        <f t="shared" si="15"/>
        <v xml:space="preserve"> -</v>
      </c>
      <c r="T116" s="25" t="str">
        <f t="shared" si="16"/>
        <v xml:space="preserve"> -</v>
      </c>
    </row>
    <row r="117" spans="2:20" ht="60">
      <c r="B117" s="340"/>
      <c r="C117" s="337"/>
      <c r="D117" s="331"/>
      <c r="E117" s="49">
        <v>42736</v>
      </c>
      <c r="F117" s="106">
        <v>43100</v>
      </c>
      <c r="G117" s="8" t="s">
        <v>127</v>
      </c>
      <c r="H117" s="50">
        <v>1</v>
      </c>
      <c r="I117" s="50">
        <f>+J117</f>
        <v>1</v>
      </c>
      <c r="J117" s="50">
        <v>1</v>
      </c>
      <c r="K117" s="82">
        <v>1</v>
      </c>
      <c r="L117" s="23">
        <f t="shared" si="12"/>
        <v>1</v>
      </c>
      <c r="M117" s="24">
        <f t="shared" si="13"/>
        <v>1</v>
      </c>
      <c r="N117" s="25">
        <f t="shared" si="14"/>
        <v>1</v>
      </c>
      <c r="O117" s="119" t="s">
        <v>251</v>
      </c>
      <c r="P117" s="50">
        <v>17600</v>
      </c>
      <c r="Q117" s="50">
        <v>17600</v>
      </c>
      <c r="R117" s="50">
        <v>0</v>
      </c>
      <c r="S117" s="28">
        <f t="shared" si="15"/>
        <v>1</v>
      </c>
      <c r="T117" s="25" t="str">
        <f t="shared" si="16"/>
        <v xml:space="preserve"> -</v>
      </c>
    </row>
    <row r="118" spans="2:20" ht="30">
      <c r="B118" s="340"/>
      <c r="C118" s="337"/>
      <c r="D118" s="331"/>
      <c r="E118" s="49">
        <v>42736</v>
      </c>
      <c r="F118" s="106">
        <v>43100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40"/>
      <c r="C119" s="337"/>
      <c r="D119" s="331"/>
      <c r="E119" s="49">
        <v>42736</v>
      </c>
      <c r="F119" s="106">
        <v>43100</v>
      </c>
      <c r="G119" s="8" t="s">
        <v>129</v>
      </c>
      <c r="H119" s="50">
        <v>1</v>
      </c>
      <c r="I119" s="50">
        <f>+J119+('2016'!I118-'2016'!K118)</f>
        <v>1</v>
      </c>
      <c r="J119" s="50">
        <v>1</v>
      </c>
      <c r="K119" s="82">
        <v>0</v>
      </c>
      <c r="L119" s="23">
        <f t="shared" si="12"/>
        <v>0</v>
      </c>
      <c r="M119" s="24">
        <f t="shared" si="13"/>
        <v>1</v>
      </c>
      <c r="N119" s="25">
        <f t="shared" si="14"/>
        <v>0</v>
      </c>
      <c r="O119" s="119">
        <v>2210708</v>
      </c>
      <c r="P119" s="50">
        <v>0</v>
      </c>
      <c r="Q119" s="50">
        <v>0</v>
      </c>
      <c r="R119" s="50">
        <v>0</v>
      </c>
      <c r="S119" s="28" t="str">
        <f t="shared" si="15"/>
        <v xml:space="preserve"> -</v>
      </c>
      <c r="T119" s="25" t="str">
        <f t="shared" si="16"/>
        <v xml:space="preserve"> -</v>
      </c>
    </row>
    <row r="120" spans="2:20" ht="60" customHeight="1" thickBot="1">
      <c r="B120" s="340"/>
      <c r="C120" s="337"/>
      <c r="D120" s="332"/>
      <c r="E120" s="53">
        <v>42736</v>
      </c>
      <c r="F120" s="107">
        <v>43100</v>
      </c>
      <c r="G120" s="15" t="s">
        <v>130</v>
      </c>
      <c r="H120" s="54">
        <v>60000</v>
      </c>
      <c r="I120" s="54">
        <f>+J120+('2016'!I119-'2016'!K119)</f>
        <v>20000</v>
      </c>
      <c r="J120" s="54">
        <v>20000</v>
      </c>
      <c r="K120" s="83">
        <v>20000</v>
      </c>
      <c r="L120" s="90">
        <f t="shared" si="12"/>
        <v>1</v>
      </c>
      <c r="M120" s="94">
        <f t="shared" si="13"/>
        <v>1</v>
      </c>
      <c r="N120" s="56">
        <f t="shared" si="14"/>
        <v>1</v>
      </c>
      <c r="O120" s="120" t="s">
        <v>251</v>
      </c>
      <c r="P120" s="54">
        <v>60000</v>
      </c>
      <c r="Q120" s="54">
        <v>60000</v>
      </c>
      <c r="R120" s="54">
        <v>0</v>
      </c>
      <c r="S120" s="55">
        <f t="shared" si="15"/>
        <v>1</v>
      </c>
      <c r="T120" s="56" t="str">
        <f t="shared" si="16"/>
        <v xml:space="preserve"> -</v>
      </c>
    </row>
    <row r="121" spans="2:20" ht="30">
      <c r="B121" s="340"/>
      <c r="C121" s="337"/>
      <c r="D121" s="305" t="s">
        <v>165</v>
      </c>
      <c r="E121" s="69">
        <v>42736</v>
      </c>
      <c r="F121" s="110">
        <v>43100</v>
      </c>
      <c r="G121" s="13" t="s">
        <v>131</v>
      </c>
      <c r="H121" s="70">
        <v>4</v>
      </c>
      <c r="I121" s="70">
        <f>+J121+('2016'!I120-'2016'!K120)</f>
        <v>1</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40"/>
      <c r="C122" s="337"/>
      <c r="D122" s="333"/>
      <c r="E122" s="49">
        <v>42736</v>
      </c>
      <c r="F122" s="106">
        <v>43100</v>
      </c>
      <c r="G122" s="11" t="s">
        <v>132</v>
      </c>
      <c r="H122" s="50">
        <v>6</v>
      </c>
      <c r="I122" s="50">
        <f>+J122+('2016'!I121-'2016'!K121)</f>
        <v>2</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40"/>
      <c r="C123" s="337"/>
      <c r="D123" s="333"/>
      <c r="E123" s="49">
        <v>42736</v>
      </c>
      <c r="F123" s="106">
        <v>43100</v>
      </c>
      <c r="G123" s="8" t="s">
        <v>133</v>
      </c>
      <c r="H123" s="28">
        <v>0.3</v>
      </c>
      <c r="I123" s="28">
        <f>+J123+('2016'!I122-'2016'!K122)</f>
        <v>0.1</v>
      </c>
      <c r="J123" s="28">
        <v>0.1</v>
      </c>
      <c r="K123" s="85">
        <v>0.05</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40"/>
      <c r="C124" s="337"/>
      <c r="D124" s="333"/>
      <c r="E124" s="49">
        <v>42736</v>
      </c>
      <c r="F124" s="106">
        <v>43100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40"/>
      <c r="C125" s="338"/>
      <c r="D125" s="334"/>
      <c r="E125" s="53">
        <v>42736</v>
      </c>
      <c r="F125" s="107">
        <v>43100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42736</v>
      </c>
      <c r="F127" s="57">
        <v>43100</v>
      </c>
      <c r="G127" s="58" t="s">
        <v>136</v>
      </c>
      <c r="H127" s="59">
        <v>7</v>
      </c>
      <c r="I127" s="54">
        <f>+J127</f>
        <v>7</v>
      </c>
      <c r="J127" s="59">
        <v>7</v>
      </c>
      <c r="K127" s="79">
        <v>0</v>
      </c>
      <c r="L127" s="88">
        <f t="shared" si="12"/>
        <v>0</v>
      </c>
      <c r="M127" s="95">
        <f t="shared" si="13"/>
        <v>1</v>
      </c>
      <c r="N127" s="61">
        <f t="shared" si="14"/>
        <v>0</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42736</v>
      </c>
      <c r="F129" s="51">
        <v>43100</v>
      </c>
      <c r="G129" s="10" t="s">
        <v>137</v>
      </c>
      <c r="H129" s="52">
        <v>210</v>
      </c>
      <c r="I129" s="70">
        <f>+J129+('2016'!I128-'2016'!K128)</f>
        <v>70</v>
      </c>
      <c r="J129" s="52">
        <v>70</v>
      </c>
      <c r="K129" s="81">
        <v>18</v>
      </c>
      <c r="L129" s="18">
        <f t="shared" si="12"/>
        <v>0.25714285714285712</v>
      </c>
      <c r="M129" s="19">
        <f t="shared" si="13"/>
        <v>1</v>
      </c>
      <c r="N129" s="20">
        <f t="shared" si="14"/>
        <v>0.25714285714285712</v>
      </c>
      <c r="O129" s="118">
        <v>2210711</v>
      </c>
      <c r="P129" s="52">
        <v>0</v>
      </c>
      <c r="Q129" s="52">
        <v>0</v>
      </c>
      <c r="R129" s="52">
        <v>0</v>
      </c>
      <c r="S129" s="21" t="str">
        <f t="shared" si="15"/>
        <v xml:space="preserve"> -</v>
      </c>
      <c r="T129" s="20" t="str">
        <f t="shared" si="16"/>
        <v xml:space="preserve"> -</v>
      </c>
    </row>
    <row r="130" spans="2:20" ht="31" thickBot="1">
      <c r="B130" s="340"/>
      <c r="C130" s="337"/>
      <c r="D130" s="306"/>
      <c r="E130" s="65">
        <v>42736</v>
      </c>
      <c r="F130" s="109">
        <v>43100</v>
      </c>
      <c r="G130" s="17" t="s">
        <v>138</v>
      </c>
      <c r="H130" s="66">
        <v>3</v>
      </c>
      <c r="I130" s="54">
        <f>+J130+('2016'!I129-'2016'!K129)</f>
        <v>1</v>
      </c>
      <c r="J130" s="66">
        <v>1</v>
      </c>
      <c r="K130" s="87">
        <v>1</v>
      </c>
      <c r="L130" s="92">
        <f t="shared" si="12"/>
        <v>1</v>
      </c>
      <c r="M130" s="93">
        <f t="shared" si="13"/>
        <v>1</v>
      </c>
      <c r="N130" s="68">
        <f t="shared" si="14"/>
        <v>1</v>
      </c>
      <c r="O130" s="32">
        <v>2210711</v>
      </c>
      <c r="P130" s="66">
        <v>61995</v>
      </c>
      <c r="Q130" s="66">
        <v>61495</v>
      </c>
      <c r="R130" s="66">
        <v>0</v>
      </c>
      <c r="S130" s="67">
        <f t="shared" si="15"/>
        <v>0.99193483345431088</v>
      </c>
      <c r="T130" s="68" t="str">
        <f t="shared" si="16"/>
        <v xml:space="preserve"> -</v>
      </c>
    </row>
    <row r="131" spans="2:20" ht="30">
      <c r="B131" s="340"/>
      <c r="C131" s="337"/>
      <c r="D131" s="330" t="s">
        <v>168</v>
      </c>
      <c r="E131" s="51">
        <v>42736</v>
      </c>
      <c r="F131" s="108">
        <v>43100</v>
      </c>
      <c r="G131" s="10" t="s">
        <v>139</v>
      </c>
      <c r="H131" s="52">
        <v>8</v>
      </c>
      <c r="I131" s="70">
        <f>+J131+('2016'!I130-'2016'!K130)</f>
        <v>1</v>
      </c>
      <c r="J131" s="52">
        <v>2</v>
      </c>
      <c r="K131" s="81">
        <v>2</v>
      </c>
      <c r="L131" s="18">
        <f t="shared" si="12"/>
        <v>1</v>
      </c>
      <c r="M131" s="19">
        <f t="shared" si="13"/>
        <v>1</v>
      </c>
      <c r="N131" s="20">
        <f t="shared" si="14"/>
        <v>1</v>
      </c>
      <c r="O131" s="118">
        <v>2210711</v>
      </c>
      <c r="P131" s="52">
        <v>76046</v>
      </c>
      <c r="Q131" s="52">
        <v>76046</v>
      </c>
      <c r="R131" s="52">
        <v>0</v>
      </c>
      <c r="S131" s="21">
        <f t="shared" si="15"/>
        <v>1</v>
      </c>
      <c r="T131" s="20" t="str">
        <f t="shared" si="16"/>
        <v xml:space="preserve"> -</v>
      </c>
    </row>
    <row r="132" spans="2:20" ht="30">
      <c r="B132" s="340"/>
      <c r="C132" s="337"/>
      <c r="D132" s="331"/>
      <c r="E132" s="49">
        <v>42736</v>
      </c>
      <c r="F132" s="106">
        <v>43100</v>
      </c>
      <c r="G132" s="8" t="s">
        <v>140</v>
      </c>
      <c r="H132" s="50">
        <v>450</v>
      </c>
      <c r="I132" s="50">
        <f>+J132+('2016'!I131-'2016'!K131)</f>
        <v>89</v>
      </c>
      <c r="J132" s="50">
        <v>150</v>
      </c>
      <c r="K132" s="82">
        <v>89</v>
      </c>
      <c r="L132" s="23">
        <f t="shared" si="12"/>
        <v>0.59333333333333338</v>
      </c>
      <c r="M132" s="24">
        <f t="shared" si="13"/>
        <v>1</v>
      </c>
      <c r="N132" s="25">
        <f t="shared" si="14"/>
        <v>0.59333333333333338</v>
      </c>
      <c r="O132" s="119">
        <v>2210711</v>
      </c>
      <c r="P132" s="50">
        <v>21861</v>
      </c>
      <c r="Q132" s="50">
        <v>21861</v>
      </c>
      <c r="R132" s="50">
        <v>0</v>
      </c>
      <c r="S132" s="28">
        <f t="shared" si="15"/>
        <v>1</v>
      </c>
      <c r="T132" s="25" t="str">
        <f t="shared" si="16"/>
        <v xml:space="preserve"> -</v>
      </c>
    </row>
    <row r="133" spans="2:20" ht="30">
      <c r="B133" s="340"/>
      <c r="C133" s="337"/>
      <c r="D133" s="331"/>
      <c r="E133" s="49">
        <v>42736</v>
      </c>
      <c r="F133" s="106">
        <v>43100</v>
      </c>
      <c r="G133" s="8" t="s">
        <v>141</v>
      </c>
      <c r="H133" s="50">
        <v>1</v>
      </c>
      <c r="I133" s="50">
        <f>+J133</f>
        <v>1</v>
      </c>
      <c r="J133" s="50">
        <v>1</v>
      </c>
      <c r="K133" s="82">
        <v>1</v>
      </c>
      <c r="L133" s="23">
        <f t="shared" si="12"/>
        <v>1</v>
      </c>
      <c r="M133" s="24">
        <f t="shared" si="13"/>
        <v>1</v>
      </c>
      <c r="N133" s="25">
        <f t="shared" si="14"/>
        <v>1</v>
      </c>
      <c r="O133" s="119" t="s">
        <v>251</v>
      </c>
      <c r="P133" s="50">
        <v>45000</v>
      </c>
      <c r="Q133" s="50">
        <v>45000</v>
      </c>
      <c r="R133" s="50">
        <v>0</v>
      </c>
      <c r="S133" s="28">
        <f t="shared" si="15"/>
        <v>1</v>
      </c>
      <c r="T133" s="25" t="str">
        <f t="shared" si="16"/>
        <v xml:space="preserve"> -</v>
      </c>
    </row>
    <row r="134" spans="2:20" ht="60">
      <c r="B134" s="340"/>
      <c r="C134" s="337"/>
      <c r="D134" s="331"/>
      <c r="E134" s="49">
        <v>42736</v>
      </c>
      <c r="F134" s="106">
        <v>43100</v>
      </c>
      <c r="G134" s="8" t="s">
        <v>142</v>
      </c>
      <c r="H134" s="50">
        <v>1</v>
      </c>
      <c r="I134" s="50">
        <f>+J134</f>
        <v>1</v>
      </c>
      <c r="J134" s="50">
        <v>1</v>
      </c>
      <c r="K134" s="82">
        <v>1</v>
      </c>
      <c r="L134" s="23">
        <f t="shared" si="12"/>
        <v>1</v>
      </c>
      <c r="M134" s="24">
        <f t="shared" si="13"/>
        <v>1</v>
      </c>
      <c r="N134" s="25">
        <f t="shared" si="14"/>
        <v>1</v>
      </c>
      <c r="O134" s="119">
        <v>2210711</v>
      </c>
      <c r="P134" s="50">
        <v>133925</v>
      </c>
      <c r="Q134" s="50">
        <v>102000</v>
      </c>
      <c r="R134" s="50">
        <v>0</v>
      </c>
      <c r="S134" s="28">
        <f t="shared" si="15"/>
        <v>0.76162030987493001</v>
      </c>
      <c r="T134" s="25" t="str">
        <f t="shared" si="16"/>
        <v xml:space="preserve"> -</v>
      </c>
    </row>
    <row r="135" spans="2:20" ht="30">
      <c r="B135" s="340"/>
      <c r="C135" s="337"/>
      <c r="D135" s="331"/>
      <c r="E135" s="49">
        <v>42736</v>
      </c>
      <c r="F135" s="106">
        <v>43100</v>
      </c>
      <c r="G135" s="8" t="s">
        <v>143</v>
      </c>
      <c r="H135" s="50">
        <v>4</v>
      </c>
      <c r="I135" s="50">
        <f>+J135+('2016'!I134-'2016'!K134)</f>
        <v>2</v>
      </c>
      <c r="J135" s="50">
        <v>1</v>
      </c>
      <c r="K135" s="82">
        <v>1</v>
      </c>
      <c r="L135" s="23">
        <f t="shared" si="12"/>
        <v>1</v>
      </c>
      <c r="M135" s="24">
        <f t="shared" si="13"/>
        <v>1</v>
      </c>
      <c r="N135" s="25">
        <f t="shared" si="14"/>
        <v>1</v>
      </c>
      <c r="O135" s="119">
        <v>2210711</v>
      </c>
      <c r="P135" s="50">
        <v>70053</v>
      </c>
      <c r="Q135" s="50">
        <v>65640</v>
      </c>
      <c r="R135" s="50">
        <v>0</v>
      </c>
      <c r="S135" s="28">
        <f t="shared" si="15"/>
        <v>0.93700483919318234</v>
      </c>
      <c r="T135" s="25" t="str">
        <f t="shared" si="16"/>
        <v xml:space="preserve"> -</v>
      </c>
    </row>
    <row r="136" spans="2:20" ht="61" thickBot="1">
      <c r="B136" s="341"/>
      <c r="C136" s="338"/>
      <c r="D136" s="332"/>
      <c r="E136" s="53">
        <v>42736</v>
      </c>
      <c r="F136" s="107">
        <v>43100</v>
      </c>
      <c r="G136" s="16" t="s">
        <v>144</v>
      </c>
      <c r="H136" s="54">
        <v>1</v>
      </c>
      <c r="I136" s="54">
        <f>+J136</f>
        <v>1</v>
      </c>
      <c r="J136" s="54">
        <v>1</v>
      </c>
      <c r="K136" s="296">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0.79986440677966075</v>
      </c>
      <c r="O137" s="102"/>
      <c r="P137" s="99">
        <f>+SUM(P12:P28,P30,P32:P63,P65:P105,P107:P125,P127,P129:P136)</f>
        <v>19842422</v>
      </c>
      <c r="Q137" s="100">
        <f>+SUM(Q12:Q28,Q30,Q32:Q63,Q65:Q105,Q107:Q125,Q127,Q129:Q136)</f>
        <v>17626493</v>
      </c>
      <c r="R137" s="100">
        <f>+SUM(R12:R28,R30,R32:R63,R65:R105,R107:R125,R127,R129:R136)</f>
        <v>142583</v>
      </c>
      <c r="S137" s="101">
        <f t="shared" si="15"/>
        <v>0.88832366331085988</v>
      </c>
      <c r="T137" s="98">
        <f t="shared" si="16"/>
        <v>8.0891303789131508E-3</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43434</v>
      </c>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43101</v>
      </c>
      <c r="F12" s="112">
        <v>43465</v>
      </c>
      <c r="G12" s="58" t="s">
        <v>28</v>
      </c>
      <c r="H12" s="59">
        <v>1</v>
      </c>
      <c r="I12" s="54">
        <f>+J12</f>
        <v>1</v>
      </c>
      <c r="J12" s="59">
        <v>1</v>
      </c>
      <c r="K12" s="79">
        <v>1</v>
      </c>
      <c r="L12" s="88">
        <f>+K12/J12</f>
        <v>1</v>
      </c>
      <c r="M12" s="95">
        <f>DAYS360(E12,$C$8)/DAYS360(E12,F12)</f>
        <v>0.91388888888888886</v>
      </c>
      <c r="N12" s="61">
        <f>IF(J12=0," -",IF(L12&gt;100%,100%,L12))</f>
        <v>1</v>
      </c>
      <c r="O12" s="116">
        <v>2210708</v>
      </c>
      <c r="P12" s="59">
        <v>36228</v>
      </c>
      <c r="Q12" s="59">
        <v>32000</v>
      </c>
      <c r="R12" s="59">
        <v>0</v>
      </c>
      <c r="S12" s="60">
        <f>IF(P12=0," -",Q12/P12)</f>
        <v>0.88329468919068121</v>
      </c>
      <c r="T12" s="61" t="str">
        <f>IF(R12=0," -",IF(Q12=0,100%,R12/Q12))</f>
        <v xml:space="preserve"> -</v>
      </c>
    </row>
    <row r="13" spans="2:20" ht="61" thickBot="1">
      <c r="B13" s="340"/>
      <c r="C13" s="340"/>
      <c r="D13" s="73" t="s">
        <v>146</v>
      </c>
      <c r="E13" s="74">
        <v>43101</v>
      </c>
      <c r="F13" s="114">
        <v>43465</v>
      </c>
      <c r="G13" s="115" t="s">
        <v>29</v>
      </c>
      <c r="H13" s="75">
        <v>1</v>
      </c>
      <c r="I13" s="54">
        <f>+J13</f>
        <v>1</v>
      </c>
      <c r="J13" s="75">
        <v>1</v>
      </c>
      <c r="K13" s="80">
        <v>0.5</v>
      </c>
      <c r="L13" s="89">
        <f t="shared" ref="L13:L77" si="0">+K13/J13</f>
        <v>0.5</v>
      </c>
      <c r="M13" s="97">
        <f t="shared" ref="M13:M77" si="1">DAYS360(E13,$C$8)/DAYS360(E13,F13)</f>
        <v>0.91388888888888886</v>
      </c>
      <c r="N13" s="77">
        <f t="shared" ref="N13:N77" si="2">IF(J13=0," -",IF(L13&gt;100%,100%,L13))</f>
        <v>0.5</v>
      </c>
      <c r="O13" s="117">
        <v>2210230</v>
      </c>
      <c r="P13" s="75">
        <v>0</v>
      </c>
      <c r="Q13" s="75">
        <v>0</v>
      </c>
      <c r="R13" s="75">
        <v>0</v>
      </c>
      <c r="S13" s="76" t="str">
        <f t="shared" ref="S13:S77" si="3">IF(P13=0," -",Q13/P13)</f>
        <v xml:space="preserve"> -</v>
      </c>
      <c r="T13" s="77" t="str">
        <f t="shared" ref="T13:T77" si="4">IF(R13=0," -",IF(Q13=0,100%,R13/Q13))</f>
        <v xml:space="preserve"> -</v>
      </c>
    </row>
    <row r="14" spans="2:20" ht="60">
      <c r="B14" s="340"/>
      <c r="C14" s="340"/>
      <c r="D14" s="335" t="s">
        <v>147</v>
      </c>
      <c r="E14" s="51">
        <v>43101</v>
      </c>
      <c r="F14" s="108">
        <v>43465</v>
      </c>
      <c r="G14" s="10" t="s">
        <v>30</v>
      </c>
      <c r="H14" s="52">
        <v>1</v>
      </c>
      <c r="I14" s="70">
        <f t="shared" ref="I14:I20" si="5">+J14</f>
        <v>1</v>
      </c>
      <c r="J14" s="52">
        <v>1</v>
      </c>
      <c r="K14" s="81">
        <v>1</v>
      </c>
      <c r="L14" s="18">
        <f t="shared" si="0"/>
        <v>1</v>
      </c>
      <c r="M14" s="19">
        <f t="shared" si="1"/>
        <v>0.91388888888888886</v>
      </c>
      <c r="N14" s="20">
        <f t="shared" si="2"/>
        <v>1</v>
      </c>
      <c r="O14" s="118">
        <v>0</v>
      </c>
      <c r="P14" s="52">
        <v>0</v>
      </c>
      <c r="Q14" s="52">
        <v>0</v>
      </c>
      <c r="R14" s="52">
        <v>0</v>
      </c>
      <c r="S14" s="21" t="str">
        <f t="shared" si="3"/>
        <v xml:space="preserve"> -</v>
      </c>
      <c r="T14" s="20" t="str">
        <f t="shared" si="4"/>
        <v xml:space="preserve"> -</v>
      </c>
    </row>
    <row r="15" spans="2:20" ht="75">
      <c r="B15" s="340"/>
      <c r="C15" s="340"/>
      <c r="D15" s="333"/>
      <c r="E15" s="49">
        <v>43101</v>
      </c>
      <c r="F15" s="106">
        <v>43465</v>
      </c>
      <c r="G15" s="8" t="s">
        <v>31</v>
      </c>
      <c r="H15" s="50">
        <v>1</v>
      </c>
      <c r="I15" s="50">
        <f t="shared" si="5"/>
        <v>1</v>
      </c>
      <c r="J15" s="50">
        <v>1</v>
      </c>
      <c r="K15" s="82">
        <v>1</v>
      </c>
      <c r="L15" s="23">
        <f t="shared" si="0"/>
        <v>1</v>
      </c>
      <c r="M15" s="24">
        <f t="shared" si="1"/>
        <v>0.91388888888888886</v>
      </c>
      <c r="N15" s="25">
        <f t="shared" si="2"/>
        <v>1</v>
      </c>
      <c r="O15" s="119">
        <v>0</v>
      </c>
      <c r="P15" s="50">
        <v>0</v>
      </c>
      <c r="Q15" s="50">
        <v>0</v>
      </c>
      <c r="R15" s="50">
        <v>0</v>
      </c>
      <c r="S15" s="28" t="str">
        <f t="shared" si="3"/>
        <v xml:space="preserve"> -</v>
      </c>
      <c r="T15" s="25" t="str">
        <f t="shared" si="4"/>
        <v xml:space="preserve"> -</v>
      </c>
    </row>
    <row r="16" spans="2:20" ht="60">
      <c r="B16" s="340"/>
      <c r="C16" s="340"/>
      <c r="D16" s="333"/>
      <c r="E16" s="49">
        <v>43101</v>
      </c>
      <c r="F16" s="106">
        <v>43465</v>
      </c>
      <c r="G16" s="8" t="s">
        <v>32</v>
      </c>
      <c r="H16" s="50">
        <v>1</v>
      </c>
      <c r="I16" s="50">
        <f t="shared" si="5"/>
        <v>1</v>
      </c>
      <c r="J16" s="50">
        <v>1</v>
      </c>
      <c r="K16" s="82">
        <v>1</v>
      </c>
      <c r="L16" s="23">
        <f t="shared" si="0"/>
        <v>1</v>
      </c>
      <c r="M16" s="24">
        <f t="shared" si="1"/>
        <v>0.91388888888888886</v>
      </c>
      <c r="N16" s="25">
        <f t="shared" si="2"/>
        <v>1</v>
      </c>
      <c r="O16" s="119" t="s">
        <v>251</v>
      </c>
      <c r="P16" s="50">
        <v>0</v>
      </c>
      <c r="Q16" s="50">
        <v>0</v>
      </c>
      <c r="R16" s="50">
        <v>0</v>
      </c>
      <c r="S16" s="28" t="str">
        <f t="shared" si="3"/>
        <v xml:space="preserve"> -</v>
      </c>
      <c r="T16" s="25" t="str">
        <f t="shared" si="4"/>
        <v xml:space="preserve"> -</v>
      </c>
    </row>
    <row r="17" spans="2:20" ht="45">
      <c r="B17" s="340"/>
      <c r="C17" s="340"/>
      <c r="D17" s="333"/>
      <c r="E17" s="49">
        <v>43101</v>
      </c>
      <c r="F17" s="106">
        <v>43465</v>
      </c>
      <c r="G17" s="8" t="s">
        <v>33</v>
      </c>
      <c r="H17" s="50">
        <v>1</v>
      </c>
      <c r="I17" s="50">
        <f t="shared" si="5"/>
        <v>1</v>
      </c>
      <c r="J17" s="50">
        <v>1</v>
      </c>
      <c r="K17" s="82">
        <v>0</v>
      </c>
      <c r="L17" s="23">
        <f t="shared" si="0"/>
        <v>0</v>
      </c>
      <c r="M17" s="24">
        <f t="shared" si="1"/>
        <v>0.91388888888888886</v>
      </c>
      <c r="N17" s="25">
        <f t="shared" si="2"/>
        <v>0</v>
      </c>
      <c r="O17" s="119">
        <v>0</v>
      </c>
      <c r="P17" s="50">
        <v>0</v>
      </c>
      <c r="Q17" s="50">
        <v>0</v>
      </c>
      <c r="R17" s="50">
        <v>0</v>
      </c>
      <c r="S17" s="28" t="str">
        <f t="shared" si="3"/>
        <v xml:space="preserve"> -</v>
      </c>
      <c r="T17" s="25" t="str">
        <f t="shared" si="4"/>
        <v xml:space="preserve"> -</v>
      </c>
    </row>
    <row r="18" spans="2:20" ht="46" thickBot="1">
      <c r="B18" s="340"/>
      <c r="C18" s="340"/>
      <c r="D18" s="334"/>
      <c r="E18" s="53">
        <v>43101</v>
      </c>
      <c r="F18" s="107">
        <v>43465</v>
      </c>
      <c r="G18" s="16" t="s">
        <v>34</v>
      </c>
      <c r="H18" s="54">
        <v>1</v>
      </c>
      <c r="I18" s="54">
        <f t="shared" si="5"/>
        <v>1</v>
      </c>
      <c r="J18" s="54">
        <v>1</v>
      </c>
      <c r="K18" s="83">
        <v>0</v>
      </c>
      <c r="L18" s="90">
        <f t="shared" si="0"/>
        <v>0</v>
      </c>
      <c r="M18" s="94">
        <f t="shared" si="1"/>
        <v>0.91388888888888886</v>
      </c>
      <c r="N18" s="56">
        <f t="shared" si="2"/>
        <v>0</v>
      </c>
      <c r="O18" s="120">
        <v>0</v>
      </c>
      <c r="P18" s="54">
        <v>0</v>
      </c>
      <c r="Q18" s="54">
        <v>0</v>
      </c>
      <c r="R18" s="54">
        <v>0</v>
      </c>
      <c r="S18" s="55" t="str">
        <f t="shared" si="3"/>
        <v xml:space="preserve"> -</v>
      </c>
      <c r="T18" s="56" t="str">
        <f t="shared" si="4"/>
        <v xml:space="preserve"> -</v>
      </c>
    </row>
    <row r="19" spans="2:20" ht="30" customHeight="1">
      <c r="B19" s="340"/>
      <c r="C19" s="340"/>
      <c r="D19" s="343" t="s">
        <v>148</v>
      </c>
      <c r="E19" s="51">
        <v>43101</v>
      </c>
      <c r="F19" s="108">
        <v>43465</v>
      </c>
      <c r="G19" s="10" t="s">
        <v>35</v>
      </c>
      <c r="H19" s="21">
        <v>1</v>
      </c>
      <c r="I19" s="21">
        <f t="shared" si="5"/>
        <v>1</v>
      </c>
      <c r="J19" s="21">
        <v>1</v>
      </c>
      <c r="K19" s="20">
        <v>1</v>
      </c>
      <c r="L19" s="130">
        <f t="shared" si="0"/>
        <v>1</v>
      </c>
      <c r="M19" s="96">
        <f t="shared" si="1"/>
        <v>0.91388888888888886</v>
      </c>
      <c r="N19" s="72">
        <f t="shared" si="2"/>
        <v>1</v>
      </c>
      <c r="O19" s="121">
        <v>2210216</v>
      </c>
      <c r="P19" s="70">
        <v>758291</v>
      </c>
      <c r="Q19" s="70">
        <v>739457</v>
      </c>
      <c r="R19" s="70">
        <v>0</v>
      </c>
      <c r="S19" s="71">
        <f t="shared" si="3"/>
        <v>0.97516256951486957</v>
      </c>
      <c r="T19" s="72" t="str">
        <f t="shared" si="4"/>
        <v xml:space="preserve"> -</v>
      </c>
    </row>
    <row r="20" spans="2:20" ht="45">
      <c r="B20" s="340"/>
      <c r="C20" s="340"/>
      <c r="D20" s="344"/>
      <c r="E20" s="49">
        <v>43101</v>
      </c>
      <c r="F20" s="106">
        <v>43465</v>
      </c>
      <c r="G20" s="8" t="s">
        <v>36</v>
      </c>
      <c r="H20" s="50">
        <v>1</v>
      </c>
      <c r="I20" s="50">
        <f t="shared" si="5"/>
        <v>1</v>
      </c>
      <c r="J20" s="50">
        <v>1</v>
      </c>
      <c r="K20" s="133">
        <v>1</v>
      </c>
      <c r="L20" s="131">
        <f t="shared" si="0"/>
        <v>1</v>
      </c>
      <c r="M20" s="24">
        <f t="shared" si="1"/>
        <v>0.91388888888888886</v>
      </c>
      <c r="N20" s="25">
        <f t="shared" si="2"/>
        <v>1</v>
      </c>
      <c r="O20" s="119">
        <v>2210706</v>
      </c>
      <c r="P20" s="50">
        <v>2259200</v>
      </c>
      <c r="Q20" s="50">
        <v>2232872</v>
      </c>
      <c r="R20" s="50">
        <v>0</v>
      </c>
      <c r="S20" s="28">
        <f t="shared" si="3"/>
        <v>0.9883463172804533</v>
      </c>
      <c r="T20" s="25" t="str">
        <f t="shared" si="4"/>
        <v xml:space="preserve"> -</v>
      </c>
    </row>
    <row r="21" spans="2:20" ht="45">
      <c r="B21" s="340"/>
      <c r="C21" s="340"/>
      <c r="D21" s="344"/>
      <c r="E21" s="49">
        <v>43101</v>
      </c>
      <c r="F21" s="106">
        <v>43465</v>
      </c>
      <c r="G21" s="8" t="s">
        <v>37</v>
      </c>
      <c r="H21" s="50">
        <v>100</v>
      </c>
      <c r="I21" s="50">
        <f>+J21+('2017'!I21-'2017'!K21)</f>
        <v>-15</v>
      </c>
      <c r="J21" s="50">
        <v>25</v>
      </c>
      <c r="K21" s="133">
        <v>25</v>
      </c>
      <c r="L21" s="131">
        <f t="shared" si="0"/>
        <v>1</v>
      </c>
      <c r="M21" s="24">
        <f t="shared" si="1"/>
        <v>0.91388888888888886</v>
      </c>
      <c r="N21" s="25">
        <f t="shared" si="2"/>
        <v>1</v>
      </c>
      <c r="O21" s="119">
        <v>2210706</v>
      </c>
      <c r="P21" s="50">
        <v>0</v>
      </c>
      <c r="Q21" s="50">
        <v>0</v>
      </c>
      <c r="R21" s="50">
        <v>0</v>
      </c>
      <c r="S21" s="28" t="str">
        <f t="shared" si="3"/>
        <v xml:space="preserve"> -</v>
      </c>
      <c r="T21" s="25" t="str">
        <f t="shared" si="4"/>
        <v xml:space="preserve"> -</v>
      </c>
    </row>
    <row r="22" spans="2:20" ht="30">
      <c r="B22" s="340"/>
      <c r="C22" s="340"/>
      <c r="D22" s="344"/>
      <c r="E22" s="49">
        <v>43101</v>
      </c>
      <c r="F22" s="106">
        <v>43465</v>
      </c>
      <c r="G22" s="8" t="s">
        <v>38</v>
      </c>
      <c r="H22" s="50">
        <v>1</v>
      </c>
      <c r="I22" s="50">
        <f>+J22</f>
        <v>1</v>
      </c>
      <c r="J22" s="50">
        <v>1</v>
      </c>
      <c r="K22" s="133">
        <v>1</v>
      </c>
      <c r="L22" s="131">
        <f t="shared" si="0"/>
        <v>1</v>
      </c>
      <c r="M22" s="24">
        <f t="shared" si="1"/>
        <v>0.91388888888888886</v>
      </c>
      <c r="N22" s="25">
        <f t="shared" si="2"/>
        <v>1</v>
      </c>
      <c r="O22" s="119" t="s">
        <v>251</v>
      </c>
      <c r="P22" s="50">
        <v>0</v>
      </c>
      <c r="Q22" s="50">
        <v>0</v>
      </c>
      <c r="R22" s="50">
        <v>0</v>
      </c>
      <c r="S22" s="28" t="str">
        <f t="shared" si="3"/>
        <v xml:space="preserve"> -</v>
      </c>
      <c r="T22" s="25" t="str">
        <f t="shared" si="4"/>
        <v xml:space="preserve"> -</v>
      </c>
    </row>
    <row r="23" spans="2:20" ht="45">
      <c r="B23" s="340"/>
      <c r="C23" s="340"/>
      <c r="D23" s="344"/>
      <c r="E23" s="49">
        <v>43101</v>
      </c>
      <c r="F23" s="106">
        <v>43465</v>
      </c>
      <c r="G23" s="8" t="s">
        <v>39</v>
      </c>
      <c r="H23" s="50">
        <v>2</v>
      </c>
      <c r="I23" s="50">
        <f>+J23+('2017'!I23-'2017'!K23)</f>
        <v>-1</v>
      </c>
      <c r="J23" s="50">
        <v>1</v>
      </c>
      <c r="K23" s="133">
        <v>1</v>
      </c>
      <c r="L23" s="131">
        <f t="shared" si="0"/>
        <v>1</v>
      </c>
      <c r="M23" s="24">
        <f t="shared" si="1"/>
        <v>0.91388888888888886</v>
      </c>
      <c r="N23" s="25">
        <f t="shared" si="2"/>
        <v>1</v>
      </c>
      <c r="O23" s="119">
        <v>2210706</v>
      </c>
      <c r="P23" s="50">
        <v>0</v>
      </c>
      <c r="Q23" s="50">
        <v>0</v>
      </c>
      <c r="R23" s="50">
        <v>0</v>
      </c>
      <c r="S23" s="28" t="str">
        <f t="shared" si="3"/>
        <v xml:space="preserve"> -</v>
      </c>
      <c r="T23" s="25" t="str">
        <f t="shared" si="4"/>
        <v xml:space="preserve"> -</v>
      </c>
    </row>
    <row r="24" spans="2:20" ht="30">
      <c r="B24" s="340"/>
      <c r="C24" s="340"/>
      <c r="D24" s="344"/>
      <c r="E24" s="49">
        <v>43101</v>
      </c>
      <c r="F24" s="106">
        <v>43465</v>
      </c>
      <c r="G24" s="8" t="s">
        <v>40</v>
      </c>
      <c r="H24" s="50">
        <v>4</v>
      </c>
      <c r="I24" s="50">
        <f>+J24+('2017'!I24-'2017'!K24)</f>
        <v>2</v>
      </c>
      <c r="J24" s="50">
        <v>1</v>
      </c>
      <c r="K24" s="133">
        <v>0</v>
      </c>
      <c r="L24" s="131">
        <f t="shared" si="0"/>
        <v>0</v>
      </c>
      <c r="M24" s="24">
        <f t="shared" si="1"/>
        <v>0.91388888888888886</v>
      </c>
      <c r="N24" s="25">
        <f t="shared" si="2"/>
        <v>0</v>
      </c>
      <c r="O24" s="119">
        <v>2210706</v>
      </c>
      <c r="P24" s="50">
        <v>0</v>
      </c>
      <c r="Q24" s="50">
        <v>0</v>
      </c>
      <c r="R24" s="50">
        <v>0</v>
      </c>
      <c r="S24" s="28" t="str">
        <f t="shared" si="3"/>
        <v xml:space="preserve"> -</v>
      </c>
      <c r="T24" s="25" t="str">
        <f t="shared" si="4"/>
        <v xml:space="preserve"> -</v>
      </c>
    </row>
    <row r="25" spans="2:20" ht="45">
      <c r="B25" s="340"/>
      <c r="C25" s="340"/>
      <c r="D25" s="344"/>
      <c r="E25" s="49">
        <v>43101</v>
      </c>
      <c r="F25" s="106">
        <v>43465</v>
      </c>
      <c r="G25" s="8" t="s">
        <v>41</v>
      </c>
      <c r="H25" s="50">
        <v>10000</v>
      </c>
      <c r="I25" s="50">
        <f>+J25+('2017'!I25-'2017'!K25)</f>
        <v>-3200</v>
      </c>
      <c r="J25" s="50">
        <v>2500</v>
      </c>
      <c r="K25" s="133">
        <v>7827</v>
      </c>
      <c r="L25" s="131">
        <f t="shared" si="0"/>
        <v>3.1307999999999998</v>
      </c>
      <c r="M25" s="24">
        <f t="shared" si="1"/>
        <v>0.91388888888888886</v>
      </c>
      <c r="N25" s="25">
        <f t="shared" si="2"/>
        <v>1</v>
      </c>
      <c r="O25" s="119">
        <v>2210706</v>
      </c>
      <c r="P25" s="50">
        <v>40000</v>
      </c>
      <c r="Q25" s="50">
        <v>39996</v>
      </c>
      <c r="R25" s="50">
        <v>17141</v>
      </c>
      <c r="S25" s="28">
        <f t="shared" si="3"/>
        <v>0.99990000000000001</v>
      </c>
      <c r="T25" s="25">
        <f t="shared" si="4"/>
        <v>0.42856785678567855</v>
      </c>
    </row>
    <row r="26" spans="2:20" ht="60">
      <c r="B26" s="340"/>
      <c r="C26" s="340"/>
      <c r="D26" s="344"/>
      <c r="E26" s="49">
        <v>43101</v>
      </c>
      <c r="F26" s="106">
        <v>43465</v>
      </c>
      <c r="G26" s="8" t="s">
        <v>42</v>
      </c>
      <c r="H26" s="50">
        <v>80</v>
      </c>
      <c r="I26" s="50">
        <f>+J26+('2017'!I26-'2017'!K26)</f>
        <v>21</v>
      </c>
      <c r="J26" s="50">
        <v>20</v>
      </c>
      <c r="K26" s="133">
        <v>3</v>
      </c>
      <c r="L26" s="131">
        <f t="shared" si="0"/>
        <v>0.15</v>
      </c>
      <c r="M26" s="24">
        <f t="shared" si="1"/>
        <v>0.91388888888888886</v>
      </c>
      <c r="N26" s="25">
        <f t="shared" si="2"/>
        <v>0.15</v>
      </c>
      <c r="O26" s="119">
        <v>2210706</v>
      </c>
      <c r="P26" s="50">
        <v>0</v>
      </c>
      <c r="Q26" s="50">
        <v>0</v>
      </c>
      <c r="R26" s="50">
        <v>0</v>
      </c>
      <c r="S26" s="28" t="str">
        <f t="shared" si="3"/>
        <v xml:space="preserve"> -</v>
      </c>
      <c r="T26" s="25" t="str">
        <f t="shared" si="4"/>
        <v xml:space="preserve"> -</v>
      </c>
    </row>
    <row r="27" spans="2:20" ht="90">
      <c r="B27" s="340"/>
      <c r="C27" s="340"/>
      <c r="D27" s="344"/>
      <c r="E27" s="49">
        <v>43101</v>
      </c>
      <c r="F27" s="106">
        <v>43465</v>
      </c>
      <c r="G27" s="8" t="s">
        <v>43</v>
      </c>
      <c r="H27" s="50">
        <v>1</v>
      </c>
      <c r="I27" s="50">
        <f>+J27+('2017'!I27-'2017'!K27)</f>
        <v>-1</v>
      </c>
      <c r="J27" s="50">
        <v>0</v>
      </c>
      <c r="K27" s="133">
        <v>5</v>
      </c>
      <c r="L27" s="131" t="e">
        <f t="shared" si="0"/>
        <v>#DIV/0!</v>
      </c>
      <c r="M27" s="24">
        <f t="shared" si="1"/>
        <v>0.91388888888888886</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40"/>
      <c r="C28" s="341"/>
      <c r="D28" s="345"/>
      <c r="E28" s="134">
        <v>43101</v>
      </c>
      <c r="F28" s="135">
        <v>43465</v>
      </c>
      <c r="G28" s="16" t="s">
        <v>180</v>
      </c>
      <c r="H28" s="129">
        <v>1</v>
      </c>
      <c r="I28" s="50">
        <f>+J28+('2017'!I28-'2017'!K28)</f>
        <v>0</v>
      </c>
      <c r="J28" s="129">
        <v>0</v>
      </c>
      <c r="K28" s="136">
        <v>0</v>
      </c>
      <c r="L28" s="149" t="e">
        <f t="shared" si="0"/>
        <v>#DIV/0!</v>
      </c>
      <c r="M28" s="93">
        <f t="shared" ref="M28" si="6">DAYS360(E28,$C$8)/DAYS360(E28,F28)</f>
        <v>0.91388888888888886</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40"/>
      <c r="C29" s="37"/>
      <c r="D29" s="9"/>
      <c r="E29" s="38"/>
      <c r="F29" s="38"/>
      <c r="G29" s="34"/>
      <c r="H29" s="35"/>
      <c r="I29" s="124"/>
      <c r="J29" s="35"/>
      <c r="K29" s="35"/>
      <c r="L29" s="148"/>
      <c r="M29" s="142"/>
      <c r="N29" s="142"/>
      <c r="O29" s="143"/>
      <c r="P29" s="144"/>
      <c r="Q29" s="144"/>
      <c r="R29" s="144"/>
      <c r="S29" s="145"/>
      <c r="T29" s="146"/>
    </row>
    <row r="30" spans="2:20" ht="61" thickBot="1">
      <c r="B30" s="341"/>
      <c r="C30" s="64" t="s">
        <v>178</v>
      </c>
      <c r="D30" s="63" t="s">
        <v>149</v>
      </c>
      <c r="E30" s="57">
        <v>43101</v>
      </c>
      <c r="F30" s="57">
        <v>43465</v>
      </c>
      <c r="G30" s="58" t="s">
        <v>44</v>
      </c>
      <c r="H30" s="59">
        <v>20</v>
      </c>
      <c r="I30" s="54">
        <f>+J30+('2017'!I30-'2017'!K30)</f>
        <v>0</v>
      </c>
      <c r="J30" s="59">
        <v>0</v>
      </c>
      <c r="K30" s="79">
        <v>0</v>
      </c>
      <c r="L30" s="88" t="e">
        <f t="shared" si="0"/>
        <v>#DIV/0!</v>
      </c>
      <c r="M30" s="95">
        <f t="shared" si="1"/>
        <v>0.91388888888888886</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43101</v>
      </c>
      <c r="F32" s="108">
        <v>43465</v>
      </c>
      <c r="G32" s="10" t="s">
        <v>45</v>
      </c>
      <c r="H32" s="52">
        <v>16</v>
      </c>
      <c r="I32" s="70">
        <f>+J32+('2017'!I32-'2017'!K32)</f>
        <v>0</v>
      </c>
      <c r="J32" s="52">
        <v>4</v>
      </c>
      <c r="K32" s="81">
        <v>2</v>
      </c>
      <c r="L32" s="18">
        <f t="shared" si="0"/>
        <v>0.5</v>
      </c>
      <c r="M32" s="19">
        <f t="shared" si="1"/>
        <v>0.91388888888888886</v>
      </c>
      <c r="N32" s="20">
        <f t="shared" si="2"/>
        <v>0.5</v>
      </c>
      <c r="O32" s="118">
        <v>2210713</v>
      </c>
      <c r="P32" s="52">
        <v>119000</v>
      </c>
      <c r="Q32" s="52">
        <v>118520</v>
      </c>
      <c r="R32" s="52">
        <v>33480</v>
      </c>
      <c r="S32" s="21">
        <f t="shared" si="3"/>
        <v>0.99596638655462189</v>
      </c>
      <c r="T32" s="20">
        <f t="shared" si="4"/>
        <v>0.28248396895038813</v>
      </c>
    </row>
    <row r="33" spans="2:20" ht="45">
      <c r="B33" s="340"/>
      <c r="C33" s="337"/>
      <c r="D33" s="331"/>
      <c r="E33" s="49">
        <v>43101</v>
      </c>
      <c r="F33" s="106">
        <v>43465</v>
      </c>
      <c r="G33" s="8" t="s">
        <v>46</v>
      </c>
      <c r="H33" s="50">
        <v>500</v>
      </c>
      <c r="I33" s="50">
        <f>+J33</f>
        <v>500</v>
      </c>
      <c r="J33" s="50">
        <v>500</v>
      </c>
      <c r="K33" s="82">
        <v>145</v>
      </c>
      <c r="L33" s="23">
        <f t="shared" si="0"/>
        <v>0.28999999999999998</v>
      </c>
      <c r="M33" s="24">
        <f t="shared" si="1"/>
        <v>0.91388888888888886</v>
      </c>
      <c r="N33" s="25">
        <f t="shared" si="2"/>
        <v>0.28999999999999998</v>
      </c>
      <c r="O33" s="119">
        <v>2210713</v>
      </c>
      <c r="P33" s="50">
        <v>1264009</v>
      </c>
      <c r="Q33" s="50">
        <v>1261022</v>
      </c>
      <c r="R33" s="50">
        <v>374406</v>
      </c>
      <c r="S33" s="28">
        <f t="shared" si="3"/>
        <v>0.99763688391459238</v>
      </c>
      <c r="T33" s="25">
        <f t="shared" si="4"/>
        <v>0.29690679464751607</v>
      </c>
    </row>
    <row r="34" spans="2:20" ht="45">
      <c r="B34" s="340"/>
      <c r="C34" s="337"/>
      <c r="D34" s="331"/>
      <c r="E34" s="49">
        <v>43101</v>
      </c>
      <c r="F34" s="106">
        <v>43465</v>
      </c>
      <c r="G34" s="8" t="s">
        <v>47</v>
      </c>
      <c r="H34" s="28">
        <v>1</v>
      </c>
      <c r="I34" s="28">
        <f t="shared" ref="I34:I44" si="10">+J34</f>
        <v>1</v>
      </c>
      <c r="J34" s="28">
        <v>1</v>
      </c>
      <c r="K34" s="85">
        <v>1</v>
      </c>
      <c r="L34" s="23">
        <f t="shared" si="0"/>
        <v>1</v>
      </c>
      <c r="M34" s="24">
        <f t="shared" si="1"/>
        <v>0.91388888888888886</v>
      </c>
      <c r="N34" s="25">
        <f t="shared" si="2"/>
        <v>1</v>
      </c>
      <c r="O34" s="119">
        <v>2210092</v>
      </c>
      <c r="P34" s="50">
        <v>94000</v>
      </c>
      <c r="Q34" s="50">
        <v>94000</v>
      </c>
      <c r="R34" s="50">
        <v>0</v>
      </c>
      <c r="S34" s="28">
        <f t="shared" si="3"/>
        <v>1</v>
      </c>
      <c r="T34" s="25" t="str">
        <f t="shared" si="4"/>
        <v xml:space="preserve"> -</v>
      </c>
    </row>
    <row r="35" spans="2:20" ht="45">
      <c r="B35" s="340"/>
      <c r="C35" s="337"/>
      <c r="D35" s="331"/>
      <c r="E35" s="49">
        <v>43101</v>
      </c>
      <c r="F35" s="106">
        <v>43465</v>
      </c>
      <c r="G35" s="8" t="s">
        <v>48</v>
      </c>
      <c r="H35" s="50">
        <v>1</v>
      </c>
      <c r="I35" s="50">
        <f t="shared" si="10"/>
        <v>1</v>
      </c>
      <c r="J35" s="50">
        <v>1</v>
      </c>
      <c r="K35" s="82">
        <v>1</v>
      </c>
      <c r="L35" s="23">
        <f t="shared" si="0"/>
        <v>1</v>
      </c>
      <c r="M35" s="24">
        <f t="shared" si="1"/>
        <v>0.91388888888888886</v>
      </c>
      <c r="N35" s="25">
        <f t="shared" si="2"/>
        <v>1</v>
      </c>
      <c r="O35" s="119">
        <v>2210713</v>
      </c>
      <c r="P35" s="50">
        <v>90000</v>
      </c>
      <c r="Q35" s="50">
        <v>90000</v>
      </c>
      <c r="R35" s="50">
        <v>38571</v>
      </c>
      <c r="S35" s="28">
        <f t="shared" si="3"/>
        <v>1</v>
      </c>
      <c r="T35" s="25">
        <f t="shared" si="4"/>
        <v>0.42856666666666665</v>
      </c>
    </row>
    <row r="36" spans="2:20" ht="45">
      <c r="B36" s="340"/>
      <c r="C36" s="337"/>
      <c r="D36" s="331"/>
      <c r="E36" s="49">
        <v>43101</v>
      </c>
      <c r="F36" s="106">
        <v>43465</v>
      </c>
      <c r="G36" s="8" t="s">
        <v>49</v>
      </c>
      <c r="H36" s="50">
        <v>1</v>
      </c>
      <c r="I36" s="50">
        <f t="shared" si="10"/>
        <v>1</v>
      </c>
      <c r="J36" s="50">
        <v>1</v>
      </c>
      <c r="K36" s="82">
        <v>1</v>
      </c>
      <c r="L36" s="23">
        <f t="shared" si="0"/>
        <v>1</v>
      </c>
      <c r="M36" s="24">
        <f t="shared" si="1"/>
        <v>0.91388888888888886</v>
      </c>
      <c r="N36" s="25">
        <f t="shared" si="2"/>
        <v>1</v>
      </c>
      <c r="O36" s="119">
        <v>2210713</v>
      </c>
      <c r="P36" s="50">
        <v>34200</v>
      </c>
      <c r="Q36" s="50">
        <v>34200</v>
      </c>
      <c r="R36" s="50">
        <v>0</v>
      </c>
      <c r="S36" s="28">
        <f t="shared" si="3"/>
        <v>1</v>
      </c>
      <c r="T36" s="25" t="str">
        <f t="shared" si="4"/>
        <v xml:space="preserve"> -</v>
      </c>
    </row>
    <row r="37" spans="2:20" ht="31" thickBot="1">
      <c r="B37" s="340"/>
      <c r="C37" s="337"/>
      <c r="D37" s="332"/>
      <c r="E37" s="53">
        <v>43101</v>
      </c>
      <c r="F37" s="107">
        <v>43465</v>
      </c>
      <c r="G37" s="16" t="s">
        <v>50</v>
      </c>
      <c r="H37" s="54">
        <v>1</v>
      </c>
      <c r="I37" s="54">
        <f t="shared" si="10"/>
        <v>1</v>
      </c>
      <c r="J37" s="54">
        <v>1</v>
      </c>
      <c r="K37" s="83">
        <v>1</v>
      </c>
      <c r="L37" s="90">
        <f t="shared" si="0"/>
        <v>1</v>
      </c>
      <c r="M37" s="94">
        <f t="shared" si="1"/>
        <v>0.91388888888888886</v>
      </c>
      <c r="N37" s="56">
        <f t="shared" si="2"/>
        <v>1</v>
      </c>
      <c r="O37" s="120">
        <v>2210713</v>
      </c>
      <c r="P37" s="54">
        <v>60000</v>
      </c>
      <c r="Q37" s="54">
        <v>60000</v>
      </c>
      <c r="R37" s="54">
        <v>25714</v>
      </c>
      <c r="S37" s="55">
        <f t="shared" si="3"/>
        <v>1</v>
      </c>
      <c r="T37" s="56">
        <f t="shared" si="4"/>
        <v>0.42856666666666665</v>
      </c>
    </row>
    <row r="38" spans="2:20" ht="60">
      <c r="B38" s="340"/>
      <c r="C38" s="337"/>
      <c r="D38" s="305" t="s">
        <v>151</v>
      </c>
      <c r="E38" s="69">
        <v>43101</v>
      </c>
      <c r="F38" s="110">
        <v>43465</v>
      </c>
      <c r="G38" s="111" t="s">
        <v>51</v>
      </c>
      <c r="H38" s="70">
        <v>200</v>
      </c>
      <c r="I38" s="70">
        <f t="shared" si="10"/>
        <v>200</v>
      </c>
      <c r="J38" s="70">
        <v>200</v>
      </c>
      <c r="K38" s="86">
        <v>203</v>
      </c>
      <c r="L38" s="91">
        <f t="shared" si="0"/>
        <v>1.0149999999999999</v>
      </c>
      <c r="M38" s="96">
        <f t="shared" si="1"/>
        <v>0.91388888888888886</v>
      </c>
      <c r="N38" s="72">
        <f t="shared" si="2"/>
        <v>1</v>
      </c>
      <c r="O38" s="121">
        <v>2210709</v>
      </c>
      <c r="P38" s="70">
        <v>777807</v>
      </c>
      <c r="Q38" s="70">
        <v>774087</v>
      </c>
      <c r="R38" s="70">
        <v>232163</v>
      </c>
      <c r="S38" s="71">
        <f t="shared" si="3"/>
        <v>0.99521732254916706</v>
      </c>
      <c r="T38" s="72">
        <f t="shared" si="4"/>
        <v>0.29991848461477844</v>
      </c>
    </row>
    <row r="39" spans="2:20" ht="75">
      <c r="B39" s="340"/>
      <c r="C39" s="337"/>
      <c r="D39" s="333"/>
      <c r="E39" s="49">
        <v>43101</v>
      </c>
      <c r="F39" s="106">
        <v>43465</v>
      </c>
      <c r="G39" s="8" t="s">
        <v>52</v>
      </c>
      <c r="H39" s="50">
        <v>210</v>
      </c>
      <c r="I39" s="50">
        <f t="shared" si="10"/>
        <v>210</v>
      </c>
      <c r="J39" s="50">
        <v>210</v>
      </c>
      <c r="K39" s="82">
        <v>81</v>
      </c>
      <c r="L39" s="23">
        <f t="shared" si="0"/>
        <v>0.38571428571428573</v>
      </c>
      <c r="M39" s="24">
        <f t="shared" si="1"/>
        <v>0.91388888888888886</v>
      </c>
      <c r="N39" s="25">
        <f t="shared" si="2"/>
        <v>0.38571428571428573</v>
      </c>
      <c r="O39" s="119">
        <v>2210709</v>
      </c>
      <c r="P39" s="50">
        <v>0</v>
      </c>
      <c r="Q39" s="50">
        <v>0</v>
      </c>
      <c r="R39" s="50">
        <v>0</v>
      </c>
      <c r="S39" s="28" t="str">
        <f t="shared" si="3"/>
        <v xml:space="preserve"> -</v>
      </c>
      <c r="T39" s="25" t="str">
        <f t="shared" si="4"/>
        <v xml:space="preserve"> -</v>
      </c>
    </row>
    <row r="40" spans="2:20" ht="60">
      <c r="B40" s="340"/>
      <c r="C40" s="337"/>
      <c r="D40" s="333"/>
      <c r="E40" s="49">
        <v>43101</v>
      </c>
      <c r="F40" s="106">
        <v>43465</v>
      </c>
      <c r="G40" s="8" t="s">
        <v>53</v>
      </c>
      <c r="H40" s="50">
        <v>1</v>
      </c>
      <c r="I40" s="50">
        <f t="shared" si="10"/>
        <v>1</v>
      </c>
      <c r="J40" s="50">
        <v>1</v>
      </c>
      <c r="K40" s="82">
        <v>1</v>
      </c>
      <c r="L40" s="23">
        <f t="shared" si="0"/>
        <v>1</v>
      </c>
      <c r="M40" s="24">
        <f t="shared" si="1"/>
        <v>0.91388888888888886</v>
      </c>
      <c r="N40" s="25">
        <f t="shared" si="2"/>
        <v>1</v>
      </c>
      <c r="O40" s="119">
        <v>2210709</v>
      </c>
      <c r="P40" s="50">
        <v>0</v>
      </c>
      <c r="Q40" s="50">
        <v>0</v>
      </c>
      <c r="R40" s="50">
        <v>0</v>
      </c>
      <c r="S40" s="28" t="str">
        <f t="shared" si="3"/>
        <v xml:space="preserve"> -</v>
      </c>
      <c r="T40" s="25" t="str">
        <f t="shared" si="4"/>
        <v xml:space="preserve"> -</v>
      </c>
    </row>
    <row r="41" spans="2:20" ht="75">
      <c r="B41" s="340"/>
      <c r="C41" s="337"/>
      <c r="D41" s="333"/>
      <c r="E41" s="49">
        <v>43101</v>
      </c>
      <c r="F41" s="106">
        <v>43465</v>
      </c>
      <c r="G41" s="8" t="s">
        <v>54</v>
      </c>
      <c r="H41" s="50">
        <v>1</v>
      </c>
      <c r="I41" s="50">
        <f t="shared" si="10"/>
        <v>1</v>
      </c>
      <c r="J41" s="50">
        <v>1</v>
      </c>
      <c r="K41" s="82">
        <v>1</v>
      </c>
      <c r="L41" s="23">
        <f t="shared" si="0"/>
        <v>1</v>
      </c>
      <c r="M41" s="24">
        <f t="shared" si="1"/>
        <v>0.91388888888888886</v>
      </c>
      <c r="N41" s="25">
        <f t="shared" si="2"/>
        <v>1</v>
      </c>
      <c r="O41" s="119" t="s">
        <v>251</v>
      </c>
      <c r="P41" s="50">
        <v>90000</v>
      </c>
      <c r="Q41" s="50">
        <v>86750</v>
      </c>
      <c r="R41" s="50">
        <v>17143</v>
      </c>
      <c r="S41" s="28">
        <f t="shared" si="3"/>
        <v>0.96388888888888891</v>
      </c>
      <c r="T41" s="25">
        <f t="shared" si="4"/>
        <v>0.19761383285302594</v>
      </c>
    </row>
    <row r="42" spans="2:20" ht="30">
      <c r="B42" s="340"/>
      <c r="C42" s="337"/>
      <c r="D42" s="333"/>
      <c r="E42" s="49">
        <v>43101</v>
      </c>
      <c r="F42" s="106">
        <v>43465</v>
      </c>
      <c r="G42" s="8" t="s">
        <v>55</v>
      </c>
      <c r="H42" s="50">
        <v>1</v>
      </c>
      <c r="I42" s="50">
        <f t="shared" si="10"/>
        <v>1</v>
      </c>
      <c r="J42" s="50">
        <v>1</v>
      </c>
      <c r="K42" s="82">
        <v>1</v>
      </c>
      <c r="L42" s="23">
        <f t="shared" si="0"/>
        <v>1</v>
      </c>
      <c r="M42" s="24">
        <f t="shared" si="1"/>
        <v>0.91388888888888886</v>
      </c>
      <c r="N42" s="25">
        <f t="shared" si="2"/>
        <v>1</v>
      </c>
      <c r="O42" s="119">
        <v>2210709</v>
      </c>
      <c r="P42" s="50">
        <v>130000</v>
      </c>
      <c r="Q42" s="50">
        <v>128590</v>
      </c>
      <c r="R42" s="50">
        <v>0</v>
      </c>
      <c r="S42" s="28">
        <f t="shared" si="3"/>
        <v>0.98915384615384616</v>
      </c>
      <c r="T42" s="25" t="str">
        <f t="shared" si="4"/>
        <v xml:space="preserve"> -</v>
      </c>
    </row>
    <row r="43" spans="2:20" ht="75">
      <c r="B43" s="340"/>
      <c r="C43" s="337"/>
      <c r="D43" s="333"/>
      <c r="E43" s="49">
        <v>43101</v>
      </c>
      <c r="F43" s="106">
        <v>43465</v>
      </c>
      <c r="G43" s="8" t="s">
        <v>56</v>
      </c>
      <c r="H43" s="50">
        <v>1</v>
      </c>
      <c r="I43" s="50">
        <f t="shared" si="10"/>
        <v>1</v>
      </c>
      <c r="J43" s="50">
        <v>1</v>
      </c>
      <c r="K43" s="82">
        <v>1</v>
      </c>
      <c r="L43" s="23">
        <f t="shared" si="0"/>
        <v>1</v>
      </c>
      <c r="M43" s="24">
        <f t="shared" si="1"/>
        <v>0.91388888888888886</v>
      </c>
      <c r="N43" s="25">
        <f t="shared" si="2"/>
        <v>1</v>
      </c>
      <c r="O43" s="119">
        <v>2210709</v>
      </c>
      <c r="P43" s="50">
        <v>242000</v>
      </c>
      <c r="Q43" s="50">
        <v>241800</v>
      </c>
      <c r="R43" s="50">
        <v>51429</v>
      </c>
      <c r="S43" s="28">
        <f t="shared" si="3"/>
        <v>0.99917355371900829</v>
      </c>
      <c r="T43" s="25">
        <f t="shared" si="4"/>
        <v>0.21269230769230768</v>
      </c>
    </row>
    <row r="44" spans="2:20" ht="90">
      <c r="B44" s="340"/>
      <c r="C44" s="337"/>
      <c r="D44" s="333"/>
      <c r="E44" s="49">
        <v>43101</v>
      </c>
      <c r="F44" s="106">
        <v>43465</v>
      </c>
      <c r="G44" s="8" t="s">
        <v>57</v>
      </c>
      <c r="H44" s="50">
        <v>1</v>
      </c>
      <c r="I44" s="50">
        <f t="shared" si="10"/>
        <v>1</v>
      </c>
      <c r="J44" s="50">
        <v>1</v>
      </c>
      <c r="K44" s="82">
        <v>0</v>
      </c>
      <c r="L44" s="23">
        <f t="shared" si="0"/>
        <v>0</v>
      </c>
      <c r="M44" s="24">
        <f t="shared" si="1"/>
        <v>0.91388888888888886</v>
      </c>
      <c r="N44" s="25">
        <f t="shared" si="2"/>
        <v>0</v>
      </c>
      <c r="O44" s="119">
        <v>2210709</v>
      </c>
      <c r="P44" s="50">
        <v>0</v>
      </c>
      <c r="Q44" s="50">
        <v>0</v>
      </c>
      <c r="R44" s="50">
        <v>0</v>
      </c>
      <c r="S44" s="28" t="str">
        <f t="shared" si="3"/>
        <v xml:space="preserve"> -</v>
      </c>
      <c r="T44" s="25" t="str">
        <f t="shared" si="4"/>
        <v xml:space="preserve"> -</v>
      </c>
    </row>
    <row r="45" spans="2:20" ht="30" customHeight="1">
      <c r="B45" s="340"/>
      <c r="C45" s="337"/>
      <c r="D45" s="333"/>
      <c r="E45" s="49">
        <v>43101</v>
      </c>
      <c r="F45" s="106">
        <v>43465</v>
      </c>
      <c r="G45" s="11" t="s">
        <v>58</v>
      </c>
      <c r="H45" s="50">
        <v>4</v>
      </c>
      <c r="I45" s="50">
        <f>+J45+('2017'!I45-'2017'!K45)</f>
        <v>2</v>
      </c>
      <c r="J45" s="50">
        <v>1</v>
      </c>
      <c r="K45" s="82">
        <v>1</v>
      </c>
      <c r="L45" s="23">
        <f t="shared" si="0"/>
        <v>1</v>
      </c>
      <c r="M45" s="24">
        <f t="shared" si="1"/>
        <v>0.91388888888888886</v>
      </c>
      <c r="N45" s="25">
        <f t="shared" si="2"/>
        <v>1</v>
      </c>
      <c r="O45" s="119">
        <v>2210709</v>
      </c>
      <c r="P45" s="50">
        <v>10000</v>
      </c>
      <c r="Q45" s="50">
        <v>10000</v>
      </c>
      <c r="R45" s="50">
        <v>0</v>
      </c>
      <c r="S45" s="28">
        <f t="shared" si="3"/>
        <v>1</v>
      </c>
      <c r="T45" s="25" t="str">
        <f t="shared" si="4"/>
        <v xml:space="preserve"> -</v>
      </c>
    </row>
    <row r="46" spans="2:20" ht="45">
      <c r="B46" s="340"/>
      <c r="C46" s="337"/>
      <c r="D46" s="333"/>
      <c r="E46" s="49">
        <v>43101</v>
      </c>
      <c r="F46" s="106">
        <v>43465</v>
      </c>
      <c r="G46" s="11" t="s">
        <v>59</v>
      </c>
      <c r="H46" s="50">
        <v>24000</v>
      </c>
      <c r="I46" s="50">
        <f>+J46+('2017'!I46-'2017'!K46)</f>
        <v>2000</v>
      </c>
      <c r="J46" s="50">
        <v>6000</v>
      </c>
      <c r="K46" s="82">
        <v>9784</v>
      </c>
      <c r="L46" s="23">
        <f t="shared" si="0"/>
        <v>1.6306666666666667</v>
      </c>
      <c r="M46" s="24">
        <f t="shared" si="1"/>
        <v>0.91388888888888886</v>
      </c>
      <c r="N46" s="25">
        <f t="shared" si="2"/>
        <v>1</v>
      </c>
      <c r="O46" s="119" t="s">
        <v>251</v>
      </c>
      <c r="P46" s="50">
        <v>50000</v>
      </c>
      <c r="Q46" s="50">
        <v>49996</v>
      </c>
      <c r="R46" s="50">
        <v>21427</v>
      </c>
      <c r="S46" s="28">
        <f t="shared" si="3"/>
        <v>0.99992000000000003</v>
      </c>
      <c r="T46" s="25">
        <f t="shared" si="4"/>
        <v>0.42857428594287544</v>
      </c>
    </row>
    <row r="47" spans="2:20" ht="75">
      <c r="B47" s="340"/>
      <c r="C47" s="337"/>
      <c r="D47" s="333"/>
      <c r="E47" s="49">
        <v>43101</v>
      </c>
      <c r="F47" s="106">
        <v>43465</v>
      </c>
      <c r="G47" s="11" t="s">
        <v>60</v>
      </c>
      <c r="H47" s="50">
        <v>400</v>
      </c>
      <c r="I47" s="50">
        <f>+J47</f>
        <v>400</v>
      </c>
      <c r="J47" s="50">
        <v>400</v>
      </c>
      <c r="K47" s="82">
        <v>139</v>
      </c>
      <c r="L47" s="23">
        <f t="shared" si="0"/>
        <v>0.34749999999999998</v>
      </c>
      <c r="M47" s="24">
        <f t="shared" si="1"/>
        <v>0.91388888888888886</v>
      </c>
      <c r="N47" s="25">
        <f t="shared" si="2"/>
        <v>0.34749999999999998</v>
      </c>
      <c r="O47" s="119" t="s">
        <v>251</v>
      </c>
      <c r="P47" s="50">
        <v>0</v>
      </c>
      <c r="Q47" s="50">
        <v>0</v>
      </c>
      <c r="R47" s="50">
        <v>0</v>
      </c>
      <c r="S47" s="28" t="str">
        <f t="shared" si="3"/>
        <v xml:space="preserve"> -</v>
      </c>
      <c r="T47" s="25" t="str">
        <f t="shared" si="4"/>
        <v xml:space="preserve"> -</v>
      </c>
    </row>
    <row r="48" spans="2:20" ht="90">
      <c r="B48" s="340"/>
      <c r="C48" s="337"/>
      <c r="D48" s="333"/>
      <c r="E48" s="49">
        <v>43101</v>
      </c>
      <c r="F48" s="106">
        <v>43465</v>
      </c>
      <c r="G48" s="11" t="s">
        <v>61</v>
      </c>
      <c r="H48" s="50">
        <v>11</v>
      </c>
      <c r="I48" s="50">
        <f t="shared" ref="I48:I50" si="11">+J48</f>
        <v>11</v>
      </c>
      <c r="J48" s="50">
        <v>11</v>
      </c>
      <c r="K48" s="82">
        <v>11</v>
      </c>
      <c r="L48" s="23">
        <f t="shared" si="0"/>
        <v>1</v>
      </c>
      <c r="M48" s="24">
        <f t="shared" si="1"/>
        <v>0.91388888888888886</v>
      </c>
      <c r="N48" s="25">
        <f t="shared" si="2"/>
        <v>1</v>
      </c>
      <c r="O48" s="119">
        <v>2210709</v>
      </c>
      <c r="P48" s="50">
        <v>0</v>
      </c>
      <c r="Q48" s="50">
        <v>0</v>
      </c>
      <c r="R48" s="50">
        <v>0</v>
      </c>
      <c r="S48" s="28" t="str">
        <f t="shared" si="3"/>
        <v xml:space="preserve"> -</v>
      </c>
      <c r="T48" s="25" t="str">
        <f t="shared" si="4"/>
        <v xml:space="preserve"> -</v>
      </c>
    </row>
    <row r="49" spans="2:20" ht="76" thickBot="1">
      <c r="B49" s="340"/>
      <c r="C49" s="337"/>
      <c r="D49" s="306"/>
      <c r="E49" s="65">
        <v>43101</v>
      </c>
      <c r="F49" s="109">
        <v>43465</v>
      </c>
      <c r="G49" s="12" t="s">
        <v>62</v>
      </c>
      <c r="H49" s="66">
        <v>300</v>
      </c>
      <c r="I49" s="54">
        <f t="shared" si="11"/>
        <v>300</v>
      </c>
      <c r="J49" s="66">
        <v>300</v>
      </c>
      <c r="K49" s="87">
        <v>56</v>
      </c>
      <c r="L49" s="92">
        <f t="shared" si="0"/>
        <v>0.18666666666666668</v>
      </c>
      <c r="M49" s="93">
        <f t="shared" si="1"/>
        <v>0.91388888888888886</v>
      </c>
      <c r="N49" s="68">
        <f t="shared" si="2"/>
        <v>0.18666666666666668</v>
      </c>
      <c r="O49" s="32" t="s">
        <v>251</v>
      </c>
      <c r="P49" s="66">
        <v>0</v>
      </c>
      <c r="Q49" s="66">
        <v>0</v>
      </c>
      <c r="R49" s="66">
        <v>0</v>
      </c>
      <c r="S49" s="67" t="str">
        <f t="shared" si="3"/>
        <v xml:space="preserve"> -</v>
      </c>
      <c r="T49" s="68" t="str">
        <f t="shared" si="4"/>
        <v xml:space="preserve"> -</v>
      </c>
    </row>
    <row r="50" spans="2:20" ht="60">
      <c r="B50" s="340"/>
      <c r="C50" s="337"/>
      <c r="D50" s="330" t="s">
        <v>152</v>
      </c>
      <c r="E50" s="51">
        <v>43101</v>
      </c>
      <c r="F50" s="108">
        <v>43465</v>
      </c>
      <c r="G50" s="14" t="s">
        <v>63</v>
      </c>
      <c r="H50" s="52">
        <v>1</v>
      </c>
      <c r="I50" s="70">
        <f t="shared" si="11"/>
        <v>1</v>
      </c>
      <c r="J50" s="52">
        <v>1</v>
      </c>
      <c r="K50" s="81">
        <v>0.6</v>
      </c>
      <c r="L50" s="18">
        <f t="shared" si="0"/>
        <v>0.6</v>
      </c>
      <c r="M50" s="19">
        <f t="shared" si="1"/>
        <v>0.91388888888888886</v>
      </c>
      <c r="N50" s="20">
        <f t="shared" si="2"/>
        <v>0.6</v>
      </c>
      <c r="O50" s="118" t="s">
        <v>251</v>
      </c>
      <c r="P50" s="52">
        <v>0</v>
      </c>
      <c r="Q50" s="52">
        <v>0</v>
      </c>
      <c r="R50" s="52">
        <v>0</v>
      </c>
      <c r="S50" s="21" t="str">
        <f t="shared" si="3"/>
        <v xml:space="preserve"> -</v>
      </c>
      <c r="T50" s="20" t="str">
        <f t="shared" si="4"/>
        <v xml:space="preserve"> -</v>
      </c>
    </row>
    <row r="51" spans="2:20" ht="46" thickBot="1">
      <c r="B51" s="340"/>
      <c r="C51" s="337"/>
      <c r="D51" s="332"/>
      <c r="E51" s="53">
        <v>43101</v>
      </c>
      <c r="F51" s="107">
        <v>43465</v>
      </c>
      <c r="G51" s="15" t="s">
        <v>64</v>
      </c>
      <c r="H51" s="54">
        <v>4</v>
      </c>
      <c r="I51" s="54">
        <f>+J51+('2017'!I51-'2017'!K51)</f>
        <v>2</v>
      </c>
      <c r="J51" s="54">
        <v>1</v>
      </c>
      <c r="K51" s="83">
        <v>1</v>
      </c>
      <c r="L51" s="90">
        <f t="shared" si="0"/>
        <v>1</v>
      </c>
      <c r="M51" s="94">
        <f t="shared" si="1"/>
        <v>0.91388888888888886</v>
      </c>
      <c r="N51" s="56">
        <f t="shared" si="2"/>
        <v>1</v>
      </c>
      <c r="O51" s="120">
        <v>0</v>
      </c>
      <c r="P51" s="54">
        <v>0</v>
      </c>
      <c r="Q51" s="54">
        <v>0</v>
      </c>
      <c r="R51" s="54">
        <v>0</v>
      </c>
      <c r="S51" s="55" t="str">
        <f t="shared" si="3"/>
        <v xml:space="preserve"> -</v>
      </c>
      <c r="T51" s="56" t="str">
        <f t="shared" si="4"/>
        <v xml:space="preserve"> -</v>
      </c>
    </row>
    <row r="52" spans="2:20" ht="45">
      <c r="B52" s="340"/>
      <c r="C52" s="337"/>
      <c r="D52" s="305" t="s">
        <v>153</v>
      </c>
      <c r="E52" s="69">
        <v>43101</v>
      </c>
      <c r="F52" s="110">
        <v>43465</v>
      </c>
      <c r="G52" s="13" t="s">
        <v>65</v>
      </c>
      <c r="H52" s="70">
        <v>4</v>
      </c>
      <c r="I52" s="70">
        <f>+J52+('2017'!I52-'2017'!K52)</f>
        <v>-1</v>
      </c>
      <c r="J52" s="70">
        <v>1</v>
      </c>
      <c r="K52" s="86">
        <v>1</v>
      </c>
      <c r="L52" s="91">
        <f t="shared" si="0"/>
        <v>1</v>
      </c>
      <c r="M52" s="96">
        <f t="shared" si="1"/>
        <v>0.91388888888888886</v>
      </c>
      <c r="N52" s="72">
        <f t="shared" si="2"/>
        <v>1</v>
      </c>
      <c r="O52" s="121">
        <v>0</v>
      </c>
      <c r="P52" s="70">
        <v>0</v>
      </c>
      <c r="Q52" s="70">
        <v>0</v>
      </c>
      <c r="R52" s="70">
        <v>0</v>
      </c>
      <c r="S52" s="71" t="str">
        <f t="shared" si="3"/>
        <v xml:space="preserve"> -</v>
      </c>
      <c r="T52" s="72" t="str">
        <f t="shared" si="4"/>
        <v xml:space="preserve"> -</v>
      </c>
    </row>
    <row r="53" spans="2:20" ht="31" thickBot="1">
      <c r="B53" s="340"/>
      <c r="C53" s="337"/>
      <c r="D53" s="306"/>
      <c r="E53" s="65">
        <v>43101</v>
      </c>
      <c r="F53" s="109">
        <v>43465</v>
      </c>
      <c r="G53" s="12" t="s">
        <v>66</v>
      </c>
      <c r="H53" s="66">
        <v>1</v>
      </c>
      <c r="I53" s="54">
        <f>+J53</f>
        <v>1</v>
      </c>
      <c r="J53" s="66">
        <v>1</v>
      </c>
      <c r="K53" s="87">
        <v>0.5</v>
      </c>
      <c r="L53" s="92">
        <f t="shared" si="0"/>
        <v>0.5</v>
      </c>
      <c r="M53" s="93">
        <f t="shared" si="1"/>
        <v>0.91388888888888886</v>
      </c>
      <c r="N53" s="68">
        <f t="shared" si="2"/>
        <v>0.5</v>
      </c>
      <c r="O53" s="32" t="s">
        <v>251</v>
      </c>
      <c r="P53" s="66">
        <v>0</v>
      </c>
      <c r="Q53" s="66">
        <v>0</v>
      </c>
      <c r="R53" s="66">
        <v>0</v>
      </c>
      <c r="S53" s="67" t="str">
        <f t="shared" si="3"/>
        <v xml:space="preserve"> -</v>
      </c>
      <c r="T53" s="68" t="str">
        <f t="shared" si="4"/>
        <v xml:space="preserve"> -</v>
      </c>
    </row>
    <row r="54" spans="2:20" ht="45">
      <c r="B54" s="340"/>
      <c r="C54" s="337"/>
      <c r="D54" s="330" t="s">
        <v>154</v>
      </c>
      <c r="E54" s="51">
        <v>43101</v>
      </c>
      <c r="F54" s="108">
        <v>43465</v>
      </c>
      <c r="G54" s="14" t="s">
        <v>67</v>
      </c>
      <c r="H54" s="52">
        <v>4</v>
      </c>
      <c r="I54" s="70">
        <f>+J54+('2017'!I54-'2017'!K54)</f>
        <v>2</v>
      </c>
      <c r="J54" s="52">
        <v>1</v>
      </c>
      <c r="K54" s="81">
        <v>1</v>
      </c>
      <c r="L54" s="18">
        <f t="shared" si="0"/>
        <v>1</v>
      </c>
      <c r="M54" s="19">
        <f t="shared" si="1"/>
        <v>0.91388888888888886</v>
      </c>
      <c r="N54" s="20">
        <f t="shared" si="2"/>
        <v>1</v>
      </c>
      <c r="O54" s="118">
        <v>2210262</v>
      </c>
      <c r="P54" s="52">
        <v>43609</v>
      </c>
      <c r="Q54" s="52">
        <v>43609</v>
      </c>
      <c r="R54" s="52">
        <v>0</v>
      </c>
      <c r="S54" s="21">
        <f t="shared" si="3"/>
        <v>1</v>
      </c>
      <c r="T54" s="20" t="str">
        <f t="shared" si="4"/>
        <v xml:space="preserve"> -</v>
      </c>
    </row>
    <row r="55" spans="2:20" ht="75">
      <c r="B55" s="340"/>
      <c r="C55" s="337"/>
      <c r="D55" s="331"/>
      <c r="E55" s="49">
        <v>43101</v>
      </c>
      <c r="F55" s="106">
        <v>43465</v>
      </c>
      <c r="G55" s="11" t="s">
        <v>68</v>
      </c>
      <c r="H55" s="50">
        <v>1</v>
      </c>
      <c r="I55" s="50">
        <f>+J55</f>
        <v>1</v>
      </c>
      <c r="J55" s="50">
        <v>1</v>
      </c>
      <c r="K55" s="82">
        <v>1</v>
      </c>
      <c r="L55" s="23">
        <f t="shared" si="0"/>
        <v>1</v>
      </c>
      <c r="M55" s="24">
        <f t="shared" si="1"/>
        <v>0.91388888888888886</v>
      </c>
      <c r="N55" s="25">
        <f t="shared" si="2"/>
        <v>1</v>
      </c>
      <c r="O55" s="119">
        <v>2210262</v>
      </c>
      <c r="P55" s="50">
        <v>30000</v>
      </c>
      <c r="Q55" s="50">
        <v>30000</v>
      </c>
      <c r="R55" s="50">
        <v>0</v>
      </c>
      <c r="S55" s="28">
        <f t="shared" si="3"/>
        <v>1</v>
      </c>
      <c r="T55" s="25" t="str">
        <f t="shared" si="4"/>
        <v xml:space="preserve"> -</v>
      </c>
    </row>
    <row r="56" spans="2:20" ht="76" thickBot="1">
      <c r="B56" s="340"/>
      <c r="C56" s="337"/>
      <c r="D56" s="332"/>
      <c r="E56" s="53">
        <v>43101</v>
      </c>
      <c r="F56" s="107">
        <v>43465</v>
      </c>
      <c r="G56" s="15" t="s">
        <v>69</v>
      </c>
      <c r="H56" s="54">
        <v>1</v>
      </c>
      <c r="I56" s="54">
        <f>+J56</f>
        <v>1</v>
      </c>
      <c r="J56" s="54">
        <v>1</v>
      </c>
      <c r="K56" s="83">
        <v>1</v>
      </c>
      <c r="L56" s="90">
        <f t="shared" si="0"/>
        <v>1</v>
      </c>
      <c r="M56" s="94">
        <f t="shared" si="1"/>
        <v>0.91388888888888886</v>
      </c>
      <c r="N56" s="56">
        <f t="shared" si="2"/>
        <v>1</v>
      </c>
      <c r="O56" s="120">
        <v>2210262</v>
      </c>
      <c r="P56" s="54">
        <v>0</v>
      </c>
      <c r="Q56" s="54">
        <v>0</v>
      </c>
      <c r="R56" s="54">
        <v>0</v>
      </c>
      <c r="S56" s="55" t="str">
        <f t="shared" si="3"/>
        <v xml:space="preserve"> -</v>
      </c>
      <c r="T56" s="56" t="str">
        <f t="shared" si="4"/>
        <v xml:space="preserve"> -</v>
      </c>
    </row>
    <row r="57" spans="2:20" ht="60">
      <c r="B57" s="340"/>
      <c r="C57" s="337"/>
      <c r="D57" s="305" t="s">
        <v>155</v>
      </c>
      <c r="E57" s="69">
        <v>43101</v>
      </c>
      <c r="F57" s="110">
        <v>43465</v>
      </c>
      <c r="G57" s="13" t="s">
        <v>70</v>
      </c>
      <c r="H57" s="70">
        <v>7</v>
      </c>
      <c r="I57" s="70">
        <f>+J57+('2017'!I57-'2017'!K57)</f>
        <v>3</v>
      </c>
      <c r="J57" s="70">
        <v>2</v>
      </c>
      <c r="K57" s="86">
        <v>1</v>
      </c>
      <c r="L57" s="91">
        <f t="shared" si="0"/>
        <v>0.5</v>
      </c>
      <c r="M57" s="96">
        <f t="shared" si="1"/>
        <v>0.91388888888888886</v>
      </c>
      <c r="N57" s="72">
        <f t="shared" si="2"/>
        <v>0.5</v>
      </c>
      <c r="O57" s="121">
        <v>2210263</v>
      </c>
      <c r="P57" s="70">
        <v>0</v>
      </c>
      <c r="Q57" s="70">
        <v>0</v>
      </c>
      <c r="R57" s="70">
        <v>0</v>
      </c>
      <c r="S57" s="71" t="str">
        <f t="shared" si="3"/>
        <v xml:space="preserve"> -</v>
      </c>
      <c r="T57" s="72" t="str">
        <f t="shared" si="4"/>
        <v xml:space="preserve"> -</v>
      </c>
    </row>
    <row r="58" spans="2:20" ht="30">
      <c r="B58" s="340"/>
      <c r="C58" s="337"/>
      <c r="D58" s="333"/>
      <c r="E58" s="49">
        <v>43101</v>
      </c>
      <c r="F58" s="106">
        <v>43465</v>
      </c>
      <c r="G58" s="11" t="s">
        <v>71</v>
      </c>
      <c r="H58" s="50">
        <v>1</v>
      </c>
      <c r="I58" s="50">
        <f>+J58+('2017'!I58-'2017'!K58)</f>
        <v>1</v>
      </c>
      <c r="J58" s="50">
        <v>0</v>
      </c>
      <c r="K58" s="82">
        <v>0</v>
      </c>
      <c r="L58" s="23" t="e">
        <f t="shared" si="0"/>
        <v>#DIV/0!</v>
      </c>
      <c r="M58" s="24">
        <f t="shared" si="1"/>
        <v>0.91388888888888886</v>
      </c>
      <c r="N58" s="25" t="str">
        <f t="shared" si="2"/>
        <v xml:space="preserve"> -</v>
      </c>
      <c r="O58" s="119">
        <v>2210263</v>
      </c>
      <c r="P58" s="50">
        <v>0</v>
      </c>
      <c r="Q58" s="50">
        <v>0</v>
      </c>
      <c r="R58" s="50">
        <v>0</v>
      </c>
      <c r="S58" s="28" t="str">
        <f t="shared" si="3"/>
        <v xml:space="preserve"> -</v>
      </c>
      <c r="T58" s="25" t="str">
        <f t="shared" si="4"/>
        <v xml:space="preserve"> -</v>
      </c>
    </row>
    <row r="59" spans="2:20" ht="45">
      <c r="B59" s="340"/>
      <c r="C59" s="337"/>
      <c r="D59" s="333"/>
      <c r="E59" s="49">
        <v>43101</v>
      </c>
      <c r="F59" s="106">
        <v>43465</v>
      </c>
      <c r="G59" s="11" t="s">
        <v>72</v>
      </c>
      <c r="H59" s="50">
        <v>1</v>
      </c>
      <c r="I59" s="50">
        <f>+J59</f>
        <v>1</v>
      </c>
      <c r="J59" s="50">
        <v>1</v>
      </c>
      <c r="K59" s="82">
        <v>1</v>
      </c>
      <c r="L59" s="23">
        <f t="shared" si="0"/>
        <v>1</v>
      </c>
      <c r="M59" s="24">
        <f t="shared" si="1"/>
        <v>0.91388888888888886</v>
      </c>
      <c r="N59" s="25">
        <f t="shared" si="2"/>
        <v>1</v>
      </c>
      <c r="O59" s="119" t="s">
        <v>251</v>
      </c>
      <c r="P59" s="50">
        <v>0</v>
      </c>
      <c r="Q59" s="50">
        <v>0</v>
      </c>
      <c r="R59" s="50">
        <v>0</v>
      </c>
      <c r="S59" s="28" t="str">
        <f t="shared" si="3"/>
        <v xml:space="preserve"> -</v>
      </c>
      <c r="T59" s="25" t="str">
        <f t="shared" si="4"/>
        <v xml:space="preserve"> -</v>
      </c>
    </row>
    <row r="60" spans="2:20" ht="46" thickBot="1">
      <c r="B60" s="340"/>
      <c r="C60" s="337"/>
      <c r="D60" s="306"/>
      <c r="E60" s="65">
        <v>43101</v>
      </c>
      <c r="F60" s="109">
        <v>43465</v>
      </c>
      <c r="G60" s="12" t="s">
        <v>73</v>
      </c>
      <c r="H60" s="66">
        <v>1</v>
      </c>
      <c r="I60" s="54">
        <f>+J60+('2017'!I60-'2017'!K60)</f>
        <v>2</v>
      </c>
      <c r="J60" s="66">
        <v>1</v>
      </c>
      <c r="K60" s="87">
        <v>0</v>
      </c>
      <c r="L60" s="92">
        <f t="shared" si="0"/>
        <v>0</v>
      </c>
      <c r="M60" s="93">
        <f t="shared" si="1"/>
        <v>0.91388888888888886</v>
      </c>
      <c r="N60" s="68">
        <f t="shared" si="2"/>
        <v>0</v>
      </c>
      <c r="O60" s="32" t="s">
        <v>251</v>
      </c>
      <c r="P60" s="66">
        <v>0</v>
      </c>
      <c r="Q60" s="66">
        <v>0</v>
      </c>
      <c r="R60" s="66">
        <v>0</v>
      </c>
      <c r="S60" s="67" t="str">
        <f t="shared" si="3"/>
        <v xml:space="preserve"> -</v>
      </c>
      <c r="T60" s="68" t="str">
        <f t="shared" si="4"/>
        <v xml:space="preserve"> -</v>
      </c>
    </row>
    <row r="61" spans="2:20" ht="61" thickBot="1">
      <c r="B61" s="340"/>
      <c r="C61" s="337"/>
      <c r="D61" s="78" t="s">
        <v>156</v>
      </c>
      <c r="E61" s="57">
        <v>43101</v>
      </c>
      <c r="F61" s="112">
        <v>43465</v>
      </c>
      <c r="G61" s="58" t="s">
        <v>74</v>
      </c>
      <c r="H61" s="59">
        <v>6</v>
      </c>
      <c r="I61" s="54">
        <f>+J61+('2017'!I61-'2017'!K61)</f>
        <v>3</v>
      </c>
      <c r="J61" s="59">
        <v>2</v>
      </c>
      <c r="K61" s="79">
        <v>1</v>
      </c>
      <c r="L61" s="88">
        <f t="shared" si="0"/>
        <v>0.5</v>
      </c>
      <c r="M61" s="95">
        <f t="shared" si="1"/>
        <v>0.91388888888888886</v>
      </c>
      <c r="N61" s="61">
        <f t="shared" si="2"/>
        <v>0.5</v>
      </c>
      <c r="O61" s="116">
        <v>0</v>
      </c>
      <c r="P61" s="59">
        <v>0</v>
      </c>
      <c r="Q61" s="59">
        <v>0</v>
      </c>
      <c r="R61" s="59">
        <v>0</v>
      </c>
      <c r="S61" s="60" t="str">
        <f t="shared" si="3"/>
        <v xml:space="preserve"> -</v>
      </c>
      <c r="T61" s="61" t="str">
        <f t="shared" si="4"/>
        <v xml:space="preserve"> -</v>
      </c>
    </row>
    <row r="62" spans="2:20" ht="30">
      <c r="B62" s="340"/>
      <c r="C62" s="337"/>
      <c r="D62" s="305" t="s">
        <v>157</v>
      </c>
      <c r="E62" s="69">
        <v>43101</v>
      </c>
      <c r="F62" s="110">
        <v>43465</v>
      </c>
      <c r="G62" s="113" t="s">
        <v>75</v>
      </c>
      <c r="H62" s="70">
        <v>2</v>
      </c>
      <c r="I62" s="70">
        <f>+J62</f>
        <v>2</v>
      </c>
      <c r="J62" s="70">
        <v>2</v>
      </c>
      <c r="K62" s="86">
        <v>0</v>
      </c>
      <c r="L62" s="91">
        <f t="shared" si="0"/>
        <v>0</v>
      </c>
      <c r="M62" s="96">
        <f t="shared" si="1"/>
        <v>0.91388888888888886</v>
      </c>
      <c r="N62" s="72">
        <f t="shared" si="2"/>
        <v>0</v>
      </c>
      <c r="O62" s="121">
        <v>2210813</v>
      </c>
      <c r="P62" s="70">
        <v>0</v>
      </c>
      <c r="Q62" s="70">
        <v>0</v>
      </c>
      <c r="R62" s="70">
        <v>0</v>
      </c>
      <c r="S62" s="71" t="str">
        <f t="shared" si="3"/>
        <v xml:space="preserve"> -</v>
      </c>
      <c r="T62" s="72" t="str">
        <f t="shared" si="4"/>
        <v xml:space="preserve"> -</v>
      </c>
    </row>
    <row r="63" spans="2:20" ht="61" thickBot="1">
      <c r="B63" s="340"/>
      <c r="C63" s="338"/>
      <c r="D63" s="334"/>
      <c r="E63" s="53">
        <v>43101</v>
      </c>
      <c r="F63" s="107">
        <v>43465</v>
      </c>
      <c r="G63" s="16" t="s">
        <v>76</v>
      </c>
      <c r="H63" s="54">
        <v>1</v>
      </c>
      <c r="I63" s="54">
        <f>+J63</f>
        <v>1</v>
      </c>
      <c r="J63" s="54">
        <v>1</v>
      </c>
      <c r="K63" s="83">
        <v>1</v>
      </c>
      <c r="L63" s="90">
        <f t="shared" si="0"/>
        <v>1</v>
      </c>
      <c r="M63" s="94">
        <f t="shared" si="1"/>
        <v>0.91388888888888886</v>
      </c>
      <c r="N63" s="56">
        <f t="shared" si="2"/>
        <v>1</v>
      </c>
      <c r="O63" s="120">
        <v>2210813</v>
      </c>
      <c r="P63" s="54">
        <v>30000</v>
      </c>
      <c r="Q63" s="54">
        <v>29996</v>
      </c>
      <c r="R63" s="54">
        <v>14855</v>
      </c>
      <c r="S63" s="55">
        <f t="shared" si="3"/>
        <v>0.99986666666666668</v>
      </c>
      <c r="T63" s="56">
        <f t="shared" si="4"/>
        <v>0.49523269769302575</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43101</v>
      </c>
      <c r="F65" s="108">
        <v>43465</v>
      </c>
      <c r="G65" s="14" t="s">
        <v>77</v>
      </c>
      <c r="H65" s="52">
        <v>1500</v>
      </c>
      <c r="I65" s="70">
        <f>+J65+('2017'!I65-'2017'!K65)</f>
        <v>-2200</v>
      </c>
      <c r="J65" s="52">
        <v>400</v>
      </c>
      <c r="K65" s="81">
        <v>2546</v>
      </c>
      <c r="L65" s="18">
        <f t="shared" si="0"/>
        <v>6.3650000000000002</v>
      </c>
      <c r="M65" s="19">
        <f t="shared" si="1"/>
        <v>0.91388888888888886</v>
      </c>
      <c r="N65" s="20">
        <f t="shared" si="2"/>
        <v>1</v>
      </c>
      <c r="O65" s="118">
        <v>2210707</v>
      </c>
      <c r="P65" s="52">
        <v>618592</v>
      </c>
      <c r="Q65" s="52">
        <v>584185</v>
      </c>
      <c r="R65" s="52">
        <v>86640</v>
      </c>
      <c r="S65" s="21">
        <f t="shared" si="3"/>
        <v>0.9443785241322229</v>
      </c>
      <c r="T65" s="20">
        <f t="shared" si="4"/>
        <v>0.14830918287871137</v>
      </c>
    </row>
    <row r="66" spans="2:20" ht="30">
      <c r="B66" s="340"/>
      <c r="C66" s="337"/>
      <c r="D66" s="333"/>
      <c r="E66" s="49">
        <v>43101</v>
      </c>
      <c r="F66" s="106">
        <v>43465</v>
      </c>
      <c r="G66" s="11" t="s">
        <v>78</v>
      </c>
      <c r="H66" s="28">
        <v>0.3</v>
      </c>
      <c r="I66" s="28">
        <f>+J66</f>
        <v>0.3</v>
      </c>
      <c r="J66" s="28">
        <v>0.3</v>
      </c>
      <c r="K66" s="85">
        <v>0.3</v>
      </c>
      <c r="L66" s="23">
        <f t="shared" si="0"/>
        <v>1</v>
      </c>
      <c r="M66" s="24">
        <f t="shared" si="1"/>
        <v>0.91388888888888886</v>
      </c>
      <c r="N66" s="25">
        <f t="shared" si="2"/>
        <v>1</v>
      </c>
      <c r="O66" s="119" t="s">
        <v>253</v>
      </c>
      <c r="P66" s="50">
        <v>15000</v>
      </c>
      <c r="Q66" s="50">
        <v>12000</v>
      </c>
      <c r="R66" s="50">
        <v>0</v>
      </c>
      <c r="S66" s="28">
        <f t="shared" si="3"/>
        <v>0.8</v>
      </c>
      <c r="T66" s="25" t="str">
        <f t="shared" si="4"/>
        <v xml:space="preserve"> -</v>
      </c>
    </row>
    <row r="67" spans="2:20" ht="75">
      <c r="B67" s="340"/>
      <c r="C67" s="337"/>
      <c r="D67" s="333"/>
      <c r="E67" s="49">
        <v>43101</v>
      </c>
      <c r="F67" s="106">
        <v>43465</v>
      </c>
      <c r="G67" s="11" t="s">
        <v>79</v>
      </c>
      <c r="H67" s="28">
        <v>1</v>
      </c>
      <c r="I67" s="28">
        <f>+J67</f>
        <v>1</v>
      </c>
      <c r="J67" s="28">
        <v>1</v>
      </c>
      <c r="K67" s="85">
        <v>1</v>
      </c>
      <c r="L67" s="23">
        <f t="shared" si="0"/>
        <v>1</v>
      </c>
      <c r="M67" s="24">
        <f t="shared" si="1"/>
        <v>0.91388888888888886</v>
      </c>
      <c r="N67" s="25">
        <f t="shared" si="2"/>
        <v>1</v>
      </c>
      <c r="O67" s="119">
        <v>2210707</v>
      </c>
      <c r="P67" s="50">
        <v>80000</v>
      </c>
      <c r="Q67" s="50">
        <v>80000</v>
      </c>
      <c r="R67" s="50">
        <v>0</v>
      </c>
      <c r="S67" s="28">
        <f t="shared" si="3"/>
        <v>1</v>
      </c>
      <c r="T67" s="25" t="str">
        <f t="shared" si="4"/>
        <v xml:space="preserve"> -</v>
      </c>
    </row>
    <row r="68" spans="2:20" ht="30">
      <c r="B68" s="340"/>
      <c r="C68" s="337"/>
      <c r="D68" s="333"/>
      <c r="E68" s="49">
        <v>43101</v>
      </c>
      <c r="F68" s="106">
        <v>43465</v>
      </c>
      <c r="G68" s="11" t="s">
        <v>80</v>
      </c>
      <c r="H68" s="50">
        <v>4</v>
      </c>
      <c r="I68" s="50">
        <f>+J68+('2017'!I68-'2017'!K68)</f>
        <v>1</v>
      </c>
      <c r="J68" s="50">
        <v>1</v>
      </c>
      <c r="K68" s="82">
        <v>4</v>
      </c>
      <c r="L68" s="23">
        <f t="shared" si="0"/>
        <v>4</v>
      </c>
      <c r="M68" s="24">
        <f t="shared" si="1"/>
        <v>0.91388888888888886</v>
      </c>
      <c r="N68" s="25">
        <f t="shared" si="2"/>
        <v>1</v>
      </c>
      <c r="O68" s="119">
        <v>2210707</v>
      </c>
      <c r="P68" s="50">
        <v>289750</v>
      </c>
      <c r="Q68" s="50">
        <v>289738</v>
      </c>
      <c r="R68" s="50">
        <v>100309</v>
      </c>
      <c r="S68" s="28">
        <f t="shared" si="3"/>
        <v>0.99995858498705781</v>
      </c>
      <c r="T68" s="25">
        <f t="shared" si="4"/>
        <v>0.34620588255596435</v>
      </c>
    </row>
    <row r="69" spans="2:20" ht="60">
      <c r="B69" s="340"/>
      <c r="C69" s="337"/>
      <c r="D69" s="333"/>
      <c r="E69" s="49">
        <v>43101</v>
      </c>
      <c r="F69" s="106">
        <v>43465</v>
      </c>
      <c r="G69" s="11" t="s">
        <v>81</v>
      </c>
      <c r="H69" s="50">
        <v>8</v>
      </c>
      <c r="I69" s="50">
        <f>+J69+('2017'!I69-'2017'!K69)</f>
        <v>2</v>
      </c>
      <c r="J69" s="50">
        <v>2</v>
      </c>
      <c r="K69" s="82">
        <v>1</v>
      </c>
      <c r="L69" s="23">
        <f t="shared" si="0"/>
        <v>0.5</v>
      </c>
      <c r="M69" s="24">
        <f t="shared" si="1"/>
        <v>0.91388888888888886</v>
      </c>
      <c r="N69" s="25">
        <f t="shared" si="2"/>
        <v>0.5</v>
      </c>
      <c r="O69" s="119">
        <v>2210707</v>
      </c>
      <c r="P69" s="50">
        <v>5000</v>
      </c>
      <c r="Q69" s="50">
        <v>5000</v>
      </c>
      <c r="R69" s="50">
        <v>0</v>
      </c>
      <c r="S69" s="28">
        <f t="shared" si="3"/>
        <v>1</v>
      </c>
      <c r="T69" s="25" t="str">
        <f t="shared" si="4"/>
        <v xml:space="preserve"> -</v>
      </c>
    </row>
    <row r="70" spans="2:20" ht="60">
      <c r="B70" s="340"/>
      <c r="C70" s="337"/>
      <c r="D70" s="333"/>
      <c r="E70" s="49">
        <v>43101</v>
      </c>
      <c r="F70" s="106">
        <v>43465</v>
      </c>
      <c r="G70" s="11" t="s">
        <v>82</v>
      </c>
      <c r="H70" s="50">
        <v>4</v>
      </c>
      <c r="I70" s="50">
        <f>+J70+('2017'!I70-'2017'!K70)</f>
        <v>1</v>
      </c>
      <c r="J70" s="50">
        <v>1</v>
      </c>
      <c r="K70" s="82">
        <v>1</v>
      </c>
      <c r="L70" s="23">
        <f t="shared" si="0"/>
        <v>1</v>
      </c>
      <c r="M70" s="24">
        <f t="shared" si="1"/>
        <v>0.91388888888888886</v>
      </c>
      <c r="N70" s="25">
        <f t="shared" si="2"/>
        <v>1</v>
      </c>
      <c r="O70" s="119" t="s">
        <v>253</v>
      </c>
      <c r="P70" s="50">
        <v>563708</v>
      </c>
      <c r="Q70" s="50">
        <v>493598</v>
      </c>
      <c r="R70" s="50">
        <v>0</v>
      </c>
      <c r="S70" s="28">
        <f t="shared" si="3"/>
        <v>0.87562709771725789</v>
      </c>
      <c r="T70" s="25" t="str">
        <f t="shared" si="4"/>
        <v xml:space="preserve"> -</v>
      </c>
    </row>
    <row r="71" spans="2:20" ht="75">
      <c r="B71" s="340"/>
      <c r="C71" s="337"/>
      <c r="D71" s="333"/>
      <c r="E71" s="49">
        <v>43101</v>
      </c>
      <c r="F71" s="106">
        <v>43465</v>
      </c>
      <c r="G71" s="11" t="s">
        <v>83</v>
      </c>
      <c r="H71" s="28">
        <v>1</v>
      </c>
      <c r="I71" s="28">
        <f>+J71</f>
        <v>1</v>
      </c>
      <c r="J71" s="28">
        <v>1</v>
      </c>
      <c r="K71" s="85">
        <v>1</v>
      </c>
      <c r="L71" s="23">
        <f t="shared" si="0"/>
        <v>1</v>
      </c>
      <c r="M71" s="24">
        <f t="shared" si="1"/>
        <v>0.91388888888888886</v>
      </c>
      <c r="N71" s="25">
        <f t="shared" si="2"/>
        <v>1</v>
      </c>
      <c r="O71" s="119" t="s">
        <v>253</v>
      </c>
      <c r="P71" s="50">
        <v>67000</v>
      </c>
      <c r="Q71" s="50">
        <v>66069</v>
      </c>
      <c r="R71" s="50">
        <v>0</v>
      </c>
      <c r="S71" s="28">
        <f t="shared" si="3"/>
        <v>0.98610447761194031</v>
      </c>
      <c r="T71" s="25" t="str">
        <f t="shared" si="4"/>
        <v xml:space="preserve"> -</v>
      </c>
    </row>
    <row r="72" spans="2:20" ht="45">
      <c r="B72" s="340"/>
      <c r="C72" s="337"/>
      <c r="D72" s="333"/>
      <c r="E72" s="49">
        <v>43101</v>
      </c>
      <c r="F72" s="106">
        <v>43465</v>
      </c>
      <c r="G72" s="11" t="s">
        <v>84</v>
      </c>
      <c r="H72" s="50">
        <v>1</v>
      </c>
      <c r="I72" s="50">
        <f>+J72</f>
        <v>1</v>
      </c>
      <c r="J72" s="50">
        <v>1</v>
      </c>
      <c r="K72" s="82">
        <v>0</v>
      </c>
      <c r="L72" s="23">
        <f t="shared" si="0"/>
        <v>0</v>
      </c>
      <c r="M72" s="24">
        <f t="shared" si="1"/>
        <v>0.91388888888888886</v>
      </c>
      <c r="N72" s="25">
        <f t="shared" si="2"/>
        <v>0</v>
      </c>
      <c r="O72" s="119">
        <v>2210707</v>
      </c>
      <c r="P72" s="50">
        <v>0</v>
      </c>
      <c r="Q72" s="50">
        <v>0</v>
      </c>
      <c r="R72" s="50">
        <v>0</v>
      </c>
      <c r="S72" s="28" t="str">
        <f t="shared" si="3"/>
        <v xml:space="preserve"> -</v>
      </c>
      <c r="T72" s="25" t="str">
        <f t="shared" si="4"/>
        <v xml:space="preserve"> -</v>
      </c>
    </row>
    <row r="73" spans="2:20" ht="45">
      <c r="B73" s="340"/>
      <c r="C73" s="337"/>
      <c r="D73" s="333"/>
      <c r="E73" s="49">
        <v>43101</v>
      </c>
      <c r="F73" s="106">
        <v>43465</v>
      </c>
      <c r="G73" s="11" t="s">
        <v>85</v>
      </c>
      <c r="H73" s="50">
        <v>1</v>
      </c>
      <c r="I73" s="50">
        <f>+J73+('2017'!I73-'2017'!K73)</f>
        <v>0.5</v>
      </c>
      <c r="J73" s="50">
        <v>0</v>
      </c>
      <c r="K73" s="82">
        <v>0.9</v>
      </c>
      <c r="L73" s="23" t="e">
        <f t="shared" si="0"/>
        <v>#DIV/0!</v>
      </c>
      <c r="M73" s="24">
        <f t="shared" si="1"/>
        <v>0.91388888888888886</v>
      </c>
      <c r="N73" s="25" t="str">
        <f t="shared" si="2"/>
        <v xml:space="preserve"> -</v>
      </c>
      <c r="O73" s="119">
        <v>2210707</v>
      </c>
      <c r="P73" s="50">
        <v>18000</v>
      </c>
      <c r="Q73" s="50">
        <v>17400</v>
      </c>
      <c r="R73" s="50">
        <v>0</v>
      </c>
      <c r="S73" s="28">
        <f t="shared" si="3"/>
        <v>0.96666666666666667</v>
      </c>
      <c r="T73" s="25" t="str">
        <f t="shared" si="4"/>
        <v xml:space="preserve"> -</v>
      </c>
    </row>
    <row r="74" spans="2:20" ht="46" thickBot="1">
      <c r="B74" s="340"/>
      <c r="C74" s="337"/>
      <c r="D74" s="306"/>
      <c r="E74" s="65">
        <v>43101</v>
      </c>
      <c r="F74" s="109">
        <v>43465</v>
      </c>
      <c r="G74" s="12" t="s">
        <v>86</v>
      </c>
      <c r="H74" s="66">
        <v>1</v>
      </c>
      <c r="I74" s="54">
        <f>+J74</f>
        <v>1</v>
      </c>
      <c r="J74" s="66">
        <v>1</v>
      </c>
      <c r="K74" s="87">
        <v>1</v>
      </c>
      <c r="L74" s="92">
        <f t="shared" si="0"/>
        <v>1</v>
      </c>
      <c r="M74" s="93">
        <f t="shared" si="1"/>
        <v>0.91388888888888886</v>
      </c>
      <c r="N74" s="68">
        <f t="shared" si="2"/>
        <v>1</v>
      </c>
      <c r="O74" s="32">
        <v>2210869</v>
      </c>
      <c r="P74" s="66">
        <v>20000</v>
      </c>
      <c r="Q74" s="66">
        <v>20000</v>
      </c>
      <c r="R74" s="66">
        <v>0</v>
      </c>
      <c r="S74" s="67">
        <f t="shared" si="3"/>
        <v>1</v>
      </c>
      <c r="T74" s="68" t="str">
        <f t="shared" si="4"/>
        <v xml:space="preserve"> -</v>
      </c>
    </row>
    <row r="75" spans="2:20" ht="45">
      <c r="B75" s="340"/>
      <c r="C75" s="337"/>
      <c r="D75" s="330" t="s">
        <v>159</v>
      </c>
      <c r="E75" s="51">
        <v>43101</v>
      </c>
      <c r="F75" s="108">
        <v>43465</v>
      </c>
      <c r="G75" s="14" t="s">
        <v>87</v>
      </c>
      <c r="H75" s="52">
        <v>8</v>
      </c>
      <c r="I75" s="70">
        <f>+J75+('2017'!I75-'2017'!K75)</f>
        <v>2</v>
      </c>
      <c r="J75" s="52">
        <v>2</v>
      </c>
      <c r="K75" s="81">
        <v>3</v>
      </c>
      <c r="L75" s="18">
        <f t="shared" si="0"/>
        <v>1.5</v>
      </c>
      <c r="M75" s="19">
        <f t="shared" si="1"/>
        <v>0.91388888888888886</v>
      </c>
      <c r="N75" s="20">
        <f t="shared" si="2"/>
        <v>1</v>
      </c>
      <c r="O75" s="118">
        <v>0</v>
      </c>
      <c r="P75" s="52">
        <v>46450</v>
      </c>
      <c r="Q75" s="52">
        <v>45117</v>
      </c>
      <c r="R75" s="52">
        <v>0</v>
      </c>
      <c r="S75" s="21">
        <f t="shared" si="3"/>
        <v>0.97130247578040907</v>
      </c>
      <c r="T75" s="20" t="str">
        <f t="shared" si="4"/>
        <v xml:space="preserve"> -</v>
      </c>
    </row>
    <row r="76" spans="2:20" ht="75">
      <c r="B76" s="340"/>
      <c r="C76" s="337"/>
      <c r="D76" s="331"/>
      <c r="E76" s="49">
        <v>43101</v>
      </c>
      <c r="F76" s="106">
        <v>43465</v>
      </c>
      <c r="G76" s="11" t="s">
        <v>88</v>
      </c>
      <c r="H76" s="50">
        <v>4000</v>
      </c>
      <c r="I76" s="50">
        <f>+J76+('2017'!I76-'2017'!K76)</f>
        <v>-806</v>
      </c>
      <c r="J76" s="50">
        <v>1000</v>
      </c>
      <c r="K76" s="82">
        <v>1867</v>
      </c>
      <c r="L76" s="23">
        <f t="shared" si="0"/>
        <v>1.867</v>
      </c>
      <c r="M76" s="24">
        <f t="shared" si="1"/>
        <v>0.91388888888888886</v>
      </c>
      <c r="N76" s="25">
        <f t="shared" si="2"/>
        <v>1</v>
      </c>
      <c r="O76" s="119">
        <v>2210255</v>
      </c>
      <c r="P76" s="50">
        <v>853177</v>
      </c>
      <c r="Q76" s="50">
        <v>852336</v>
      </c>
      <c r="R76" s="50">
        <v>0</v>
      </c>
      <c r="S76" s="28">
        <f t="shared" si="3"/>
        <v>0.99901427253664832</v>
      </c>
      <c r="T76" s="25" t="str">
        <f t="shared" si="4"/>
        <v xml:space="preserve"> -</v>
      </c>
    </row>
    <row r="77" spans="2:20" ht="45">
      <c r="B77" s="340"/>
      <c r="C77" s="337"/>
      <c r="D77" s="331"/>
      <c r="E77" s="49">
        <v>43101</v>
      </c>
      <c r="F77" s="106">
        <v>43465</v>
      </c>
      <c r="G77" s="11" t="s">
        <v>89</v>
      </c>
      <c r="H77" s="50">
        <v>4000</v>
      </c>
      <c r="I77" s="50">
        <f>+J77+('2017'!I77-'2017'!K77)</f>
        <v>1729</v>
      </c>
      <c r="J77" s="50">
        <v>1200</v>
      </c>
      <c r="K77" s="82">
        <v>1000</v>
      </c>
      <c r="L77" s="23">
        <f t="shared" si="0"/>
        <v>0.83333333333333337</v>
      </c>
      <c r="M77" s="24">
        <f t="shared" si="1"/>
        <v>0.91388888888888886</v>
      </c>
      <c r="N77" s="25">
        <f t="shared" si="2"/>
        <v>0.83333333333333337</v>
      </c>
      <c r="O77" s="119">
        <v>2210255</v>
      </c>
      <c r="P77" s="50">
        <v>94000</v>
      </c>
      <c r="Q77" s="50">
        <v>94000</v>
      </c>
      <c r="R77" s="50">
        <v>0</v>
      </c>
      <c r="S77" s="28">
        <f t="shared" si="3"/>
        <v>1</v>
      </c>
      <c r="T77" s="25" t="str">
        <f t="shared" si="4"/>
        <v xml:space="preserve"> -</v>
      </c>
    </row>
    <row r="78" spans="2:20" ht="45">
      <c r="B78" s="340"/>
      <c r="C78" s="337"/>
      <c r="D78" s="331"/>
      <c r="E78" s="49">
        <v>43101</v>
      </c>
      <c r="F78" s="106">
        <v>43465</v>
      </c>
      <c r="G78" s="11" t="s">
        <v>90</v>
      </c>
      <c r="H78" s="50">
        <v>1</v>
      </c>
      <c r="I78" s="50">
        <f>+J78</f>
        <v>1</v>
      </c>
      <c r="J78" s="50">
        <v>1</v>
      </c>
      <c r="K78" s="82">
        <v>1</v>
      </c>
      <c r="L78" s="23">
        <f t="shared" ref="L78:L136" si="12">+K78/J78</f>
        <v>1</v>
      </c>
      <c r="M78" s="24">
        <f t="shared" ref="M78:M136" si="13">DAYS360(E78,$C$8)/DAYS360(E78,F78)</f>
        <v>0.91388888888888886</v>
      </c>
      <c r="N78" s="25">
        <f t="shared" ref="N78:N136" si="14">IF(J78=0," -",IF(L78&gt;100%,100%,L78))</f>
        <v>1</v>
      </c>
      <c r="O78" s="119">
        <v>2210155</v>
      </c>
      <c r="P78" s="50">
        <v>110539</v>
      </c>
      <c r="Q78" s="50">
        <v>108000</v>
      </c>
      <c r="R78" s="50">
        <v>0</v>
      </c>
      <c r="S78" s="28">
        <f t="shared" ref="S78:S137" si="15">IF(P78=0," -",Q78/P78)</f>
        <v>0.97703073123512973</v>
      </c>
      <c r="T78" s="25" t="str">
        <f t="shared" ref="T78:T137" si="16">IF(R78=0," -",IF(Q78=0,100%,R78/Q78))</f>
        <v xml:space="preserve"> -</v>
      </c>
    </row>
    <row r="79" spans="2:20" ht="75">
      <c r="B79" s="340"/>
      <c r="C79" s="337"/>
      <c r="D79" s="331"/>
      <c r="E79" s="49">
        <v>43101</v>
      </c>
      <c r="F79" s="106">
        <v>43465</v>
      </c>
      <c r="G79" s="11" t="s">
        <v>91</v>
      </c>
      <c r="H79" s="50">
        <v>1</v>
      </c>
      <c r="I79" s="50">
        <f t="shared" ref="I79:I93" si="17">+J79</f>
        <v>1</v>
      </c>
      <c r="J79" s="50">
        <v>1</v>
      </c>
      <c r="K79" s="82">
        <v>1</v>
      </c>
      <c r="L79" s="23">
        <f t="shared" si="12"/>
        <v>1</v>
      </c>
      <c r="M79" s="24">
        <f t="shared" si="13"/>
        <v>0.91388888888888886</v>
      </c>
      <c r="N79" s="25">
        <f t="shared" si="14"/>
        <v>1</v>
      </c>
      <c r="O79" s="119">
        <v>2210155</v>
      </c>
      <c r="P79" s="50">
        <v>14000</v>
      </c>
      <c r="Q79" s="50">
        <v>14000</v>
      </c>
      <c r="R79" s="50">
        <v>0</v>
      </c>
      <c r="S79" s="28">
        <f t="shared" si="15"/>
        <v>1</v>
      </c>
      <c r="T79" s="25" t="str">
        <f t="shared" si="16"/>
        <v xml:space="preserve"> -</v>
      </c>
    </row>
    <row r="80" spans="2:20" ht="60">
      <c r="B80" s="340"/>
      <c r="C80" s="337"/>
      <c r="D80" s="331"/>
      <c r="E80" s="49">
        <v>43101</v>
      </c>
      <c r="F80" s="106">
        <v>43465</v>
      </c>
      <c r="G80" s="11" t="s">
        <v>92</v>
      </c>
      <c r="H80" s="50">
        <v>1</v>
      </c>
      <c r="I80" s="50">
        <f t="shared" si="17"/>
        <v>1</v>
      </c>
      <c r="J80" s="50">
        <v>1</v>
      </c>
      <c r="K80" s="82">
        <v>1</v>
      </c>
      <c r="L80" s="23">
        <f t="shared" si="12"/>
        <v>1</v>
      </c>
      <c r="M80" s="24">
        <f t="shared" si="13"/>
        <v>0.91388888888888886</v>
      </c>
      <c r="N80" s="25">
        <f t="shared" si="14"/>
        <v>1</v>
      </c>
      <c r="O80" s="119">
        <v>2210292</v>
      </c>
      <c r="P80" s="50">
        <v>124150</v>
      </c>
      <c r="Q80" s="50">
        <v>123233</v>
      </c>
      <c r="R80" s="50">
        <v>0</v>
      </c>
      <c r="S80" s="28">
        <f t="shared" si="15"/>
        <v>0.99261377366089409</v>
      </c>
      <c r="T80" s="25" t="str">
        <f t="shared" si="16"/>
        <v xml:space="preserve"> -</v>
      </c>
    </row>
    <row r="81" spans="2:20" ht="45">
      <c r="B81" s="340"/>
      <c r="C81" s="337"/>
      <c r="D81" s="331"/>
      <c r="E81" s="49">
        <v>43101</v>
      </c>
      <c r="F81" s="106">
        <v>43465</v>
      </c>
      <c r="G81" s="11" t="s">
        <v>93</v>
      </c>
      <c r="H81" s="50">
        <v>33</v>
      </c>
      <c r="I81" s="50">
        <f t="shared" si="17"/>
        <v>33</v>
      </c>
      <c r="J81" s="50">
        <v>33</v>
      </c>
      <c r="K81" s="82">
        <v>26</v>
      </c>
      <c r="L81" s="23">
        <f t="shared" si="12"/>
        <v>0.78787878787878785</v>
      </c>
      <c r="M81" s="24">
        <f t="shared" si="13"/>
        <v>0.91388888888888886</v>
      </c>
      <c r="N81" s="25">
        <f t="shared" si="14"/>
        <v>0.78787878787878785</v>
      </c>
      <c r="O81" s="119">
        <v>2210255</v>
      </c>
      <c r="P81" s="50">
        <v>124000</v>
      </c>
      <c r="Q81" s="50">
        <v>123973</v>
      </c>
      <c r="R81" s="50">
        <v>42417</v>
      </c>
      <c r="S81" s="28">
        <f t="shared" si="15"/>
        <v>0.99978225806451615</v>
      </c>
      <c r="T81" s="25">
        <f t="shared" si="16"/>
        <v>0.3421470804126705</v>
      </c>
    </row>
    <row r="82" spans="2:20" ht="46" thickBot="1">
      <c r="B82" s="340"/>
      <c r="C82" s="337"/>
      <c r="D82" s="332"/>
      <c r="E82" s="53">
        <v>43101</v>
      </c>
      <c r="F82" s="107">
        <v>43465</v>
      </c>
      <c r="G82" s="15" t="s">
        <v>94</v>
      </c>
      <c r="H82" s="54">
        <v>75000</v>
      </c>
      <c r="I82" s="54">
        <f t="shared" si="17"/>
        <v>75000</v>
      </c>
      <c r="J82" s="54">
        <v>75000</v>
      </c>
      <c r="K82" s="83">
        <v>67945</v>
      </c>
      <c r="L82" s="90">
        <f t="shared" si="12"/>
        <v>0.90593333333333337</v>
      </c>
      <c r="M82" s="94">
        <f t="shared" si="13"/>
        <v>0.91388888888888886</v>
      </c>
      <c r="N82" s="56">
        <f t="shared" si="14"/>
        <v>0.90593333333333337</v>
      </c>
      <c r="O82" s="120">
        <v>2210255</v>
      </c>
      <c r="P82" s="54">
        <v>851866</v>
      </c>
      <c r="Q82" s="54">
        <v>850560</v>
      </c>
      <c r="R82" s="54">
        <v>297842</v>
      </c>
      <c r="S82" s="55">
        <f t="shared" si="15"/>
        <v>0.99846689502809127</v>
      </c>
      <c r="T82" s="56">
        <f t="shared" si="16"/>
        <v>0.35017165161775771</v>
      </c>
    </row>
    <row r="83" spans="2:20" ht="90">
      <c r="B83" s="340"/>
      <c r="C83" s="337"/>
      <c r="D83" s="305" t="s">
        <v>160</v>
      </c>
      <c r="E83" s="69">
        <v>43101</v>
      </c>
      <c r="F83" s="110">
        <v>43465</v>
      </c>
      <c r="G83" s="111" t="s">
        <v>95</v>
      </c>
      <c r="H83" s="70">
        <v>1</v>
      </c>
      <c r="I83" s="70">
        <f t="shared" si="17"/>
        <v>1</v>
      </c>
      <c r="J83" s="70">
        <v>1</v>
      </c>
      <c r="K83" s="86">
        <v>1</v>
      </c>
      <c r="L83" s="91">
        <f t="shared" si="12"/>
        <v>1</v>
      </c>
      <c r="M83" s="96">
        <f t="shared" si="13"/>
        <v>0.91388888888888886</v>
      </c>
      <c r="N83" s="72">
        <f t="shared" si="14"/>
        <v>1</v>
      </c>
      <c r="O83" s="121">
        <v>2210260</v>
      </c>
      <c r="P83" s="70">
        <v>268147</v>
      </c>
      <c r="Q83" s="70">
        <v>266544</v>
      </c>
      <c r="R83" s="70">
        <v>0</v>
      </c>
      <c r="S83" s="71">
        <f t="shared" si="15"/>
        <v>0.99402193572928277</v>
      </c>
      <c r="T83" s="72" t="str">
        <f t="shared" si="16"/>
        <v xml:space="preserve"> -</v>
      </c>
    </row>
    <row r="84" spans="2:20" ht="60">
      <c r="B84" s="340"/>
      <c r="C84" s="337"/>
      <c r="D84" s="333"/>
      <c r="E84" s="49">
        <v>43101</v>
      </c>
      <c r="F84" s="106">
        <v>43465</v>
      </c>
      <c r="G84" s="8" t="s">
        <v>96</v>
      </c>
      <c r="H84" s="50">
        <v>1</v>
      </c>
      <c r="I84" s="50">
        <f t="shared" si="17"/>
        <v>1</v>
      </c>
      <c r="J84" s="50">
        <v>1</v>
      </c>
      <c r="K84" s="82">
        <v>1</v>
      </c>
      <c r="L84" s="23">
        <f t="shared" si="12"/>
        <v>1</v>
      </c>
      <c r="M84" s="24">
        <f t="shared" si="13"/>
        <v>0.91388888888888886</v>
      </c>
      <c r="N84" s="25">
        <f t="shared" si="14"/>
        <v>1</v>
      </c>
      <c r="O84" s="119">
        <v>2210260</v>
      </c>
      <c r="P84" s="50">
        <v>647779</v>
      </c>
      <c r="Q84" s="50">
        <v>631749</v>
      </c>
      <c r="R84" s="50">
        <v>0</v>
      </c>
      <c r="S84" s="28">
        <f t="shared" si="15"/>
        <v>0.97525390603894224</v>
      </c>
      <c r="T84" s="25" t="str">
        <f t="shared" si="16"/>
        <v xml:space="preserve"> -</v>
      </c>
    </row>
    <row r="85" spans="2:20" ht="91" thickBot="1">
      <c r="B85" s="340"/>
      <c r="C85" s="337"/>
      <c r="D85" s="306"/>
      <c r="E85" s="65">
        <v>43101</v>
      </c>
      <c r="F85" s="109">
        <v>43465</v>
      </c>
      <c r="G85" s="17" t="s">
        <v>97</v>
      </c>
      <c r="H85" s="66">
        <v>1</v>
      </c>
      <c r="I85" s="54">
        <f t="shared" si="17"/>
        <v>1</v>
      </c>
      <c r="J85" s="66">
        <v>1</v>
      </c>
      <c r="K85" s="87">
        <v>1</v>
      </c>
      <c r="L85" s="92">
        <f t="shared" si="12"/>
        <v>1</v>
      </c>
      <c r="M85" s="93">
        <f t="shared" si="13"/>
        <v>0.91388888888888886</v>
      </c>
      <c r="N85" s="68">
        <f t="shared" si="14"/>
        <v>1</v>
      </c>
      <c r="O85" s="32">
        <v>2210260</v>
      </c>
      <c r="P85" s="66">
        <v>265000</v>
      </c>
      <c r="Q85" s="66">
        <v>234974</v>
      </c>
      <c r="R85" s="66">
        <v>0</v>
      </c>
      <c r="S85" s="67">
        <f t="shared" si="15"/>
        <v>0.88669433962264155</v>
      </c>
      <c r="T85" s="68" t="str">
        <f t="shared" si="16"/>
        <v xml:space="preserve"> -</v>
      </c>
    </row>
    <row r="86" spans="2:20" ht="45">
      <c r="B86" s="340"/>
      <c r="C86" s="337"/>
      <c r="D86" s="330" t="s">
        <v>161</v>
      </c>
      <c r="E86" s="51">
        <v>43101</v>
      </c>
      <c r="F86" s="108">
        <v>43465</v>
      </c>
      <c r="G86" s="14" t="s">
        <v>98</v>
      </c>
      <c r="H86" s="52">
        <v>1</v>
      </c>
      <c r="I86" s="70">
        <f t="shared" si="17"/>
        <v>1</v>
      </c>
      <c r="J86" s="52">
        <v>1</v>
      </c>
      <c r="K86" s="81">
        <v>1</v>
      </c>
      <c r="L86" s="18">
        <f t="shared" si="12"/>
        <v>1</v>
      </c>
      <c r="M86" s="19">
        <f t="shared" si="13"/>
        <v>0.91388888888888886</v>
      </c>
      <c r="N86" s="20">
        <f t="shared" si="14"/>
        <v>1</v>
      </c>
      <c r="O86" s="118">
        <v>2210946</v>
      </c>
      <c r="P86" s="52">
        <v>229600</v>
      </c>
      <c r="Q86" s="52">
        <v>222852</v>
      </c>
      <c r="R86" s="52">
        <v>0</v>
      </c>
      <c r="S86" s="21">
        <f t="shared" si="15"/>
        <v>0.97060975609756095</v>
      </c>
      <c r="T86" s="20" t="str">
        <f t="shared" si="16"/>
        <v xml:space="preserve"> -</v>
      </c>
    </row>
    <row r="87" spans="2:20" ht="45">
      <c r="B87" s="340"/>
      <c r="C87" s="337"/>
      <c r="D87" s="331"/>
      <c r="E87" s="49">
        <v>43101</v>
      </c>
      <c r="F87" s="106">
        <v>43465</v>
      </c>
      <c r="G87" s="11" t="s">
        <v>99</v>
      </c>
      <c r="H87" s="28">
        <v>1</v>
      </c>
      <c r="I87" s="28">
        <f t="shared" si="17"/>
        <v>1</v>
      </c>
      <c r="J87" s="28">
        <v>1</v>
      </c>
      <c r="K87" s="85">
        <v>1</v>
      </c>
      <c r="L87" s="23">
        <f t="shared" si="12"/>
        <v>1</v>
      </c>
      <c r="M87" s="24">
        <f t="shared" si="13"/>
        <v>0.91388888888888886</v>
      </c>
      <c r="N87" s="25">
        <f t="shared" si="14"/>
        <v>1</v>
      </c>
      <c r="O87" s="119">
        <v>2210946</v>
      </c>
      <c r="P87" s="50">
        <v>31750</v>
      </c>
      <c r="Q87" s="50">
        <v>31748</v>
      </c>
      <c r="R87" s="50">
        <v>13607</v>
      </c>
      <c r="S87" s="28">
        <f t="shared" si="15"/>
        <v>0.99993700787401574</v>
      </c>
      <c r="T87" s="25">
        <f t="shared" si="16"/>
        <v>0.42859392717651507</v>
      </c>
    </row>
    <row r="88" spans="2:20" ht="30">
      <c r="B88" s="340"/>
      <c r="C88" s="337"/>
      <c r="D88" s="331"/>
      <c r="E88" s="49">
        <v>43101</v>
      </c>
      <c r="F88" s="106">
        <v>43465</v>
      </c>
      <c r="G88" s="8" t="s">
        <v>100</v>
      </c>
      <c r="H88" s="50">
        <v>1</v>
      </c>
      <c r="I88" s="50">
        <f t="shared" si="17"/>
        <v>1</v>
      </c>
      <c r="J88" s="50">
        <v>1</v>
      </c>
      <c r="K88" s="82">
        <v>0.7</v>
      </c>
      <c r="L88" s="23">
        <f t="shared" si="12"/>
        <v>0.7</v>
      </c>
      <c r="M88" s="24">
        <f t="shared" si="13"/>
        <v>0.91388888888888886</v>
      </c>
      <c r="N88" s="25">
        <f t="shared" si="14"/>
        <v>0.7</v>
      </c>
      <c r="O88" s="119" t="s">
        <v>251</v>
      </c>
      <c r="P88" s="50">
        <v>0</v>
      </c>
      <c r="Q88" s="50">
        <v>0</v>
      </c>
      <c r="R88" s="50">
        <v>0</v>
      </c>
      <c r="S88" s="28" t="str">
        <f t="shared" si="15"/>
        <v xml:space="preserve"> -</v>
      </c>
      <c r="T88" s="25" t="str">
        <f t="shared" si="16"/>
        <v xml:space="preserve"> -</v>
      </c>
    </row>
    <row r="89" spans="2:20" ht="45">
      <c r="B89" s="340"/>
      <c r="C89" s="337"/>
      <c r="D89" s="331"/>
      <c r="E89" s="49">
        <v>43101</v>
      </c>
      <c r="F89" s="106">
        <v>43465</v>
      </c>
      <c r="G89" s="8" t="s">
        <v>101</v>
      </c>
      <c r="H89" s="50">
        <v>1</v>
      </c>
      <c r="I89" s="50">
        <f t="shared" si="17"/>
        <v>1</v>
      </c>
      <c r="J89" s="50">
        <v>1</v>
      </c>
      <c r="K89" s="82">
        <v>0</v>
      </c>
      <c r="L89" s="23">
        <f t="shared" si="12"/>
        <v>0</v>
      </c>
      <c r="M89" s="24">
        <f t="shared" si="13"/>
        <v>0.91388888888888886</v>
      </c>
      <c r="N89" s="25">
        <f t="shared" si="14"/>
        <v>0</v>
      </c>
      <c r="O89" s="119" t="s">
        <v>251</v>
      </c>
      <c r="P89" s="50">
        <v>0</v>
      </c>
      <c r="Q89" s="50">
        <v>0</v>
      </c>
      <c r="R89" s="50">
        <v>0</v>
      </c>
      <c r="S89" s="28" t="str">
        <f t="shared" si="15"/>
        <v xml:space="preserve"> -</v>
      </c>
      <c r="T89" s="25" t="str">
        <f t="shared" si="16"/>
        <v xml:space="preserve"> -</v>
      </c>
    </row>
    <row r="90" spans="2:20" ht="61" thickBot="1">
      <c r="B90" s="340"/>
      <c r="C90" s="337"/>
      <c r="D90" s="332"/>
      <c r="E90" s="53">
        <v>43101</v>
      </c>
      <c r="F90" s="107">
        <v>43465</v>
      </c>
      <c r="G90" s="15" t="s">
        <v>102</v>
      </c>
      <c r="H90" s="54">
        <v>1</v>
      </c>
      <c r="I90" s="54">
        <f t="shared" si="17"/>
        <v>1</v>
      </c>
      <c r="J90" s="54">
        <v>1</v>
      </c>
      <c r="K90" s="83">
        <v>2</v>
      </c>
      <c r="L90" s="90">
        <f t="shared" si="12"/>
        <v>2</v>
      </c>
      <c r="M90" s="94">
        <f t="shared" si="13"/>
        <v>0.91388888888888886</v>
      </c>
      <c r="N90" s="56">
        <f t="shared" si="14"/>
        <v>1</v>
      </c>
      <c r="O90" s="120">
        <v>2210946</v>
      </c>
      <c r="P90" s="54">
        <v>489868</v>
      </c>
      <c r="Q90" s="54">
        <v>456293</v>
      </c>
      <c r="R90" s="54">
        <v>0</v>
      </c>
      <c r="S90" s="55">
        <f t="shared" si="15"/>
        <v>0.93146112830395122</v>
      </c>
      <c r="T90" s="56" t="str">
        <f t="shared" si="16"/>
        <v xml:space="preserve"> -</v>
      </c>
    </row>
    <row r="91" spans="2:20" ht="45">
      <c r="B91" s="340"/>
      <c r="C91" s="337"/>
      <c r="D91" s="305" t="s">
        <v>162</v>
      </c>
      <c r="E91" s="69">
        <v>43101</v>
      </c>
      <c r="F91" s="110">
        <v>43465</v>
      </c>
      <c r="G91" s="13" t="s">
        <v>103</v>
      </c>
      <c r="H91" s="70">
        <v>560</v>
      </c>
      <c r="I91" s="70">
        <f t="shared" si="17"/>
        <v>560</v>
      </c>
      <c r="J91" s="70">
        <v>560</v>
      </c>
      <c r="K91" s="86">
        <v>1310</v>
      </c>
      <c r="L91" s="91">
        <f t="shared" si="12"/>
        <v>2.3392857142857144</v>
      </c>
      <c r="M91" s="96">
        <f t="shared" si="13"/>
        <v>0.91388888888888886</v>
      </c>
      <c r="N91" s="72">
        <f t="shared" si="14"/>
        <v>1</v>
      </c>
      <c r="O91" s="121" t="s">
        <v>254</v>
      </c>
      <c r="P91" s="70">
        <v>1065886</v>
      </c>
      <c r="Q91" s="70">
        <v>830017</v>
      </c>
      <c r="R91" s="70">
        <v>0</v>
      </c>
      <c r="S91" s="71">
        <f t="shared" si="15"/>
        <v>0.7787108565081069</v>
      </c>
      <c r="T91" s="72" t="str">
        <f t="shared" si="16"/>
        <v xml:space="preserve"> -</v>
      </c>
    </row>
    <row r="92" spans="2:20" ht="45">
      <c r="B92" s="340"/>
      <c r="C92" s="337"/>
      <c r="D92" s="333"/>
      <c r="E92" s="49">
        <v>43101</v>
      </c>
      <c r="F92" s="106">
        <v>43465</v>
      </c>
      <c r="G92" s="11" t="s">
        <v>104</v>
      </c>
      <c r="H92" s="50">
        <v>560</v>
      </c>
      <c r="I92" s="50">
        <f t="shared" si="17"/>
        <v>560</v>
      </c>
      <c r="J92" s="50">
        <v>560</v>
      </c>
      <c r="K92" s="82">
        <v>0</v>
      </c>
      <c r="L92" s="23">
        <f t="shared" si="12"/>
        <v>0</v>
      </c>
      <c r="M92" s="24">
        <f t="shared" si="13"/>
        <v>0.91388888888888886</v>
      </c>
      <c r="N92" s="25">
        <f t="shared" si="14"/>
        <v>0</v>
      </c>
      <c r="O92" s="119">
        <v>2210874</v>
      </c>
      <c r="P92" s="50">
        <v>0</v>
      </c>
      <c r="Q92" s="50">
        <v>0</v>
      </c>
      <c r="R92" s="50">
        <v>0</v>
      </c>
      <c r="S92" s="28" t="str">
        <f t="shared" si="15"/>
        <v xml:space="preserve"> -</v>
      </c>
      <c r="T92" s="25" t="str">
        <f t="shared" si="16"/>
        <v xml:space="preserve"> -</v>
      </c>
    </row>
    <row r="93" spans="2:20" ht="45">
      <c r="B93" s="340"/>
      <c r="C93" s="337"/>
      <c r="D93" s="333"/>
      <c r="E93" s="49">
        <v>43101</v>
      </c>
      <c r="F93" s="106">
        <v>43465</v>
      </c>
      <c r="G93" s="8" t="s">
        <v>105</v>
      </c>
      <c r="H93" s="50">
        <v>600</v>
      </c>
      <c r="I93" s="50">
        <f t="shared" si="17"/>
        <v>600</v>
      </c>
      <c r="J93" s="50">
        <v>600</v>
      </c>
      <c r="K93" s="82">
        <v>1656</v>
      </c>
      <c r="L93" s="23">
        <f t="shared" si="12"/>
        <v>2.76</v>
      </c>
      <c r="M93" s="24">
        <f t="shared" si="13"/>
        <v>0.91388888888888886</v>
      </c>
      <c r="N93" s="25">
        <f t="shared" si="14"/>
        <v>1</v>
      </c>
      <c r="O93" s="119">
        <v>2210874</v>
      </c>
      <c r="P93" s="50">
        <v>5577838</v>
      </c>
      <c r="Q93" s="50">
        <v>5078132</v>
      </c>
      <c r="R93" s="50">
        <v>0</v>
      </c>
      <c r="S93" s="28">
        <f t="shared" si="15"/>
        <v>0.91041224216264438</v>
      </c>
      <c r="T93" s="25" t="str">
        <f t="shared" si="16"/>
        <v xml:space="preserve"> -</v>
      </c>
    </row>
    <row r="94" spans="2:20" ht="30">
      <c r="B94" s="340"/>
      <c r="C94" s="337"/>
      <c r="D94" s="333"/>
      <c r="E94" s="49">
        <v>43101</v>
      </c>
      <c r="F94" s="106">
        <v>43465</v>
      </c>
      <c r="G94" s="11" t="s">
        <v>106</v>
      </c>
      <c r="H94" s="50">
        <v>6</v>
      </c>
      <c r="I94" s="50">
        <f>+J94+('2017'!I94-'2017'!K94)</f>
        <v>1</v>
      </c>
      <c r="J94" s="50">
        <v>3</v>
      </c>
      <c r="K94" s="82">
        <v>5</v>
      </c>
      <c r="L94" s="23">
        <f t="shared" si="12"/>
        <v>1.6666666666666667</v>
      </c>
      <c r="M94" s="24">
        <f t="shared" si="13"/>
        <v>0.91388888888888886</v>
      </c>
      <c r="N94" s="25">
        <f t="shared" si="14"/>
        <v>1</v>
      </c>
      <c r="O94" s="119">
        <v>2210874</v>
      </c>
      <c r="P94" s="50">
        <v>929000</v>
      </c>
      <c r="Q94" s="50">
        <v>890355</v>
      </c>
      <c r="R94" s="50">
        <v>0</v>
      </c>
      <c r="S94" s="28">
        <f t="shared" si="15"/>
        <v>0.95840150699677074</v>
      </c>
      <c r="T94" s="25" t="str">
        <f t="shared" si="16"/>
        <v xml:space="preserve"> -</v>
      </c>
    </row>
    <row r="95" spans="2:20" ht="30">
      <c r="B95" s="340"/>
      <c r="C95" s="337"/>
      <c r="D95" s="333"/>
      <c r="E95" s="49">
        <v>43101</v>
      </c>
      <c r="F95" s="106">
        <v>43465</v>
      </c>
      <c r="G95" s="11" t="s">
        <v>107</v>
      </c>
      <c r="H95" s="50">
        <v>4</v>
      </c>
      <c r="I95" s="50">
        <f>+J95+('2017'!I95-'2017'!K95)</f>
        <v>1</v>
      </c>
      <c r="J95" s="50">
        <v>1</v>
      </c>
      <c r="K95" s="82">
        <v>1</v>
      </c>
      <c r="L95" s="23">
        <f t="shared" si="12"/>
        <v>1</v>
      </c>
      <c r="M95" s="24">
        <f t="shared" si="13"/>
        <v>0.91388888888888886</v>
      </c>
      <c r="N95" s="25">
        <f t="shared" si="14"/>
        <v>1</v>
      </c>
      <c r="O95" s="119">
        <v>2210710</v>
      </c>
      <c r="P95" s="50">
        <v>20000</v>
      </c>
      <c r="Q95" s="50">
        <v>17493</v>
      </c>
      <c r="R95" s="50">
        <v>0</v>
      </c>
      <c r="S95" s="28">
        <f t="shared" si="15"/>
        <v>0.87465000000000004</v>
      </c>
      <c r="T95" s="25" t="str">
        <f t="shared" si="16"/>
        <v xml:space="preserve"> -</v>
      </c>
    </row>
    <row r="96" spans="2:20" ht="45">
      <c r="B96" s="340"/>
      <c r="C96" s="337"/>
      <c r="D96" s="333"/>
      <c r="E96" s="49">
        <v>43101</v>
      </c>
      <c r="F96" s="106">
        <v>43465</v>
      </c>
      <c r="G96" s="11" t="s">
        <v>108</v>
      </c>
      <c r="H96" s="50">
        <v>560</v>
      </c>
      <c r="I96" s="50">
        <f>+J96</f>
        <v>560</v>
      </c>
      <c r="J96" s="50">
        <v>560</v>
      </c>
      <c r="K96" s="82">
        <v>560</v>
      </c>
      <c r="L96" s="23">
        <f t="shared" si="12"/>
        <v>1</v>
      </c>
      <c r="M96" s="24">
        <f t="shared" si="13"/>
        <v>0.91388888888888886</v>
      </c>
      <c r="N96" s="25">
        <f t="shared" si="14"/>
        <v>1</v>
      </c>
      <c r="O96" s="119" t="s">
        <v>255</v>
      </c>
      <c r="P96" s="50">
        <v>72000</v>
      </c>
      <c r="Q96" s="50">
        <v>72000</v>
      </c>
      <c r="R96" s="50">
        <v>0</v>
      </c>
      <c r="S96" s="28">
        <f t="shared" si="15"/>
        <v>1</v>
      </c>
      <c r="T96" s="25" t="str">
        <f t="shared" si="16"/>
        <v xml:space="preserve"> -</v>
      </c>
    </row>
    <row r="97" spans="2:20" ht="45">
      <c r="B97" s="340"/>
      <c r="C97" s="337"/>
      <c r="D97" s="333"/>
      <c r="E97" s="49">
        <v>43101</v>
      </c>
      <c r="F97" s="106">
        <v>43465</v>
      </c>
      <c r="G97" s="11" t="s">
        <v>109</v>
      </c>
      <c r="H97" s="50">
        <v>3</v>
      </c>
      <c r="I97" s="50">
        <f>+J97+('2017'!I97-'2017'!K97)</f>
        <v>1</v>
      </c>
      <c r="J97" s="50">
        <v>1</v>
      </c>
      <c r="K97" s="82">
        <v>1</v>
      </c>
      <c r="L97" s="23">
        <f t="shared" si="12"/>
        <v>1</v>
      </c>
      <c r="M97" s="24">
        <f t="shared" si="13"/>
        <v>0.91388888888888886</v>
      </c>
      <c r="N97" s="25">
        <f t="shared" si="14"/>
        <v>1</v>
      </c>
      <c r="O97" s="119">
        <v>2210710</v>
      </c>
      <c r="P97" s="50">
        <v>411450</v>
      </c>
      <c r="Q97" s="50">
        <v>390728</v>
      </c>
      <c r="R97" s="50">
        <v>0</v>
      </c>
      <c r="S97" s="28">
        <f t="shared" si="15"/>
        <v>0.94963665086887838</v>
      </c>
      <c r="T97" s="25" t="str">
        <f t="shared" si="16"/>
        <v xml:space="preserve"> -</v>
      </c>
    </row>
    <row r="98" spans="2:20" ht="45">
      <c r="B98" s="340"/>
      <c r="C98" s="337"/>
      <c r="D98" s="333"/>
      <c r="E98" s="49">
        <v>43101</v>
      </c>
      <c r="F98" s="106">
        <v>43465</v>
      </c>
      <c r="G98" s="11" t="s">
        <v>110</v>
      </c>
      <c r="H98" s="50">
        <v>1</v>
      </c>
      <c r="I98" s="50">
        <f>+J98</f>
        <v>1</v>
      </c>
      <c r="J98" s="50">
        <v>1</v>
      </c>
      <c r="K98" s="82">
        <v>1</v>
      </c>
      <c r="L98" s="23">
        <f t="shared" si="12"/>
        <v>1</v>
      </c>
      <c r="M98" s="24">
        <f t="shared" si="13"/>
        <v>0.91388888888888886</v>
      </c>
      <c r="N98" s="25">
        <f t="shared" si="14"/>
        <v>1</v>
      </c>
      <c r="O98" s="119" t="s">
        <v>255</v>
      </c>
      <c r="P98" s="50">
        <v>283000</v>
      </c>
      <c r="Q98" s="50">
        <v>268274</v>
      </c>
      <c r="R98" s="50">
        <v>0</v>
      </c>
      <c r="S98" s="28">
        <f t="shared" si="15"/>
        <v>0.94796466431095405</v>
      </c>
      <c r="T98" s="25" t="str">
        <f t="shared" si="16"/>
        <v xml:space="preserve"> -</v>
      </c>
    </row>
    <row r="99" spans="2:20" ht="45">
      <c r="B99" s="340"/>
      <c r="C99" s="337"/>
      <c r="D99" s="333"/>
      <c r="E99" s="49">
        <v>43101</v>
      </c>
      <c r="F99" s="106">
        <v>43465</v>
      </c>
      <c r="G99" s="11" t="s">
        <v>111</v>
      </c>
      <c r="H99" s="50">
        <v>560</v>
      </c>
      <c r="I99" s="50">
        <f>+J99</f>
        <v>560</v>
      </c>
      <c r="J99" s="50">
        <v>560</v>
      </c>
      <c r="K99" s="82">
        <v>560</v>
      </c>
      <c r="L99" s="23">
        <f t="shared" si="12"/>
        <v>1</v>
      </c>
      <c r="M99" s="24">
        <f t="shared" si="13"/>
        <v>0.91388888888888886</v>
      </c>
      <c r="N99" s="25">
        <f t="shared" si="14"/>
        <v>1</v>
      </c>
      <c r="O99" s="119" t="s">
        <v>256</v>
      </c>
      <c r="P99" s="50">
        <v>86000</v>
      </c>
      <c r="Q99" s="50">
        <v>86000</v>
      </c>
      <c r="R99" s="50">
        <v>0</v>
      </c>
      <c r="S99" s="28">
        <f t="shared" si="15"/>
        <v>1</v>
      </c>
      <c r="T99" s="25" t="str">
        <f t="shared" si="16"/>
        <v xml:space="preserve"> -</v>
      </c>
    </row>
    <row r="100" spans="2:20" ht="45" customHeight="1">
      <c r="B100" s="340"/>
      <c r="C100" s="337"/>
      <c r="D100" s="333"/>
      <c r="E100" s="49">
        <v>43101</v>
      </c>
      <c r="F100" s="106">
        <v>43465</v>
      </c>
      <c r="G100" s="11" t="s">
        <v>112</v>
      </c>
      <c r="H100" s="50">
        <v>4</v>
      </c>
      <c r="I100" s="50">
        <f>+J100+('2017'!I100-'2017'!K100)</f>
        <v>-1</v>
      </c>
      <c r="J100" s="50">
        <v>1</v>
      </c>
      <c r="K100" s="82">
        <v>1</v>
      </c>
      <c r="L100" s="23">
        <f t="shared" si="12"/>
        <v>1</v>
      </c>
      <c r="M100" s="24">
        <f t="shared" si="13"/>
        <v>0.91388888888888886</v>
      </c>
      <c r="N100" s="25">
        <f t="shared" si="14"/>
        <v>1</v>
      </c>
      <c r="O100" s="119" t="s">
        <v>255</v>
      </c>
      <c r="P100" s="50">
        <v>30000</v>
      </c>
      <c r="Q100" s="50">
        <v>27300</v>
      </c>
      <c r="R100" s="50">
        <v>0</v>
      </c>
      <c r="S100" s="28">
        <f t="shared" si="15"/>
        <v>0.91</v>
      </c>
      <c r="T100" s="25" t="str">
        <f t="shared" si="16"/>
        <v xml:space="preserve"> -</v>
      </c>
    </row>
    <row r="101" spans="2:20" ht="30">
      <c r="B101" s="340"/>
      <c r="C101" s="337"/>
      <c r="D101" s="333"/>
      <c r="E101" s="49">
        <v>43101</v>
      </c>
      <c r="F101" s="106">
        <v>43465</v>
      </c>
      <c r="G101" s="11" t="s">
        <v>113</v>
      </c>
      <c r="H101" s="50">
        <v>10000</v>
      </c>
      <c r="I101" s="50">
        <f>+J101</f>
        <v>10000</v>
      </c>
      <c r="J101" s="50">
        <v>10000</v>
      </c>
      <c r="K101" s="82">
        <v>9199</v>
      </c>
      <c r="L101" s="23">
        <f t="shared" si="12"/>
        <v>0.91990000000000005</v>
      </c>
      <c r="M101" s="24">
        <f t="shared" si="13"/>
        <v>0.91388888888888886</v>
      </c>
      <c r="N101" s="25">
        <f t="shared" si="14"/>
        <v>0.91990000000000005</v>
      </c>
      <c r="O101" s="119">
        <v>2210710</v>
      </c>
      <c r="P101" s="50">
        <v>127000</v>
      </c>
      <c r="Q101" s="50">
        <v>101920</v>
      </c>
      <c r="R101" s="50">
        <v>0</v>
      </c>
      <c r="S101" s="28">
        <f t="shared" si="15"/>
        <v>0.8025196850393701</v>
      </c>
      <c r="T101" s="25" t="str">
        <f t="shared" si="16"/>
        <v xml:space="preserve"> -</v>
      </c>
    </row>
    <row r="102" spans="2:20" ht="30">
      <c r="B102" s="340"/>
      <c r="C102" s="337"/>
      <c r="D102" s="333"/>
      <c r="E102" s="49">
        <v>43101</v>
      </c>
      <c r="F102" s="106">
        <v>43465</v>
      </c>
      <c r="G102" s="11" t="s">
        <v>114</v>
      </c>
      <c r="H102" s="50">
        <v>1</v>
      </c>
      <c r="I102" s="50">
        <f>+J102+('2017'!I102-'2017'!K102)</f>
        <v>0.9</v>
      </c>
      <c r="J102" s="50">
        <v>0</v>
      </c>
      <c r="K102" s="82">
        <v>0</v>
      </c>
      <c r="L102" s="23" t="e">
        <f t="shared" si="12"/>
        <v>#DIV/0!</v>
      </c>
      <c r="M102" s="24">
        <f t="shared" si="13"/>
        <v>0.91388888888888886</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40"/>
      <c r="C103" s="337"/>
      <c r="D103" s="333"/>
      <c r="E103" s="49">
        <v>43101</v>
      </c>
      <c r="F103" s="106">
        <v>43465</v>
      </c>
      <c r="G103" s="11" t="s">
        <v>179</v>
      </c>
      <c r="H103" s="28">
        <v>1</v>
      </c>
      <c r="I103" s="28">
        <f>+J103</f>
        <v>1</v>
      </c>
      <c r="J103" s="28">
        <v>1</v>
      </c>
      <c r="K103" s="85">
        <v>1</v>
      </c>
      <c r="L103" s="23">
        <f t="shared" si="12"/>
        <v>1</v>
      </c>
      <c r="M103" s="24">
        <f t="shared" si="13"/>
        <v>0.91388888888888886</v>
      </c>
      <c r="N103" s="25">
        <f t="shared" si="14"/>
        <v>1</v>
      </c>
      <c r="O103" s="119">
        <v>2210710</v>
      </c>
      <c r="P103" s="50">
        <v>591750</v>
      </c>
      <c r="Q103" s="50">
        <v>591745</v>
      </c>
      <c r="R103" s="50">
        <v>253298</v>
      </c>
      <c r="S103" s="28">
        <f t="shared" si="15"/>
        <v>0.99999155048584709</v>
      </c>
      <c r="T103" s="25">
        <f t="shared" si="16"/>
        <v>0.42805262401879191</v>
      </c>
    </row>
    <row r="104" spans="2:20" ht="60">
      <c r="B104" s="340"/>
      <c r="C104" s="337"/>
      <c r="D104" s="333"/>
      <c r="E104" s="49">
        <v>43101</v>
      </c>
      <c r="F104" s="106">
        <v>43465</v>
      </c>
      <c r="G104" s="11" t="s">
        <v>115</v>
      </c>
      <c r="H104" s="50">
        <v>1000</v>
      </c>
      <c r="I104" s="50">
        <f>+J104+('2017'!I104-'2017'!K104)</f>
        <v>-1250</v>
      </c>
      <c r="J104" s="50">
        <v>250</v>
      </c>
      <c r="K104" s="82">
        <v>1000</v>
      </c>
      <c r="L104" s="23">
        <f t="shared" si="12"/>
        <v>4</v>
      </c>
      <c r="M104" s="24">
        <f t="shared" si="13"/>
        <v>0.91388888888888886</v>
      </c>
      <c r="N104" s="25">
        <f t="shared" si="14"/>
        <v>1</v>
      </c>
      <c r="O104" s="119">
        <v>2210874</v>
      </c>
      <c r="P104" s="50">
        <v>405000</v>
      </c>
      <c r="Q104" s="50">
        <v>316600</v>
      </c>
      <c r="R104" s="50">
        <v>0</v>
      </c>
      <c r="S104" s="28">
        <f t="shared" si="15"/>
        <v>0.78172839506172842</v>
      </c>
      <c r="T104" s="25" t="str">
        <f t="shared" si="16"/>
        <v xml:space="preserve"> -</v>
      </c>
    </row>
    <row r="105" spans="2:20" ht="46" thickBot="1">
      <c r="B105" s="340"/>
      <c r="C105" s="338"/>
      <c r="D105" s="334"/>
      <c r="E105" s="53">
        <v>43101</v>
      </c>
      <c r="F105" s="107">
        <v>43465</v>
      </c>
      <c r="G105" s="15" t="s">
        <v>116</v>
      </c>
      <c r="H105" s="54">
        <v>1</v>
      </c>
      <c r="I105" s="54">
        <f>+J105</f>
        <v>1</v>
      </c>
      <c r="J105" s="54">
        <v>1</v>
      </c>
      <c r="K105" s="83">
        <v>1</v>
      </c>
      <c r="L105" s="90">
        <f t="shared" si="12"/>
        <v>1</v>
      </c>
      <c r="M105" s="94">
        <f t="shared" si="13"/>
        <v>0.91388888888888886</v>
      </c>
      <c r="N105" s="56">
        <f t="shared" si="14"/>
        <v>1</v>
      </c>
      <c r="O105" s="120">
        <v>2210710</v>
      </c>
      <c r="P105" s="54">
        <v>270000</v>
      </c>
      <c r="Q105" s="54">
        <v>86108</v>
      </c>
      <c r="R105" s="54">
        <v>0</v>
      </c>
      <c r="S105" s="55">
        <f t="shared" si="15"/>
        <v>0.31891851851851855</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43101</v>
      </c>
      <c r="F107" s="108">
        <v>43465</v>
      </c>
      <c r="G107" s="14" t="s">
        <v>117</v>
      </c>
      <c r="H107" s="52">
        <v>34</v>
      </c>
      <c r="I107" s="70">
        <f>+J107+('2017'!I107-'2017'!K107)</f>
        <v>8</v>
      </c>
      <c r="J107" s="52">
        <v>12</v>
      </c>
      <c r="K107" s="81">
        <v>15</v>
      </c>
      <c r="L107" s="18">
        <f t="shared" si="12"/>
        <v>1.25</v>
      </c>
      <c r="M107" s="19">
        <f t="shared" si="13"/>
        <v>0.91388888888888886</v>
      </c>
      <c r="N107" s="20">
        <f t="shared" si="14"/>
        <v>1</v>
      </c>
      <c r="O107" s="118">
        <v>2210708</v>
      </c>
      <c r="P107" s="52">
        <v>3272</v>
      </c>
      <c r="Q107" s="52">
        <v>0</v>
      </c>
      <c r="R107" s="52">
        <v>0</v>
      </c>
      <c r="S107" s="21">
        <f t="shared" si="15"/>
        <v>0</v>
      </c>
      <c r="T107" s="20" t="str">
        <f t="shared" si="16"/>
        <v xml:space="preserve"> -</v>
      </c>
    </row>
    <row r="108" spans="2:20" ht="45" customHeight="1">
      <c r="B108" s="340"/>
      <c r="C108" s="337"/>
      <c r="D108" s="333"/>
      <c r="E108" s="49">
        <v>43101</v>
      </c>
      <c r="F108" s="106">
        <v>43465</v>
      </c>
      <c r="G108" s="11" t="s">
        <v>118</v>
      </c>
      <c r="H108" s="28">
        <v>1</v>
      </c>
      <c r="I108" s="28">
        <f>+J108</f>
        <v>1</v>
      </c>
      <c r="J108" s="28">
        <v>1</v>
      </c>
      <c r="K108" s="85">
        <v>1</v>
      </c>
      <c r="L108" s="23">
        <f t="shared" si="12"/>
        <v>1</v>
      </c>
      <c r="M108" s="24">
        <f t="shared" si="13"/>
        <v>0.91388888888888886</v>
      </c>
      <c r="N108" s="25">
        <f t="shared" si="14"/>
        <v>1</v>
      </c>
      <c r="O108" s="119">
        <v>2210708</v>
      </c>
      <c r="P108" s="50">
        <v>50000</v>
      </c>
      <c r="Q108" s="50">
        <v>50000</v>
      </c>
      <c r="R108" s="50">
        <v>0</v>
      </c>
      <c r="S108" s="28">
        <f t="shared" si="15"/>
        <v>1</v>
      </c>
      <c r="T108" s="25" t="str">
        <f t="shared" si="16"/>
        <v xml:space="preserve"> -</v>
      </c>
    </row>
    <row r="109" spans="2:20" ht="30">
      <c r="B109" s="340"/>
      <c r="C109" s="337"/>
      <c r="D109" s="333"/>
      <c r="E109" s="49">
        <v>43101</v>
      </c>
      <c r="F109" s="106">
        <v>43465</v>
      </c>
      <c r="G109" s="11" t="s">
        <v>119</v>
      </c>
      <c r="H109" s="50">
        <v>3</v>
      </c>
      <c r="I109" s="50">
        <f>+J109+('2017'!I109-'2017'!K109)</f>
        <v>1</v>
      </c>
      <c r="J109" s="50">
        <v>1</v>
      </c>
      <c r="K109" s="82">
        <v>1</v>
      </c>
      <c r="L109" s="23">
        <f t="shared" si="12"/>
        <v>1</v>
      </c>
      <c r="M109" s="24">
        <f t="shared" si="13"/>
        <v>0.91388888888888886</v>
      </c>
      <c r="N109" s="25">
        <f t="shared" si="14"/>
        <v>1</v>
      </c>
      <c r="O109" s="119">
        <v>2210708</v>
      </c>
      <c r="P109" s="50">
        <v>0</v>
      </c>
      <c r="Q109" s="50">
        <v>0</v>
      </c>
      <c r="R109" s="50">
        <v>0</v>
      </c>
      <c r="S109" s="28" t="str">
        <f t="shared" si="15"/>
        <v xml:space="preserve"> -</v>
      </c>
      <c r="T109" s="25" t="str">
        <f t="shared" si="16"/>
        <v xml:space="preserve"> -</v>
      </c>
    </row>
    <row r="110" spans="2:20" ht="45">
      <c r="B110" s="340"/>
      <c r="C110" s="337"/>
      <c r="D110" s="333"/>
      <c r="E110" s="49">
        <v>43101</v>
      </c>
      <c r="F110" s="106">
        <v>43465</v>
      </c>
      <c r="G110" s="11" t="s">
        <v>120</v>
      </c>
      <c r="H110" s="28">
        <v>1</v>
      </c>
      <c r="I110" s="28">
        <f>+J110</f>
        <v>1</v>
      </c>
      <c r="J110" s="28">
        <v>1</v>
      </c>
      <c r="K110" s="85">
        <v>1</v>
      </c>
      <c r="L110" s="23">
        <f t="shared" si="12"/>
        <v>1</v>
      </c>
      <c r="M110" s="24">
        <f t="shared" si="13"/>
        <v>0.91388888888888886</v>
      </c>
      <c r="N110" s="25">
        <f t="shared" si="14"/>
        <v>1</v>
      </c>
      <c r="O110" s="119">
        <v>2210708</v>
      </c>
      <c r="P110" s="50">
        <v>0</v>
      </c>
      <c r="Q110" s="50">
        <v>0</v>
      </c>
      <c r="R110" s="50">
        <v>0</v>
      </c>
      <c r="S110" s="28" t="str">
        <f t="shared" si="15"/>
        <v xml:space="preserve"> -</v>
      </c>
      <c r="T110" s="25" t="str">
        <f t="shared" si="16"/>
        <v xml:space="preserve"> -</v>
      </c>
    </row>
    <row r="111" spans="2:20" ht="60">
      <c r="B111" s="340"/>
      <c r="C111" s="337"/>
      <c r="D111" s="333"/>
      <c r="E111" s="49">
        <v>43101</v>
      </c>
      <c r="F111" s="106">
        <v>43465</v>
      </c>
      <c r="G111" s="8" t="s">
        <v>121</v>
      </c>
      <c r="H111" s="50">
        <v>1</v>
      </c>
      <c r="I111" s="50">
        <f>+J111</f>
        <v>1</v>
      </c>
      <c r="J111" s="50">
        <v>1</v>
      </c>
      <c r="K111" s="82">
        <v>1</v>
      </c>
      <c r="L111" s="23">
        <f t="shared" si="12"/>
        <v>1</v>
      </c>
      <c r="M111" s="24">
        <f t="shared" si="13"/>
        <v>0.91388888888888886</v>
      </c>
      <c r="N111" s="25">
        <f t="shared" si="14"/>
        <v>1</v>
      </c>
      <c r="O111" s="119" t="s">
        <v>251</v>
      </c>
      <c r="P111" s="50">
        <v>0</v>
      </c>
      <c r="Q111" s="50">
        <v>0</v>
      </c>
      <c r="R111" s="50">
        <v>0</v>
      </c>
      <c r="S111" s="28" t="str">
        <f t="shared" si="15"/>
        <v xml:space="preserve"> -</v>
      </c>
      <c r="T111" s="25" t="str">
        <f t="shared" si="16"/>
        <v xml:space="preserve"> -</v>
      </c>
    </row>
    <row r="112" spans="2:20" ht="60">
      <c r="B112" s="340"/>
      <c r="C112" s="337"/>
      <c r="D112" s="333"/>
      <c r="E112" s="49">
        <v>43101</v>
      </c>
      <c r="F112" s="106">
        <v>43465</v>
      </c>
      <c r="G112" s="8" t="s">
        <v>122</v>
      </c>
      <c r="H112" s="50">
        <v>8</v>
      </c>
      <c r="I112" s="50">
        <f>+J112+('2017'!I112-'2017'!K112)</f>
        <v>2</v>
      </c>
      <c r="J112" s="50">
        <v>2</v>
      </c>
      <c r="K112" s="82">
        <v>3</v>
      </c>
      <c r="L112" s="23">
        <f t="shared" si="12"/>
        <v>1.5</v>
      </c>
      <c r="M112" s="24">
        <f t="shared" si="13"/>
        <v>0.91388888888888886</v>
      </c>
      <c r="N112" s="25">
        <f t="shared" si="14"/>
        <v>1</v>
      </c>
      <c r="O112" s="119">
        <v>2210708</v>
      </c>
      <c r="P112" s="50">
        <v>0</v>
      </c>
      <c r="Q112" s="50">
        <v>0</v>
      </c>
      <c r="R112" s="50">
        <v>0</v>
      </c>
      <c r="S112" s="28" t="str">
        <f t="shared" si="15"/>
        <v xml:space="preserve"> -</v>
      </c>
      <c r="T112" s="25" t="str">
        <f t="shared" si="16"/>
        <v xml:space="preserve"> -</v>
      </c>
    </row>
    <row r="113" spans="2:20" ht="61" thickBot="1">
      <c r="B113" s="340"/>
      <c r="C113" s="337"/>
      <c r="D113" s="306"/>
      <c r="E113" s="65">
        <v>43101</v>
      </c>
      <c r="F113" s="109">
        <v>43465</v>
      </c>
      <c r="G113" s="17" t="s">
        <v>123</v>
      </c>
      <c r="H113" s="66">
        <v>1</v>
      </c>
      <c r="I113" s="54">
        <f>+J113</f>
        <v>1</v>
      </c>
      <c r="J113" s="66">
        <v>1</v>
      </c>
      <c r="K113" s="87">
        <v>1</v>
      </c>
      <c r="L113" s="92">
        <f t="shared" si="12"/>
        <v>1</v>
      </c>
      <c r="M113" s="93">
        <f t="shared" si="13"/>
        <v>0.91388888888888886</v>
      </c>
      <c r="N113" s="68">
        <f t="shared" si="14"/>
        <v>1</v>
      </c>
      <c r="O113" s="32">
        <v>2210708</v>
      </c>
      <c r="P113" s="66">
        <v>18000</v>
      </c>
      <c r="Q113" s="66">
        <v>18000</v>
      </c>
      <c r="R113" s="66">
        <v>0</v>
      </c>
      <c r="S113" s="67">
        <f t="shared" si="15"/>
        <v>1</v>
      </c>
      <c r="T113" s="68" t="str">
        <f t="shared" si="16"/>
        <v xml:space="preserve"> -</v>
      </c>
    </row>
    <row r="114" spans="2:20" ht="30">
      <c r="B114" s="340"/>
      <c r="C114" s="337"/>
      <c r="D114" s="330" t="s">
        <v>164</v>
      </c>
      <c r="E114" s="51">
        <v>43101</v>
      </c>
      <c r="F114" s="108">
        <v>43465</v>
      </c>
      <c r="G114" s="14" t="s">
        <v>124</v>
      </c>
      <c r="H114" s="52">
        <v>9</v>
      </c>
      <c r="I114" s="70">
        <f>+J114+('2017'!I114-'2017'!K114)</f>
        <v>5</v>
      </c>
      <c r="J114" s="52">
        <v>3</v>
      </c>
      <c r="K114" s="81">
        <v>2</v>
      </c>
      <c r="L114" s="18">
        <f t="shared" si="12"/>
        <v>0.66666666666666663</v>
      </c>
      <c r="M114" s="19">
        <f t="shared" si="13"/>
        <v>0.91388888888888886</v>
      </c>
      <c r="N114" s="20">
        <f t="shared" si="14"/>
        <v>0.66666666666666663</v>
      </c>
      <c r="O114" s="118">
        <v>2210708</v>
      </c>
      <c r="P114" s="52">
        <v>19000</v>
      </c>
      <c r="Q114" s="52">
        <v>18772</v>
      </c>
      <c r="R114" s="52">
        <v>0</v>
      </c>
      <c r="S114" s="21">
        <f t="shared" si="15"/>
        <v>0.98799999999999999</v>
      </c>
      <c r="T114" s="20" t="str">
        <f t="shared" si="16"/>
        <v xml:space="preserve"> -</v>
      </c>
    </row>
    <row r="115" spans="2:20" ht="30">
      <c r="B115" s="340"/>
      <c r="C115" s="337"/>
      <c r="D115" s="331"/>
      <c r="E115" s="49">
        <v>43101</v>
      </c>
      <c r="F115" s="106">
        <v>43465</v>
      </c>
      <c r="G115" s="11" t="s">
        <v>125</v>
      </c>
      <c r="H115" s="50">
        <v>1</v>
      </c>
      <c r="I115" s="50">
        <f>+J115</f>
        <v>1</v>
      </c>
      <c r="J115" s="50">
        <v>1</v>
      </c>
      <c r="K115" s="82">
        <v>1</v>
      </c>
      <c r="L115" s="23">
        <f t="shared" si="12"/>
        <v>1</v>
      </c>
      <c r="M115" s="24">
        <f t="shared" si="13"/>
        <v>0.91388888888888886</v>
      </c>
      <c r="N115" s="25">
        <f t="shared" si="14"/>
        <v>1</v>
      </c>
      <c r="O115" s="119">
        <v>2210708</v>
      </c>
      <c r="P115" s="50">
        <v>0</v>
      </c>
      <c r="Q115" s="50">
        <v>0</v>
      </c>
      <c r="R115" s="50">
        <v>0</v>
      </c>
      <c r="S115" s="28" t="str">
        <f t="shared" si="15"/>
        <v xml:space="preserve"> -</v>
      </c>
      <c r="T115" s="25" t="str">
        <f t="shared" si="16"/>
        <v xml:space="preserve"> -</v>
      </c>
    </row>
    <row r="116" spans="2:20" ht="30">
      <c r="B116" s="340"/>
      <c r="C116" s="337"/>
      <c r="D116" s="331"/>
      <c r="E116" s="49">
        <v>43101</v>
      </c>
      <c r="F116" s="106">
        <v>43465</v>
      </c>
      <c r="G116" s="11" t="s">
        <v>126</v>
      </c>
      <c r="H116" s="50">
        <v>48</v>
      </c>
      <c r="I116" s="50">
        <f>+J116+('2017'!I116-'2017'!K116)</f>
        <v>6</v>
      </c>
      <c r="J116" s="50">
        <v>12</v>
      </c>
      <c r="K116" s="82">
        <v>14</v>
      </c>
      <c r="L116" s="23">
        <f t="shared" si="12"/>
        <v>1.1666666666666667</v>
      </c>
      <c r="M116" s="24">
        <f t="shared" si="13"/>
        <v>0.91388888888888886</v>
      </c>
      <c r="N116" s="25">
        <f t="shared" si="14"/>
        <v>1</v>
      </c>
      <c r="O116" s="119">
        <v>2210708</v>
      </c>
      <c r="P116" s="50">
        <v>70000</v>
      </c>
      <c r="Q116" s="50">
        <v>62650</v>
      </c>
      <c r="R116" s="50">
        <v>0</v>
      </c>
      <c r="S116" s="28">
        <f t="shared" si="15"/>
        <v>0.89500000000000002</v>
      </c>
      <c r="T116" s="25" t="str">
        <f t="shared" si="16"/>
        <v xml:space="preserve"> -</v>
      </c>
    </row>
    <row r="117" spans="2:20" ht="60">
      <c r="B117" s="340"/>
      <c r="C117" s="337"/>
      <c r="D117" s="331"/>
      <c r="E117" s="49">
        <v>43101</v>
      </c>
      <c r="F117" s="106">
        <v>43465</v>
      </c>
      <c r="G117" s="8" t="s">
        <v>127</v>
      </c>
      <c r="H117" s="50">
        <v>1</v>
      </c>
      <c r="I117" s="50">
        <f>+J117</f>
        <v>1</v>
      </c>
      <c r="J117" s="50">
        <v>1</v>
      </c>
      <c r="K117" s="82">
        <v>1</v>
      </c>
      <c r="L117" s="23">
        <f t="shared" si="12"/>
        <v>1</v>
      </c>
      <c r="M117" s="24">
        <f t="shared" si="13"/>
        <v>0.91388888888888886</v>
      </c>
      <c r="N117" s="25">
        <f t="shared" si="14"/>
        <v>1</v>
      </c>
      <c r="O117" s="119" t="s">
        <v>251</v>
      </c>
      <c r="P117" s="50">
        <v>19500</v>
      </c>
      <c r="Q117" s="50">
        <v>18609</v>
      </c>
      <c r="R117" s="50">
        <v>0</v>
      </c>
      <c r="S117" s="28">
        <f t="shared" si="15"/>
        <v>0.9543076923076923</v>
      </c>
      <c r="T117" s="25" t="str">
        <f t="shared" si="16"/>
        <v xml:space="preserve"> -</v>
      </c>
    </row>
    <row r="118" spans="2:20" ht="30">
      <c r="B118" s="340"/>
      <c r="C118" s="337"/>
      <c r="D118" s="331"/>
      <c r="E118" s="49">
        <v>43101</v>
      </c>
      <c r="F118" s="106">
        <v>43465</v>
      </c>
      <c r="G118" s="8" t="s">
        <v>128</v>
      </c>
      <c r="H118" s="50">
        <v>1</v>
      </c>
      <c r="I118" s="50">
        <f>+J118</f>
        <v>1</v>
      </c>
      <c r="J118" s="50">
        <v>1</v>
      </c>
      <c r="K118" s="82">
        <v>1</v>
      </c>
      <c r="L118" s="23">
        <f t="shared" si="12"/>
        <v>1</v>
      </c>
      <c r="M118" s="24">
        <f t="shared" si="13"/>
        <v>0.91388888888888886</v>
      </c>
      <c r="N118" s="25">
        <f t="shared" si="14"/>
        <v>1</v>
      </c>
      <c r="O118" s="119" t="s">
        <v>251</v>
      </c>
      <c r="P118" s="50">
        <v>0</v>
      </c>
      <c r="Q118" s="50">
        <v>0</v>
      </c>
      <c r="R118" s="50">
        <v>0</v>
      </c>
      <c r="S118" s="28" t="str">
        <f t="shared" si="15"/>
        <v xml:space="preserve"> -</v>
      </c>
      <c r="T118" s="25" t="str">
        <f t="shared" si="16"/>
        <v xml:space="preserve"> -</v>
      </c>
    </row>
    <row r="119" spans="2:20" ht="60">
      <c r="B119" s="340"/>
      <c r="C119" s="337"/>
      <c r="D119" s="331"/>
      <c r="E119" s="49">
        <v>43101</v>
      </c>
      <c r="F119" s="106">
        <v>43465</v>
      </c>
      <c r="G119" s="8" t="s">
        <v>129</v>
      </c>
      <c r="H119" s="50">
        <v>1</v>
      </c>
      <c r="I119" s="50">
        <f>+J119+('2017'!I119-'2017'!K119)</f>
        <v>1</v>
      </c>
      <c r="J119" s="50">
        <v>0</v>
      </c>
      <c r="K119" s="82">
        <v>1</v>
      </c>
      <c r="L119" s="23" t="e">
        <f t="shared" si="12"/>
        <v>#DIV/0!</v>
      </c>
      <c r="M119" s="24">
        <f t="shared" si="13"/>
        <v>0.91388888888888886</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40"/>
      <c r="C120" s="337"/>
      <c r="D120" s="332"/>
      <c r="E120" s="53">
        <v>43101</v>
      </c>
      <c r="F120" s="107">
        <v>43465</v>
      </c>
      <c r="G120" s="15" t="s">
        <v>130</v>
      </c>
      <c r="H120" s="54">
        <v>60000</v>
      </c>
      <c r="I120" s="54">
        <f>+J120+('2017'!I120-'2017'!K120)</f>
        <v>20000</v>
      </c>
      <c r="J120" s="54">
        <v>20000</v>
      </c>
      <c r="K120" s="83">
        <v>14041</v>
      </c>
      <c r="L120" s="90">
        <f t="shared" si="12"/>
        <v>0.70204999999999995</v>
      </c>
      <c r="M120" s="94">
        <f t="shared" si="13"/>
        <v>0.91388888888888886</v>
      </c>
      <c r="N120" s="56">
        <f t="shared" si="14"/>
        <v>0.70204999999999995</v>
      </c>
      <c r="O120" s="120" t="s">
        <v>251</v>
      </c>
      <c r="P120" s="54">
        <v>71750</v>
      </c>
      <c r="Q120" s="54">
        <v>71749</v>
      </c>
      <c r="R120" s="54">
        <v>30750</v>
      </c>
      <c r="S120" s="55">
        <f t="shared" si="15"/>
        <v>0.99998606271777002</v>
      </c>
      <c r="T120" s="56">
        <f t="shared" si="16"/>
        <v>0.42857740177563453</v>
      </c>
    </row>
    <row r="121" spans="2:20" ht="30">
      <c r="B121" s="340"/>
      <c r="C121" s="337"/>
      <c r="D121" s="305" t="s">
        <v>165</v>
      </c>
      <c r="E121" s="69">
        <v>43101</v>
      </c>
      <c r="F121" s="110">
        <v>43465</v>
      </c>
      <c r="G121" s="13" t="s">
        <v>131</v>
      </c>
      <c r="H121" s="70">
        <v>4</v>
      </c>
      <c r="I121" s="70">
        <f>+J121+('2017'!I121-'2017'!K121)</f>
        <v>1</v>
      </c>
      <c r="J121" s="70">
        <v>1</v>
      </c>
      <c r="K121" s="86">
        <v>2</v>
      </c>
      <c r="L121" s="91">
        <f t="shared" si="12"/>
        <v>2</v>
      </c>
      <c r="M121" s="96">
        <f t="shared" si="13"/>
        <v>0.91388888888888886</v>
      </c>
      <c r="N121" s="72">
        <f t="shared" si="14"/>
        <v>1</v>
      </c>
      <c r="O121" s="121">
        <v>2210708</v>
      </c>
      <c r="P121" s="70">
        <v>0</v>
      </c>
      <c r="Q121" s="70">
        <v>0</v>
      </c>
      <c r="R121" s="70">
        <v>0</v>
      </c>
      <c r="S121" s="71" t="str">
        <f t="shared" si="15"/>
        <v xml:space="preserve"> -</v>
      </c>
      <c r="T121" s="72" t="str">
        <f t="shared" si="16"/>
        <v xml:space="preserve"> -</v>
      </c>
    </row>
    <row r="122" spans="2:20" ht="30">
      <c r="B122" s="340"/>
      <c r="C122" s="337"/>
      <c r="D122" s="333"/>
      <c r="E122" s="49">
        <v>43101</v>
      </c>
      <c r="F122" s="106">
        <v>43465</v>
      </c>
      <c r="G122" s="11" t="s">
        <v>132</v>
      </c>
      <c r="H122" s="50">
        <v>6</v>
      </c>
      <c r="I122" s="50">
        <f>+J122+('2017'!I122-'2017'!K122)</f>
        <v>3</v>
      </c>
      <c r="J122" s="50">
        <v>2</v>
      </c>
      <c r="K122" s="82">
        <v>1</v>
      </c>
      <c r="L122" s="23">
        <f t="shared" si="12"/>
        <v>0.5</v>
      </c>
      <c r="M122" s="24">
        <f t="shared" si="13"/>
        <v>0.91388888888888886</v>
      </c>
      <c r="N122" s="25">
        <f t="shared" si="14"/>
        <v>0.5</v>
      </c>
      <c r="O122" s="119">
        <v>2210708</v>
      </c>
      <c r="P122" s="50">
        <v>0</v>
      </c>
      <c r="Q122" s="50">
        <v>0</v>
      </c>
      <c r="R122" s="50">
        <v>0</v>
      </c>
      <c r="S122" s="28" t="str">
        <f t="shared" si="15"/>
        <v xml:space="preserve"> -</v>
      </c>
      <c r="T122" s="25" t="str">
        <f t="shared" si="16"/>
        <v xml:space="preserve"> -</v>
      </c>
    </row>
    <row r="123" spans="2:20" ht="45">
      <c r="B123" s="340"/>
      <c r="C123" s="337"/>
      <c r="D123" s="333"/>
      <c r="E123" s="49">
        <v>43101</v>
      </c>
      <c r="F123" s="106">
        <v>43465</v>
      </c>
      <c r="G123" s="8" t="s">
        <v>133</v>
      </c>
      <c r="H123" s="28">
        <v>0.3</v>
      </c>
      <c r="I123" s="28">
        <f>+J123+('2017'!I123-'2017'!K123)</f>
        <v>0.25</v>
      </c>
      <c r="J123" s="28">
        <v>0.2</v>
      </c>
      <c r="K123" s="85">
        <v>0.1</v>
      </c>
      <c r="L123" s="23">
        <f t="shared" si="12"/>
        <v>0.5</v>
      </c>
      <c r="M123" s="24">
        <f t="shared" si="13"/>
        <v>0.91388888888888886</v>
      </c>
      <c r="N123" s="25">
        <f t="shared" si="14"/>
        <v>0.5</v>
      </c>
      <c r="O123" s="119" t="s">
        <v>251</v>
      </c>
      <c r="P123" s="50">
        <v>0</v>
      </c>
      <c r="Q123" s="50">
        <v>0</v>
      </c>
      <c r="R123" s="50">
        <v>0</v>
      </c>
      <c r="S123" s="28" t="str">
        <f t="shared" si="15"/>
        <v xml:space="preserve"> -</v>
      </c>
      <c r="T123" s="25" t="str">
        <f t="shared" si="16"/>
        <v xml:space="preserve"> -</v>
      </c>
    </row>
    <row r="124" spans="2:20" ht="30">
      <c r="B124" s="340"/>
      <c r="C124" s="337"/>
      <c r="D124" s="333"/>
      <c r="E124" s="49">
        <v>43101</v>
      </c>
      <c r="F124" s="106">
        <v>43465</v>
      </c>
      <c r="G124" s="8" t="s">
        <v>134</v>
      </c>
      <c r="H124" s="50">
        <v>1</v>
      </c>
      <c r="I124" s="50">
        <f>+J124</f>
        <v>1</v>
      </c>
      <c r="J124" s="50">
        <v>1</v>
      </c>
      <c r="K124" s="82">
        <v>1</v>
      </c>
      <c r="L124" s="23">
        <f t="shared" si="12"/>
        <v>1</v>
      </c>
      <c r="M124" s="24">
        <f t="shared" si="13"/>
        <v>0.91388888888888886</v>
      </c>
      <c r="N124" s="25">
        <f t="shared" si="14"/>
        <v>1</v>
      </c>
      <c r="O124" s="119">
        <v>2210708</v>
      </c>
      <c r="P124" s="50">
        <v>0</v>
      </c>
      <c r="Q124" s="50">
        <v>0</v>
      </c>
      <c r="R124" s="50">
        <v>0</v>
      </c>
      <c r="S124" s="28" t="str">
        <f t="shared" si="15"/>
        <v xml:space="preserve"> -</v>
      </c>
      <c r="T124" s="25" t="str">
        <f t="shared" si="16"/>
        <v xml:space="preserve"> -</v>
      </c>
    </row>
    <row r="125" spans="2:20" ht="31" thickBot="1">
      <c r="B125" s="340"/>
      <c r="C125" s="338"/>
      <c r="D125" s="334"/>
      <c r="E125" s="53">
        <v>43101</v>
      </c>
      <c r="F125" s="107">
        <v>43465</v>
      </c>
      <c r="G125" s="16" t="s">
        <v>135</v>
      </c>
      <c r="H125" s="54">
        <v>1</v>
      </c>
      <c r="I125" s="54">
        <f>+J125</f>
        <v>1</v>
      </c>
      <c r="J125" s="54">
        <v>1</v>
      </c>
      <c r="K125" s="83">
        <v>1</v>
      </c>
      <c r="L125" s="90">
        <f t="shared" si="12"/>
        <v>1</v>
      </c>
      <c r="M125" s="94">
        <f t="shared" si="13"/>
        <v>0.91388888888888886</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43101</v>
      </c>
      <c r="F127" s="57">
        <v>43465</v>
      </c>
      <c r="G127" s="58" t="s">
        <v>136</v>
      </c>
      <c r="H127" s="59">
        <v>7</v>
      </c>
      <c r="I127" s="54">
        <f>+J127</f>
        <v>7</v>
      </c>
      <c r="J127" s="59">
        <v>7</v>
      </c>
      <c r="K127" s="79">
        <v>10</v>
      </c>
      <c r="L127" s="88">
        <f t="shared" si="12"/>
        <v>1.4285714285714286</v>
      </c>
      <c r="M127" s="95">
        <f t="shared" si="13"/>
        <v>0.91388888888888886</v>
      </c>
      <c r="N127" s="61">
        <f t="shared" si="14"/>
        <v>1</v>
      </c>
      <c r="O127" s="116">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43101</v>
      </c>
      <c r="F129" s="51">
        <v>43465</v>
      </c>
      <c r="G129" s="10" t="s">
        <v>137</v>
      </c>
      <c r="H129" s="52">
        <v>210</v>
      </c>
      <c r="I129" s="70">
        <f>+J129+('2017'!I129-'2017'!K129)</f>
        <v>122</v>
      </c>
      <c r="J129" s="52">
        <v>70</v>
      </c>
      <c r="K129" s="81">
        <v>45</v>
      </c>
      <c r="L129" s="18">
        <f t="shared" si="12"/>
        <v>0.6428571428571429</v>
      </c>
      <c r="M129" s="19">
        <f t="shared" si="13"/>
        <v>0.91388888888888886</v>
      </c>
      <c r="N129" s="20">
        <f t="shared" si="14"/>
        <v>0.6428571428571429</v>
      </c>
      <c r="O129" s="118">
        <v>2210711</v>
      </c>
      <c r="P129" s="52">
        <v>31000</v>
      </c>
      <c r="Q129" s="52">
        <v>30250</v>
      </c>
      <c r="R129" s="52">
        <v>0</v>
      </c>
      <c r="S129" s="21">
        <f t="shared" si="15"/>
        <v>0.97580645161290325</v>
      </c>
      <c r="T129" s="20" t="str">
        <f t="shared" si="16"/>
        <v xml:space="preserve"> -</v>
      </c>
    </row>
    <row r="130" spans="2:20" ht="31" thickBot="1">
      <c r="B130" s="340"/>
      <c r="C130" s="337"/>
      <c r="D130" s="306"/>
      <c r="E130" s="65">
        <v>43101</v>
      </c>
      <c r="F130" s="65">
        <v>43465</v>
      </c>
      <c r="G130" s="17" t="s">
        <v>138</v>
      </c>
      <c r="H130" s="66">
        <v>3</v>
      </c>
      <c r="I130" s="54">
        <f>+J130+('2017'!I130-'2017'!K130)</f>
        <v>1</v>
      </c>
      <c r="J130" s="66">
        <v>1</v>
      </c>
      <c r="K130" s="87">
        <v>3</v>
      </c>
      <c r="L130" s="92">
        <f t="shared" si="12"/>
        <v>3</v>
      </c>
      <c r="M130" s="93">
        <f t="shared" si="13"/>
        <v>0.91388888888888886</v>
      </c>
      <c r="N130" s="68">
        <f t="shared" si="14"/>
        <v>1</v>
      </c>
      <c r="O130" s="32">
        <v>2210711</v>
      </c>
      <c r="P130" s="66">
        <v>160000</v>
      </c>
      <c r="Q130" s="66">
        <v>159455</v>
      </c>
      <c r="R130" s="66">
        <v>0</v>
      </c>
      <c r="S130" s="67">
        <f t="shared" si="15"/>
        <v>0.99659374999999994</v>
      </c>
      <c r="T130" s="68" t="str">
        <f t="shared" si="16"/>
        <v xml:space="preserve"> -</v>
      </c>
    </row>
    <row r="131" spans="2:20" ht="30">
      <c r="B131" s="340"/>
      <c r="C131" s="337"/>
      <c r="D131" s="330" t="s">
        <v>168</v>
      </c>
      <c r="E131" s="51">
        <v>43101</v>
      </c>
      <c r="F131" s="108">
        <v>43465</v>
      </c>
      <c r="G131" s="10" t="s">
        <v>139</v>
      </c>
      <c r="H131" s="52">
        <v>8</v>
      </c>
      <c r="I131" s="70">
        <f>+J131+('2017'!I131-'2017'!K131)</f>
        <v>1</v>
      </c>
      <c r="J131" s="52">
        <v>2</v>
      </c>
      <c r="K131" s="81">
        <v>2</v>
      </c>
      <c r="L131" s="18">
        <f t="shared" si="12"/>
        <v>1</v>
      </c>
      <c r="M131" s="19">
        <f t="shared" si="13"/>
        <v>0.91388888888888886</v>
      </c>
      <c r="N131" s="20">
        <f t="shared" si="14"/>
        <v>1</v>
      </c>
      <c r="O131" s="118">
        <v>2210711</v>
      </c>
      <c r="P131" s="52">
        <v>90000</v>
      </c>
      <c r="Q131" s="52">
        <v>82078</v>
      </c>
      <c r="R131" s="52">
        <v>0</v>
      </c>
      <c r="S131" s="21">
        <f t="shared" si="15"/>
        <v>0.91197777777777778</v>
      </c>
      <c r="T131" s="20" t="str">
        <f t="shared" si="16"/>
        <v xml:space="preserve"> -</v>
      </c>
    </row>
    <row r="132" spans="2:20" ht="30">
      <c r="B132" s="340"/>
      <c r="C132" s="337"/>
      <c r="D132" s="331"/>
      <c r="E132" s="49">
        <v>43101</v>
      </c>
      <c r="F132" s="106">
        <v>43465</v>
      </c>
      <c r="G132" s="8" t="s">
        <v>140</v>
      </c>
      <c r="H132" s="50">
        <v>450</v>
      </c>
      <c r="I132" s="50">
        <f>+J132+('2017'!I132-'2017'!K132)</f>
        <v>150</v>
      </c>
      <c r="J132" s="50">
        <v>150</v>
      </c>
      <c r="K132" s="82">
        <v>86</v>
      </c>
      <c r="L132" s="23">
        <f t="shared" si="12"/>
        <v>0.57333333333333336</v>
      </c>
      <c r="M132" s="24">
        <f t="shared" si="13"/>
        <v>0.91388888888888886</v>
      </c>
      <c r="N132" s="25">
        <f t="shared" si="14"/>
        <v>0.57333333333333336</v>
      </c>
      <c r="O132" s="119">
        <v>2210711</v>
      </c>
      <c r="P132" s="50">
        <v>60000</v>
      </c>
      <c r="Q132" s="50">
        <v>52528</v>
      </c>
      <c r="R132" s="50">
        <v>0</v>
      </c>
      <c r="S132" s="28">
        <f t="shared" si="15"/>
        <v>0.87546666666666662</v>
      </c>
      <c r="T132" s="25" t="str">
        <f t="shared" si="16"/>
        <v xml:space="preserve"> -</v>
      </c>
    </row>
    <row r="133" spans="2:20" ht="30">
      <c r="B133" s="340"/>
      <c r="C133" s="337"/>
      <c r="D133" s="331"/>
      <c r="E133" s="49">
        <v>43101</v>
      </c>
      <c r="F133" s="106">
        <v>43465</v>
      </c>
      <c r="G133" s="8" t="s">
        <v>141</v>
      </c>
      <c r="H133" s="50">
        <v>1</v>
      </c>
      <c r="I133" s="50">
        <f>+J133</f>
        <v>1</v>
      </c>
      <c r="J133" s="50">
        <v>1</v>
      </c>
      <c r="K133" s="82">
        <v>1</v>
      </c>
      <c r="L133" s="23">
        <f t="shared" si="12"/>
        <v>1</v>
      </c>
      <c r="M133" s="24">
        <f t="shared" si="13"/>
        <v>0.91388888888888886</v>
      </c>
      <c r="N133" s="25">
        <f t="shared" si="14"/>
        <v>1</v>
      </c>
      <c r="O133" s="119" t="s">
        <v>251</v>
      </c>
      <c r="P133" s="50">
        <v>206200</v>
      </c>
      <c r="Q133" s="50">
        <v>103983</v>
      </c>
      <c r="R133" s="50">
        <v>0</v>
      </c>
      <c r="S133" s="28">
        <f t="shared" si="15"/>
        <v>0.50428225024248308</v>
      </c>
      <c r="T133" s="25" t="str">
        <f t="shared" si="16"/>
        <v xml:space="preserve"> -</v>
      </c>
    </row>
    <row r="134" spans="2:20" ht="60">
      <c r="B134" s="340"/>
      <c r="C134" s="337"/>
      <c r="D134" s="331"/>
      <c r="E134" s="49">
        <v>43101</v>
      </c>
      <c r="F134" s="106">
        <v>43465</v>
      </c>
      <c r="G134" s="8" t="s">
        <v>142</v>
      </c>
      <c r="H134" s="50">
        <v>1</v>
      </c>
      <c r="I134" s="50">
        <f>+J134</f>
        <v>1</v>
      </c>
      <c r="J134" s="50">
        <v>1</v>
      </c>
      <c r="K134" s="82">
        <v>0</v>
      </c>
      <c r="L134" s="23">
        <f t="shared" si="12"/>
        <v>0</v>
      </c>
      <c r="M134" s="24">
        <f t="shared" si="13"/>
        <v>0.91388888888888886</v>
      </c>
      <c r="N134" s="25">
        <f t="shared" si="14"/>
        <v>0</v>
      </c>
      <c r="O134" s="119">
        <v>2210711</v>
      </c>
      <c r="P134" s="50">
        <v>0</v>
      </c>
      <c r="Q134" s="50">
        <v>0</v>
      </c>
      <c r="R134" s="50">
        <v>0</v>
      </c>
      <c r="S134" s="28" t="str">
        <f t="shared" si="15"/>
        <v xml:space="preserve"> -</v>
      </c>
      <c r="T134" s="25" t="str">
        <f t="shared" si="16"/>
        <v xml:space="preserve"> -</v>
      </c>
    </row>
    <row r="135" spans="2:20" ht="30">
      <c r="B135" s="340"/>
      <c r="C135" s="337"/>
      <c r="D135" s="331"/>
      <c r="E135" s="49">
        <v>43101</v>
      </c>
      <c r="F135" s="106">
        <v>43465</v>
      </c>
      <c r="G135" s="8" t="s">
        <v>143</v>
      </c>
      <c r="H135" s="50">
        <v>4</v>
      </c>
      <c r="I135" s="50">
        <f>+J135+('2017'!I135-'2017'!K135)</f>
        <v>2</v>
      </c>
      <c r="J135" s="50">
        <v>1</v>
      </c>
      <c r="K135" s="82">
        <v>1</v>
      </c>
      <c r="L135" s="23">
        <f t="shared" si="12"/>
        <v>1</v>
      </c>
      <c r="M135" s="24">
        <f t="shared" si="13"/>
        <v>0.91388888888888886</v>
      </c>
      <c r="N135" s="25">
        <f t="shared" si="14"/>
        <v>1</v>
      </c>
      <c r="O135" s="119">
        <v>2210711</v>
      </c>
      <c r="P135" s="50">
        <v>82000</v>
      </c>
      <c r="Q135" s="50">
        <v>80656</v>
      </c>
      <c r="R135" s="50">
        <v>0</v>
      </c>
      <c r="S135" s="28">
        <f t="shared" si="15"/>
        <v>0.98360975609756096</v>
      </c>
      <c r="T135" s="25" t="str">
        <f t="shared" si="16"/>
        <v xml:space="preserve"> -</v>
      </c>
    </row>
    <row r="136" spans="2:20" ht="61" thickBot="1">
      <c r="B136" s="341"/>
      <c r="C136" s="338"/>
      <c r="D136" s="332"/>
      <c r="E136" s="53">
        <v>43101</v>
      </c>
      <c r="F136" s="107">
        <v>43465</v>
      </c>
      <c r="G136" s="16" t="s">
        <v>144</v>
      </c>
      <c r="H136" s="54">
        <v>1</v>
      </c>
      <c r="I136" s="54">
        <f>+J136</f>
        <v>1</v>
      </c>
      <c r="J136" s="54">
        <v>1</v>
      </c>
      <c r="K136" s="83">
        <v>1</v>
      </c>
      <c r="L136" s="90">
        <f t="shared" si="12"/>
        <v>1</v>
      </c>
      <c r="M136" s="93">
        <f t="shared" si="13"/>
        <v>0.91388888888888886</v>
      </c>
      <c r="N136" s="68">
        <f t="shared" si="14"/>
        <v>1</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0.91388888888889053</v>
      </c>
      <c r="N137" s="98">
        <f>+AVERAGE(N12:N28,N30,N32:N63,N65:N105,N107:N125,N127,N129:N136)</f>
        <v>0.81867708526592453</v>
      </c>
      <c r="O137" s="102"/>
      <c r="P137" s="99">
        <f>+SUM(P12:P28,P30,P32:P63,P65:P105,P107:P125,P127,P129:P136)</f>
        <v>22755366</v>
      </c>
      <c r="Q137" s="100">
        <f>+SUM(Q12:Q28,Q30,Q32:Q63,Q65:Q105,Q107:Q125,Q127,Q129:Q136)</f>
        <v>21244866</v>
      </c>
      <c r="R137" s="100">
        <f>+SUM(R12:R28,R30,R32:R63,R65:R105,R107:R125,R127,R129:R136)</f>
        <v>1651192</v>
      </c>
      <c r="S137" s="101">
        <f t="shared" si="15"/>
        <v>0.93362005251860158</v>
      </c>
      <c r="T137" s="98">
        <f t="shared" si="16"/>
        <v>7.7721930559599667E-2</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07" t="s">
        <v>16</v>
      </c>
      <c r="C2" s="307"/>
      <c r="D2" s="307"/>
      <c r="E2" s="307"/>
      <c r="F2" s="307"/>
      <c r="G2" s="307"/>
      <c r="H2" s="307"/>
      <c r="I2" s="307"/>
      <c r="J2" s="307"/>
      <c r="K2" s="307"/>
      <c r="L2" s="307"/>
      <c r="M2" s="307"/>
      <c r="N2" s="307"/>
      <c r="O2" s="307"/>
      <c r="P2" s="307"/>
      <c r="Q2" s="307"/>
      <c r="R2" s="307"/>
      <c r="S2" s="307"/>
      <c r="T2" s="307"/>
    </row>
    <row r="3" spans="2:20" ht="20" customHeight="1">
      <c r="B3" s="307" t="s">
        <v>19</v>
      </c>
      <c r="C3" s="307"/>
      <c r="D3" s="307"/>
      <c r="E3" s="307"/>
      <c r="F3" s="307"/>
      <c r="G3" s="307"/>
      <c r="H3" s="307"/>
      <c r="I3" s="307"/>
      <c r="J3" s="307"/>
      <c r="K3" s="307"/>
      <c r="L3" s="307"/>
      <c r="M3" s="307"/>
      <c r="N3" s="307"/>
      <c r="O3" s="307"/>
      <c r="P3" s="307"/>
      <c r="Q3" s="307"/>
      <c r="R3" s="307"/>
      <c r="S3" s="307"/>
      <c r="T3" s="307"/>
    </row>
    <row r="4" spans="2:20" ht="20" customHeight="1">
      <c r="B4" s="307" t="s">
        <v>27</v>
      </c>
      <c r="C4" s="307"/>
      <c r="D4" s="307"/>
      <c r="E4" s="307"/>
      <c r="F4" s="307"/>
      <c r="G4" s="307"/>
      <c r="H4" s="307"/>
      <c r="I4" s="307"/>
      <c r="J4" s="307"/>
      <c r="K4" s="307"/>
      <c r="L4" s="307"/>
      <c r="M4" s="307"/>
      <c r="N4" s="307"/>
      <c r="O4" s="307"/>
      <c r="P4" s="307"/>
      <c r="Q4" s="307"/>
      <c r="R4" s="307"/>
      <c r="S4" s="307"/>
      <c r="T4" s="307"/>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29"/>
      <c r="D8" s="308" t="s">
        <v>3</v>
      </c>
      <c r="E8" s="309"/>
      <c r="F8" s="309"/>
      <c r="G8" s="309"/>
      <c r="H8" s="309"/>
      <c r="I8" s="309"/>
      <c r="J8" s="309"/>
      <c r="K8" s="310"/>
      <c r="L8" s="4"/>
      <c r="M8" s="4"/>
      <c r="N8" s="4"/>
      <c r="O8" s="4"/>
      <c r="P8" s="4"/>
      <c r="Q8" s="4"/>
      <c r="R8" s="4"/>
      <c r="S8" s="4"/>
      <c r="T8" s="4"/>
    </row>
    <row r="9" spans="2:20" ht="30" customHeight="1">
      <c r="B9" s="311" t="s">
        <v>17</v>
      </c>
      <c r="C9" s="314" t="s">
        <v>18</v>
      </c>
      <c r="D9" s="316" t="s">
        <v>0</v>
      </c>
      <c r="E9" s="319" t="s">
        <v>4</v>
      </c>
      <c r="F9" s="319"/>
      <c r="G9" s="319" t="s">
        <v>5</v>
      </c>
      <c r="H9" s="319"/>
      <c r="I9" s="319"/>
      <c r="J9" s="319"/>
      <c r="K9" s="321"/>
      <c r="L9" s="5"/>
      <c r="M9" s="316" t="s">
        <v>6</v>
      </c>
      <c r="N9" s="321"/>
      <c r="O9" s="297" t="s">
        <v>24</v>
      </c>
      <c r="P9" s="298"/>
      <c r="Q9" s="298"/>
      <c r="R9" s="298"/>
      <c r="S9" s="298"/>
      <c r="T9" s="299"/>
    </row>
    <row r="10" spans="2:20" ht="17" customHeight="1">
      <c r="B10" s="312"/>
      <c r="C10" s="315"/>
      <c r="D10" s="317"/>
      <c r="E10" s="320"/>
      <c r="F10" s="320"/>
      <c r="G10" s="320" t="s">
        <v>7</v>
      </c>
      <c r="H10" s="303" t="s">
        <v>25</v>
      </c>
      <c r="I10" s="303" t="s">
        <v>26</v>
      </c>
      <c r="J10" s="324" t="s">
        <v>1</v>
      </c>
      <c r="K10" s="322" t="s">
        <v>8</v>
      </c>
      <c r="L10" s="6"/>
      <c r="M10" s="326" t="s">
        <v>9</v>
      </c>
      <c r="N10" s="328" t="s">
        <v>10</v>
      </c>
      <c r="O10" s="300"/>
      <c r="P10" s="301"/>
      <c r="Q10" s="301"/>
      <c r="R10" s="301"/>
      <c r="S10" s="301"/>
      <c r="T10" s="302"/>
    </row>
    <row r="11" spans="2:20" ht="37.5" customHeight="1" thickBot="1">
      <c r="B11" s="313"/>
      <c r="C11" s="315"/>
      <c r="D11" s="318"/>
      <c r="E11" s="30" t="s">
        <v>11</v>
      </c>
      <c r="F11" s="30" t="s">
        <v>12</v>
      </c>
      <c r="G11" s="303"/>
      <c r="H11" s="304"/>
      <c r="I11" s="342"/>
      <c r="J11" s="325"/>
      <c r="K11" s="323"/>
      <c r="L11" s="22"/>
      <c r="M11" s="327"/>
      <c r="N11" s="329"/>
      <c r="O11" s="31" t="s">
        <v>23</v>
      </c>
      <c r="P11" s="32" t="s">
        <v>20</v>
      </c>
      <c r="Q11" s="33" t="s">
        <v>21</v>
      </c>
      <c r="R11" s="26" t="s">
        <v>22</v>
      </c>
      <c r="S11" s="26" t="s">
        <v>14</v>
      </c>
      <c r="T11" s="27" t="s">
        <v>15</v>
      </c>
    </row>
    <row r="12" spans="2:20" ht="46" thickBot="1">
      <c r="B12" s="339" t="s">
        <v>176</v>
      </c>
      <c r="C12" s="339" t="s">
        <v>177</v>
      </c>
      <c r="D12" s="63" t="s">
        <v>145</v>
      </c>
      <c r="E12" s="57">
        <v>43466</v>
      </c>
      <c r="F12" s="112">
        <v>43830</v>
      </c>
      <c r="G12" s="58" t="s">
        <v>28</v>
      </c>
      <c r="H12" s="59">
        <v>1</v>
      </c>
      <c r="I12" s="54">
        <f>+J12</f>
        <v>1</v>
      </c>
      <c r="J12" s="59">
        <v>1</v>
      </c>
      <c r="K12" s="79"/>
      <c r="L12" s="88">
        <f>+K12/J12</f>
        <v>0</v>
      </c>
      <c r="M12" s="95">
        <f>DAYS360(E12,$C$8)/DAYS360(E12,F12)</f>
        <v>-119.00277777777778</v>
      </c>
      <c r="N12" s="61">
        <f>IF(J12=0," -",IF(L12&gt;100%,100%,L12))</f>
        <v>0</v>
      </c>
      <c r="O12" s="116">
        <v>2210708</v>
      </c>
      <c r="P12" s="59">
        <v>150000</v>
      </c>
      <c r="Q12" s="59"/>
      <c r="R12" s="59"/>
      <c r="S12" s="60">
        <f>IF(P12=0," -",Q12/P12)</f>
        <v>0</v>
      </c>
      <c r="T12" s="61" t="str">
        <f>IF(R12=0," -",IF(Q12=0,100%,R12/Q12))</f>
        <v xml:space="preserve"> -</v>
      </c>
    </row>
    <row r="13" spans="2:20" ht="61" thickBot="1">
      <c r="B13" s="340"/>
      <c r="C13" s="340"/>
      <c r="D13" s="73" t="s">
        <v>146</v>
      </c>
      <c r="E13" s="74">
        <v>43466</v>
      </c>
      <c r="F13" s="114">
        <v>43830</v>
      </c>
      <c r="G13" s="115" t="s">
        <v>29</v>
      </c>
      <c r="H13" s="75">
        <v>1</v>
      </c>
      <c r="I13" s="54">
        <f>+J13</f>
        <v>1</v>
      </c>
      <c r="J13" s="75">
        <v>1</v>
      </c>
      <c r="K13" s="80"/>
      <c r="L13" s="89">
        <f t="shared" ref="L13:L77" si="0">+K13/J13</f>
        <v>0</v>
      </c>
      <c r="M13" s="97">
        <f t="shared" ref="M13:M77" si="1">DAYS360(E13,$C$8)/DAYS360(E13,F13)</f>
        <v>-119.00277777777778</v>
      </c>
      <c r="N13" s="77">
        <f t="shared" ref="N13:N77" si="2">IF(J13=0," -",IF(L13&gt;100%,100%,L13))</f>
        <v>0</v>
      </c>
      <c r="O13" s="117">
        <v>2210230</v>
      </c>
      <c r="P13" s="75">
        <v>50000</v>
      </c>
      <c r="Q13" s="75"/>
      <c r="R13" s="75"/>
      <c r="S13" s="76">
        <f t="shared" ref="S13:S77" si="3">IF(P13=0," -",Q13/P13)</f>
        <v>0</v>
      </c>
      <c r="T13" s="77" t="str">
        <f t="shared" ref="T13:T77" si="4">IF(R13=0," -",IF(Q13=0,100%,R13/Q13))</f>
        <v xml:space="preserve"> -</v>
      </c>
    </row>
    <row r="14" spans="2:20" ht="60">
      <c r="B14" s="340"/>
      <c r="C14" s="340"/>
      <c r="D14" s="335" t="s">
        <v>147</v>
      </c>
      <c r="E14" s="51">
        <v>43466</v>
      </c>
      <c r="F14" s="108">
        <v>43830</v>
      </c>
      <c r="G14" s="10" t="s">
        <v>30</v>
      </c>
      <c r="H14" s="52">
        <v>1</v>
      </c>
      <c r="I14" s="70">
        <f t="shared" ref="I14:I20" si="5">+J14</f>
        <v>1</v>
      </c>
      <c r="J14" s="52">
        <v>1</v>
      </c>
      <c r="K14" s="81"/>
      <c r="L14" s="18">
        <f t="shared" si="0"/>
        <v>0</v>
      </c>
      <c r="M14" s="19">
        <f t="shared" si="1"/>
        <v>-119.00277777777778</v>
      </c>
      <c r="N14" s="20">
        <f t="shared" si="2"/>
        <v>0</v>
      </c>
      <c r="O14" s="118">
        <v>0</v>
      </c>
      <c r="P14" s="52">
        <v>25000</v>
      </c>
      <c r="Q14" s="52"/>
      <c r="R14" s="52"/>
      <c r="S14" s="21">
        <f t="shared" si="3"/>
        <v>0</v>
      </c>
      <c r="T14" s="20" t="str">
        <f t="shared" si="4"/>
        <v xml:space="preserve"> -</v>
      </c>
    </row>
    <row r="15" spans="2:20" ht="75">
      <c r="B15" s="340"/>
      <c r="C15" s="340"/>
      <c r="D15" s="333"/>
      <c r="E15" s="49">
        <v>43466</v>
      </c>
      <c r="F15" s="106">
        <v>43830</v>
      </c>
      <c r="G15" s="8" t="s">
        <v>31</v>
      </c>
      <c r="H15" s="50">
        <v>1</v>
      </c>
      <c r="I15" s="50">
        <f t="shared" si="5"/>
        <v>1</v>
      </c>
      <c r="J15" s="50">
        <v>1</v>
      </c>
      <c r="K15" s="82"/>
      <c r="L15" s="23">
        <f t="shared" si="0"/>
        <v>0</v>
      </c>
      <c r="M15" s="24">
        <f t="shared" si="1"/>
        <v>-119.00277777777778</v>
      </c>
      <c r="N15" s="25">
        <f t="shared" si="2"/>
        <v>0</v>
      </c>
      <c r="O15" s="119">
        <v>0</v>
      </c>
      <c r="P15" s="50">
        <v>25000</v>
      </c>
      <c r="Q15" s="50"/>
      <c r="R15" s="50"/>
      <c r="S15" s="28">
        <f t="shared" si="3"/>
        <v>0</v>
      </c>
      <c r="T15" s="25" t="str">
        <f t="shared" si="4"/>
        <v xml:space="preserve"> -</v>
      </c>
    </row>
    <row r="16" spans="2:20" ht="60">
      <c r="B16" s="340"/>
      <c r="C16" s="340"/>
      <c r="D16" s="333"/>
      <c r="E16" s="49">
        <v>43466</v>
      </c>
      <c r="F16" s="106">
        <v>43830</v>
      </c>
      <c r="G16" s="8" t="s">
        <v>32</v>
      </c>
      <c r="H16" s="50">
        <v>1</v>
      </c>
      <c r="I16" s="50">
        <f t="shared" si="5"/>
        <v>1</v>
      </c>
      <c r="J16" s="50">
        <v>1</v>
      </c>
      <c r="K16" s="82"/>
      <c r="L16" s="23">
        <f t="shared" si="0"/>
        <v>0</v>
      </c>
      <c r="M16" s="24">
        <f t="shared" si="1"/>
        <v>-119.00277777777778</v>
      </c>
      <c r="N16" s="25">
        <f t="shared" si="2"/>
        <v>0</v>
      </c>
      <c r="O16" s="119" t="s">
        <v>251</v>
      </c>
      <c r="P16" s="50">
        <v>0</v>
      </c>
      <c r="Q16" s="50"/>
      <c r="R16" s="50"/>
      <c r="S16" s="28" t="str">
        <f t="shared" si="3"/>
        <v xml:space="preserve"> -</v>
      </c>
      <c r="T16" s="25" t="str">
        <f t="shared" si="4"/>
        <v xml:space="preserve"> -</v>
      </c>
    </row>
    <row r="17" spans="2:20" ht="45">
      <c r="B17" s="340"/>
      <c r="C17" s="340"/>
      <c r="D17" s="333"/>
      <c r="E17" s="49">
        <v>43466</v>
      </c>
      <c r="F17" s="106">
        <v>43830</v>
      </c>
      <c r="G17" s="8" t="s">
        <v>33</v>
      </c>
      <c r="H17" s="50">
        <v>1</v>
      </c>
      <c r="I17" s="50">
        <f t="shared" si="5"/>
        <v>1</v>
      </c>
      <c r="J17" s="50">
        <v>1</v>
      </c>
      <c r="K17" s="82"/>
      <c r="L17" s="23">
        <f t="shared" si="0"/>
        <v>0</v>
      </c>
      <c r="M17" s="24">
        <f t="shared" si="1"/>
        <v>-119.00277777777778</v>
      </c>
      <c r="N17" s="25">
        <f t="shared" si="2"/>
        <v>0</v>
      </c>
      <c r="O17" s="119">
        <v>0</v>
      </c>
      <c r="P17" s="50">
        <v>25000</v>
      </c>
      <c r="Q17" s="50"/>
      <c r="R17" s="50"/>
      <c r="S17" s="28">
        <f t="shared" si="3"/>
        <v>0</v>
      </c>
      <c r="T17" s="25" t="str">
        <f t="shared" si="4"/>
        <v xml:space="preserve"> -</v>
      </c>
    </row>
    <row r="18" spans="2:20" ht="46" thickBot="1">
      <c r="B18" s="340"/>
      <c r="C18" s="340"/>
      <c r="D18" s="334"/>
      <c r="E18" s="53">
        <v>43466</v>
      </c>
      <c r="F18" s="107">
        <v>43830</v>
      </c>
      <c r="G18" s="16" t="s">
        <v>34</v>
      </c>
      <c r="H18" s="54">
        <v>1</v>
      </c>
      <c r="I18" s="54">
        <f t="shared" si="5"/>
        <v>1</v>
      </c>
      <c r="J18" s="54">
        <v>1</v>
      </c>
      <c r="K18" s="83"/>
      <c r="L18" s="90">
        <f t="shared" si="0"/>
        <v>0</v>
      </c>
      <c r="M18" s="94">
        <f t="shared" si="1"/>
        <v>-119.00277777777778</v>
      </c>
      <c r="N18" s="56">
        <f t="shared" si="2"/>
        <v>0</v>
      </c>
      <c r="O18" s="120">
        <v>0</v>
      </c>
      <c r="P18" s="54">
        <v>25000</v>
      </c>
      <c r="Q18" s="54"/>
      <c r="R18" s="54"/>
      <c r="S18" s="55">
        <f t="shared" si="3"/>
        <v>0</v>
      </c>
      <c r="T18" s="56" t="str">
        <f t="shared" si="4"/>
        <v xml:space="preserve"> -</v>
      </c>
    </row>
    <row r="19" spans="2:20" ht="30" customHeight="1">
      <c r="B19" s="340"/>
      <c r="C19" s="340"/>
      <c r="D19" s="343" t="s">
        <v>148</v>
      </c>
      <c r="E19" s="51">
        <v>43466</v>
      </c>
      <c r="F19" s="108">
        <v>43830</v>
      </c>
      <c r="G19" s="10" t="s">
        <v>35</v>
      </c>
      <c r="H19" s="21">
        <v>1</v>
      </c>
      <c r="I19" s="21">
        <f t="shared" si="5"/>
        <v>1</v>
      </c>
      <c r="J19" s="21">
        <v>1</v>
      </c>
      <c r="K19" s="20"/>
      <c r="L19" s="130">
        <f t="shared" si="0"/>
        <v>0</v>
      </c>
      <c r="M19" s="96">
        <f t="shared" si="1"/>
        <v>-119.00277777777778</v>
      </c>
      <c r="N19" s="72">
        <f t="shared" si="2"/>
        <v>0</v>
      </c>
      <c r="O19" s="121">
        <v>2210216</v>
      </c>
      <c r="P19" s="70">
        <v>912933</v>
      </c>
      <c r="Q19" s="70"/>
      <c r="R19" s="70"/>
      <c r="S19" s="71">
        <f t="shared" si="3"/>
        <v>0</v>
      </c>
      <c r="T19" s="72" t="str">
        <f t="shared" si="4"/>
        <v xml:space="preserve"> -</v>
      </c>
    </row>
    <row r="20" spans="2:20" ht="45">
      <c r="B20" s="340"/>
      <c r="C20" s="340"/>
      <c r="D20" s="344"/>
      <c r="E20" s="49">
        <v>43466</v>
      </c>
      <c r="F20" s="106">
        <v>43830</v>
      </c>
      <c r="G20" s="8" t="s">
        <v>36</v>
      </c>
      <c r="H20" s="50">
        <v>1</v>
      </c>
      <c r="I20" s="50">
        <f t="shared" si="5"/>
        <v>1</v>
      </c>
      <c r="J20" s="50">
        <v>1</v>
      </c>
      <c r="K20" s="133"/>
      <c r="L20" s="131">
        <f t="shared" si="0"/>
        <v>0</v>
      </c>
      <c r="M20" s="24">
        <f t="shared" si="1"/>
        <v>-119.00277777777778</v>
      </c>
      <c r="N20" s="25">
        <f t="shared" si="2"/>
        <v>0</v>
      </c>
      <c r="O20" s="119">
        <v>2210706</v>
      </c>
      <c r="P20" s="50">
        <v>0</v>
      </c>
      <c r="Q20" s="50"/>
      <c r="R20" s="50"/>
      <c r="S20" s="28" t="str">
        <f t="shared" si="3"/>
        <v xml:space="preserve"> -</v>
      </c>
      <c r="T20" s="25" t="str">
        <f t="shared" si="4"/>
        <v xml:space="preserve"> -</v>
      </c>
    </row>
    <row r="21" spans="2:20" ht="45">
      <c r="B21" s="340"/>
      <c r="C21" s="340"/>
      <c r="D21" s="344"/>
      <c r="E21" s="49">
        <v>43466</v>
      </c>
      <c r="F21" s="106">
        <v>43830</v>
      </c>
      <c r="G21" s="8" t="s">
        <v>37</v>
      </c>
      <c r="H21" s="50">
        <v>100</v>
      </c>
      <c r="I21" s="50">
        <f>+J21+('2018'!I21-'2018'!K21)</f>
        <v>-15</v>
      </c>
      <c r="J21" s="50">
        <v>25</v>
      </c>
      <c r="K21" s="133"/>
      <c r="L21" s="131">
        <f t="shared" si="0"/>
        <v>0</v>
      </c>
      <c r="M21" s="24">
        <f t="shared" si="1"/>
        <v>-119.00277777777778</v>
      </c>
      <c r="N21" s="25">
        <f t="shared" si="2"/>
        <v>0</v>
      </c>
      <c r="O21" s="119">
        <v>2210706</v>
      </c>
      <c r="P21" s="50">
        <v>27300</v>
      </c>
      <c r="Q21" s="50"/>
      <c r="R21" s="50"/>
      <c r="S21" s="28">
        <f t="shared" si="3"/>
        <v>0</v>
      </c>
      <c r="T21" s="25" t="str">
        <f t="shared" si="4"/>
        <v xml:space="preserve"> -</v>
      </c>
    </row>
    <row r="22" spans="2:20" ht="30">
      <c r="B22" s="340"/>
      <c r="C22" s="340"/>
      <c r="D22" s="344"/>
      <c r="E22" s="49">
        <v>43466</v>
      </c>
      <c r="F22" s="106">
        <v>43830</v>
      </c>
      <c r="G22" s="8" t="s">
        <v>38</v>
      </c>
      <c r="H22" s="50">
        <v>1</v>
      </c>
      <c r="I22" s="50">
        <f>+J22</f>
        <v>1</v>
      </c>
      <c r="J22" s="50">
        <v>1</v>
      </c>
      <c r="K22" s="133"/>
      <c r="L22" s="131">
        <f t="shared" si="0"/>
        <v>0</v>
      </c>
      <c r="M22" s="24">
        <f t="shared" si="1"/>
        <v>-119.00277777777778</v>
      </c>
      <c r="N22" s="25">
        <f t="shared" si="2"/>
        <v>0</v>
      </c>
      <c r="O22" s="119" t="s">
        <v>251</v>
      </c>
      <c r="P22" s="50">
        <v>0</v>
      </c>
      <c r="Q22" s="50"/>
      <c r="R22" s="50"/>
      <c r="S22" s="28" t="str">
        <f t="shared" si="3"/>
        <v xml:space="preserve"> -</v>
      </c>
      <c r="T22" s="25" t="str">
        <f t="shared" si="4"/>
        <v xml:space="preserve"> -</v>
      </c>
    </row>
    <row r="23" spans="2:20" ht="45">
      <c r="B23" s="340"/>
      <c r="C23" s="340"/>
      <c r="D23" s="344"/>
      <c r="E23" s="49">
        <v>43466</v>
      </c>
      <c r="F23" s="106">
        <v>43830</v>
      </c>
      <c r="G23" s="8" t="s">
        <v>39</v>
      </c>
      <c r="H23" s="50">
        <v>2</v>
      </c>
      <c r="I23" s="50">
        <f>+J23+('2018'!I23-'2018'!K23)</f>
        <v>-2</v>
      </c>
      <c r="J23" s="50">
        <v>0</v>
      </c>
      <c r="K23" s="133"/>
      <c r="L23" s="131" t="e">
        <f t="shared" si="0"/>
        <v>#DIV/0!</v>
      </c>
      <c r="M23" s="24">
        <f t="shared" si="1"/>
        <v>-119.00277777777778</v>
      </c>
      <c r="N23" s="25" t="str">
        <f t="shared" si="2"/>
        <v xml:space="preserve"> -</v>
      </c>
      <c r="O23" s="119">
        <v>2210706</v>
      </c>
      <c r="P23" s="50">
        <v>41800</v>
      </c>
      <c r="Q23" s="50"/>
      <c r="R23" s="50"/>
      <c r="S23" s="28">
        <f t="shared" si="3"/>
        <v>0</v>
      </c>
      <c r="T23" s="25" t="str">
        <f t="shared" si="4"/>
        <v xml:space="preserve"> -</v>
      </c>
    </row>
    <row r="24" spans="2:20" ht="30">
      <c r="B24" s="340"/>
      <c r="C24" s="340"/>
      <c r="D24" s="344"/>
      <c r="E24" s="49">
        <v>43466</v>
      </c>
      <c r="F24" s="49">
        <v>43830</v>
      </c>
      <c r="G24" s="8" t="s">
        <v>40</v>
      </c>
      <c r="H24" s="50">
        <v>4</v>
      </c>
      <c r="I24" s="50">
        <f>+J24+('2018'!I24-'2018'!K24)</f>
        <v>4</v>
      </c>
      <c r="J24" s="50">
        <v>2</v>
      </c>
      <c r="K24" s="133"/>
      <c r="L24" s="131">
        <f t="shared" si="0"/>
        <v>0</v>
      </c>
      <c r="M24" s="24">
        <f t="shared" si="1"/>
        <v>-119.00277777777778</v>
      </c>
      <c r="N24" s="25">
        <f t="shared" si="2"/>
        <v>0</v>
      </c>
      <c r="O24" s="119">
        <v>2210706</v>
      </c>
      <c r="P24" s="50">
        <v>22823</v>
      </c>
      <c r="Q24" s="50"/>
      <c r="R24" s="50"/>
      <c r="S24" s="28">
        <f t="shared" si="3"/>
        <v>0</v>
      </c>
      <c r="T24" s="25" t="str">
        <f t="shared" si="4"/>
        <v xml:space="preserve"> -</v>
      </c>
    </row>
    <row r="25" spans="2:20" ht="45">
      <c r="B25" s="340"/>
      <c r="C25" s="340"/>
      <c r="D25" s="344"/>
      <c r="E25" s="49">
        <v>43466</v>
      </c>
      <c r="F25" s="49">
        <v>43830</v>
      </c>
      <c r="G25" s="8" t="s">
        <v>41</v>
      </c>
      <c r="H25" s="50">
        <v>10000</v>
      </c>
      <c r="I25" s="50">
        <f>+J25+('2018'!I25-'2018'!K25)</f>
        <v>-8527</v>
      </c>
      <c r="J25" s="50">
        <v>2500</v>
      </c>
      <c r="K25" s="133"/>
      <c r="L25" s="131">
        <f t="shared" si="0"/>
        <v>0</v>
      </c>
      <c r="M25" s="24">
        <f t="shared" si="1"/>
        <v>-119.00277777777778</v>
      </c>
      <c r="N25" s="25">
        <f t="shared" si="2"/>
        <v>0</v>
      </c>
      <c r="O25" s="119">
        <v>2210706</v>
      </c>
      <c r="P25" s="50">
        <v>0</v>
      </c>
      <c r="Q25" s="50"/>
      <c r="R25" s="50"/>
      <c r="S25" s="28" t="str">
        <f t="shared" si="3"/>
        <v xml:space="preserve"> -</v>
      </c>
      <c r="T25" s="25" t="str">
        <f t="shared" si="4"/>
        <v xml:space="preserve"> -</v>
      </c>
    </row>
    <row r="26" spans="2:20" ht="60">
      <c r="B26" s="340"/>
      <c r="C26" s="340"/>
      <c r="D26" s="344"/>
      <c r="E26" s="49">
        <v>43466</v>
      </c>
      <c r="F26" s="49">
        <v>43830</v>
      </c>
      <c r="G26" s="8" t="s">
        <v>42</v>
      </c>
      <c r="H26" s="50">
        <v>80</v>
      </c>
      <c r="I26" s="50">
        <f>+J26+('2018'!I26-'2018'!K26)</f>
        <v>38</v>
      </c>
      <c r="J26" s="50">
        <v>20</v>
      </c>
      <c r="K26" s="133"/>
      <c r="L26" s="131">
        <f t="shared" si="0"/>
        <v>0</v>
      </c>
      <c r="M26" s="24">
        <f t="shared" si="1"/>
        <v>-119.00277777777778</v>
      </c>
      <c r="N26" s="25">
        <f t="shared" si="2"/>
        <v>0</v>
      </c>
      <c r="O26" s="119">
        <v>2210706</v>
      </c>
      <c r="P26" s="50">
        <v>20000</v>
      </c>
      <c r="Q26" s="50"/>
      <c r="R26" s="50"/>
      <c r="S26" s="28">
        <f t="shared" si="3"/>
        <v>0</v>
      </c>
      <c r="T26" s="25" t="str">
        <f t="shared" si="4"/>
        <v xml:space="preserve"> -</v>
      </c>
    </row>
    <row r="27" spans="2:20" ht="90">
      <c r="B27" s="340"/>
      <c r="C27" s="340"/>
      <c r="D27" s="344"/>
      <c r="E27" s="49">
        <v>43466</v>
      </c>
      <c r="F27" s="49">
        <v>43830</v>
      </c>
      <c r="G27" s="8" t="s">
        <v>43</v>
      </c>
      <c r="H27" s="50">
        <v>1</v>
      </c>
      <c r="I27" s="50">
        <f>+J27+('2018'!I27-'2018'!K27)</f>
        <v>-6</v>
      </c>
      <c r="J27" s="50">
        <v>0</v>
      </c>
      <c r="K27" s="133"/>
      <c r="L27" s="131" t="e">
        <f t="shared" si="0"/>
        <v>#DIV/0!</v>
      </c>
      <c r="M27" s="24">
        <f t="shared" si="1"/>
        <v>-119.00277777777778</v>
      </c>
      <c r="N27" s="25" t="str">
        <f t="shared" si="2"/>
        <v xml:space="preserve"> -</v>
      </c>
      <c r="O27" s="119" t="s">
        <v>251</v>
      </c>
      <c r="P27" s="50">
        <v>0</v>
      </c>
      <c r="Q27" s="50"/>
      <c r="R27" s="50"/>
      <c r="S27" s="28" t="str">
        <f t="shared" si="3"/>
        <v xml:space="preserve"> -</v>
      </c>
      <c r="T27" s="25" t="str">
        <f t="shared" si="4"/>
        <v xml:space="preserve"> -</v>
      </c>
    </row>
    <row r="28" spans="2:20" ht="33" customHeight="1" thickBot="1">
      <c r="B28" s="340"/>
      <c r="C28" s="341"/>
      <c r="D28" s="345"/>
      <c r="E28" s="134">
        <v>43466</v>
      </c>
      <c r="F28" s="135">
        <v>43830</v>
      </c>
      <c r="G28" s="16" t="s">
        <v>180</v>
      </c>
      <c r="H28" s="129">
        <v>1</v>
      </c>
      <c r="I28" s="66">
        <f>+J28+('2018'!I28-'2018'!K28)</f>
        <v>0</v>
      </c>
      <c r="J28" s="129">
        <v>0</v>
      </c>
      <c r="K28" s="136"/>
      <c r="L28" s="149" t="e">
        <f t="shared" si="0"/>
        <v>#DIV/0!</v>
      </c>
      <c r="M28" s="93">
        <f t="shared" ref="M28" si="6">DAYS360(E28,$C$8)/DAYS360(E28,F28)</f>
        <v>-119.00277777777778</v>
      </c>
      <c r="N28" s="68" t="str">
        <f t="shared" ref="N28" si="7">IF(J28=0," -",IF(L28&gt;100%,100%,L28))</f>
        <v xml:space="preserve"> -</v>
      </c>
      <c r="O28" s="147" t="s">
        <v>251</v>
      </c>
      <c r="P28" s="75">
        <v>0</v>
      </c>
      <c r="Q28" s="75"/>
      <c r="R28" s="75"/>
      <c r="S28" s="67" t="str">
        <f t="shared" ref="S28" si="8">IF(P28=0," -",Q28/P28)</f>
        <v xml:space="preserve"> -</v>
      </c>
      <c r="T28" s="68" t="str">
        <f t="shared" ref="T28" si="9">IF(R28=0," -",IF(Q28=0,100%,R28/Q28))</f>
        <v xml:space="preserve"> -</v>
      </c>
    </row>
    <row r="29" spans="2:20" ht="13" customHeight="1" thickBot="1">
      <c r="B29" s="340"/>
      <c r="C29" s="37"/>
      <c r="D29" s="9"/>
      <c r="E29" s="38"/>
      <c r="F29" s="38"/>
      <c r="G29" s="34"/>
      <c r="H29" s="35"/>
      <c r="I29" s="144"/>
      <c r="J29" s="35"/>
      <c r="K29" s="35"/>
      <c r="L29" s="148"/>
      <c r="M29" s="142"/>
      <c r="N29" s="142"/>
      <c r="O29" s="143"/>
      <c r="P29" s="144"/>
      <c r="Q29" s="144"/>
      <c r="R29" s="144"/>
      <c r="S29" s="145"/>
      <c r="T29" s="146"/>
    </row>
    <row r="30" spans="2:20" ht="61" thickBot="1">
      <c r="B30" s="341"/>
      <c r="C30" s="64" t="s">
        <v>178</v>
      </c>
      <c r="D30" s="63" t="s">
        <v>149</v>
      </c>
      <c r="E30" s="57">
        <v>43466</v>
      </c>
      <c r="F30" s="57">
        <v>43830</v>
      </c>
      <c r="G30" s="58" t="s">
        <v>44</v>
      </c>
      <c r="H30" s="59">
        <v>20</v>
      </c>
      <c r="I30" s="54">
        <f>+J30+('2018'!I30-'2018'!K30)</f>
        <v>0</v>
      </c>
      <c r="J30" s="59">
        <v>0</v>
      </c>
      <c r="K30" s="79"/>
      <c r="L30" s="88" t="e">
        <f t="shared" si="0"/>
        <v>#DIV/0!</v>
      </c>
      <c r="M30" s="95">
        <f t="shared" si="1"/>
        <v>-119.00277777777778</v>
      </c>
      <c r="N30" s="61" t="str">
        <f t="shared" si="2"/>
        <v xml:space="preserve"> -</v>
      </c>
      <c r="O30" s="116" t="s">
        <v>252</v>
      </c>
      <c r="P30" s="59">
        <v>0</v>
      </c>
      <c r="Q30" s="59"/>
      <c r="R30" s="59"/>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39" t="s">
        <v>175</v>
      </c>
      <c r="C32" s="336" t="s">
        <v>172</v>
      </c>
      <c r="D32" s="330" t="s">
        <v>150</v>
      </c>
      <c r="E32" s="51">
        <v>43466</v>
      </c>
      <c r="F32" s="51">
        <v>43830</v>
      </c>
      <c r="G32" s="10" t="s">
        <v>45</v>
      </c>
      <c r="H32" s="52">
        <v>16</v>
      </c>
      <c r="I32" s="70">
        <f>+J32+('2018'!I32-'2018'!K32)</f>
        <v>2</v>
      </c>
      <c r="J32" s="52">
        <v>4</v>
      </c>
      <c r="K32" s="81"/>
      <c r="L32" s="18">
        <f t="shared" si="0"/>
        <v>0</v>
      </c>
      <c r="M32" s="19">
        <f t="shared" si="1"/>
        <v>-119.00277777777778</v>
      </c>
      <c r="N32" s="20">
        <f t="shared" si="2"/>
        <v>0</v>
      </c>
      <c r="O32" s="118">
        <v>2210713</v>
      </c>
      <c r="P32" s="52">
        <v>40000</v>
      </c>
      <c r="Q32" s="52"/>
      <c r="R32" s="52"/>
      <c r="S32" s="21">
        <f t="shared" si="3"/>
        <v>0</v>
      </c>
      <c r="T32" s="20" t="str">
        <f t="shared" si="4"/>
        <v xml:space="preserve"> -</v>
      </c>
    </row>
    <row r="33" spans="2:20" ht="45">
      <c r="B33" s="340"/>
      <c r="C33" s="337"/>
      <c r="D33" s="331"/>
      <c r="E33" s="49">
        <v>43466</v>
      </c>
      <c r="F33" s="106">
        <v>43830</v>
      </c>
      <c r="G33" s="8" t="s">
        <v>46</v>
      </c>
      <c r="H33" s="50">
        <v>500</v>
      </c>
      <c r="I33" s="50">
        <f>+J33</f>
        <v>500</v>
      </c>
      <c r="J33" s="50">
        <v>500</v>
      </c>
      <c r="K33" s="82"/>
      <c r="L33" s="23">
        <f t="shared" si="0"/>
        <v>0</v>
      </c>
      <c r="M33" s="24">
        <f t="shared" si="1"/>
        <v>-119.00277777777778</v>
      </c>
      <c r="N33" s="25">
        <f t="shared" si="2"/>
        <v>0</v>
      </c>
      <c r="O33" s="119">
        <v>2210713</v>
      </c>
      <c r="P33" s="50">
        <v>646012</v>
      </c>
      <c r="Q33" s="50"/>
      <c r="R33" s="50"/>
      <c r="S33" s="28">
        <f t="shared" si="3"/>
        <v>0</v>
      </c>
      <c r="T33" s="25" t="str">
        <f t="shared" si="4"/>
        <v xml:space="preserve"> -</v>
      </c>
    </row>
    <row r="34" spans="2:20" ht="45">
      <c r="B34" s="340"/>
      <c r="C34" s="337"/>
      <c r="D34" s="331"/>
      <c r="E34" s="49">
        <v>43466</v>
      </c>
      <c r="F34" s="106">
        <v>43830</v>
      </c>
      <c r="G34" s="8" t="s">
        <v>47</v>
      </c>
      <c r="H34" s="28">
        <v>1</v>
      </c>
      <c r="I34" s="28">
        <f t="shared" ref="I34:I44" si="10">+J34</f>
        <v>1</v>
      </c>
      <c r="J34" s="28">
        <v>1</v>
      </c>
      <c r="K34" s="85"/>
      <c r="L34" s="23">
        <f t="shared" si="0"/>
        <v>0</v>
      </c>
      <c r="M34" s="24">
        <f t="shared" si="1"/>
        <v>-119.00277777777778</v>
      </c>
      <c r="N34" s="25">
        <f t="shared" si="2"/>
        <v>0</v>
      </c>
      <c r="O34" s="119">
        <v>2210092</v>
      </c>
      <c r="P34" s="50">
        <v>30000</v>
      </c>
      <c r="Q34" s="50"/>
      <c r="R34" s="50"/>
      <c r="S34" s="28">
        <f t="shared" si="3"/>
        <v>0</v>
      </c>
      <c r="T34" s="25" t="str">
        <f t="shared" si="4"/>
        <v xml:space="preserve"> -</v>
      </c>
    </row>
    <row r="35" spans="2:20" ht="45">
      <c r="B35" s="340"/>
      <c r="C35" s="337"/>
      <c r="D35" s="331"/>
      <c r="E35" s="49">
        <v>43466</v>
      </c>
      <c r="F35" s="106">
        <v>43830</v>
      </c>
      <c r="G35" s="8" t="s">
        <v>48</v>
      </c>
      <c r="H35" s="50">
        <v>1</v>
      </c>
      <c r="I35" s="50">
        <f t="shared" si="10"/>
        <v>1</v>
      </c>
      <c r="J35" s="50">
        <v>1</v>
      </c>
      <c r="K35" s="82"/>
      <c r="L35" s="23">
        <f t="shared" si="0"/>
        <v>0</v>
      </c>
      <c r="M35" s="24">
        <f t="shared" si="1"/>
        <v>-119.00277777777778</v>
      </c>
      <c r="N35" s="25">
        <f t="shared" si="2"/>
        <v>0</v>
      </c>
      <c r="O35" s="119">
        <v>2210713</v>
      </c>
      <c r="P35" s="50">
        <v>25000</v>
      </c>
      <c r="Q35" s="50"/>
      <c r="R35" s="50"/>
      <c r="S35" s="28">
        <f t="shared" si="3"/>
        <v>0</v>
      </c>
      <c r="T35" s="25" t="str">
        <f t="shared" si="4"/>
        <v xml:space="preserve"> -</v>
      </c>
    </row>
    <row r="36" spans="2:20" ht="45">
      <c r="B36" s="340"/>
      <c r="C36" s="337"/>
      <c r="D36" s="331"/>
      <c r="E36" s="49">
        <v>43466</v>
      </c>
      <c r="F36" s="106">
        <v>43830</v>
      </c>
      <c r="G36" s="8" t="s">
        <v>49</v>
      </c>
      <c r="H36" s="50">
        <v>1</v>
      </c>
      <c r="I36" s="50">
        <f t="shared" si="10"/>
        <v>1</v>
      </c>
      <c r="J36" s="50">
        <v>1</v>
      </c>
      <c r="K36" s="82"/>
      <c r="L36" s="23">
        <f t="shared" si="0"/>
        <v>0</v>
      </c>
      <c r="M36" s="24">
        <f t="shared" si="1"/>
        <v>-119.00277777777778</v>
      </c>
      <c r="N36" s="25">
        <f t="shared" si="2"/>
        <v>0</v>
      </c>
      <c r="O36" s="119">
        <v>2210713</v>
      </c>
      <c r="P36" s="50">
        <v>0</v>
      </c>
      <c r="Q36" s="50"/>
      <c r="R36" s="50"/>
      <c r="S36" s="28" t="str">
        <f t="shared" si="3"/>
        <v xml:space="preserve"> -</v>
      </c>
      <c r="T36" s="25" t="str">
        <f t="shared" si="4"/>
        <v xml:space="preserve"> -</v>
      </c>
    </row>
    <row r="37" spans="2:20" ht="31" thickBot="1">
      <c r="B37" s="340"/>
      <c r="C37" s="337"/>
      <c r="D37" s="332"/>
      <c r="E37" s="53">
        <v>43466</v>
      </c>
      <c r="F37" s="107">
        <v>43830</v>
      </c>
      <c r="G37" s="16" t="s">
        <v>50</v>
      </c>
      <c r="H37" s="54">
        <v>1</v>
      </c>
      <c r="I37" s="54">
        <f t="shared" si="10"/>
        <v>1</v>
      </c>
      <c r="J37" s="54">
        <v>1</v>
      </c>
      <c r="K37" s="83"/>
      <c r="L37" s="90">
        <f t="shared" si="0"/>
        <v>0</v>
      </c>
      <c r="M37" s="94">
        <f t="shared" si="1"/>
        <v>-119.00277777777778</v>
      </c>
      <c r="N37" s="56">
        <f t="shared" si="2"/>
        <v>0</v>
      </c>
      <c r="O37" s="120">
        <v>2210713</v>
      </c>
      <c r="P37" s="54">
        <v>28529</v>
      </c>
      <c r="Q37" s="54"/>
      <c r="R37" s="54"/>
      <c r="S37" s="55">
        <f t="shared" si="3"/>
        <v>0</v>
      </c>
      <c r="T37" s="56" t="str">
        <f t="shared" si="4"/>
        <v xml:space="preserve"> -</v>
      </c>
    </row>
    <row r="38" spans="2:20" ht="60">
      <c r="B38" s="340"/>
      <c r="C38" s="337"/>
      <c r="D38" s="305" t="s">
        <v>151</v>
      </c>
      <c r="E38" s="69">
        <v>43466</v>
      </c>
      <c r="F38" s="110">
        <v>43830</v>
      </c>
      <c r="G38" s="111" t="s">
        <v>51</v>
      </c>
      <c r="H38" s="70">
        <v>200</v>
      </c>
      <c r="I38" s="70">
        <f t="shared" si="10"/>
        <v>200</v>
      </c>
      <c r="J38" s="70">
        <v>200</v>
      </c>
      <c r="K38" s="86"/>
      <c r="L38" s="91">
        <f t="shared" si="0"/>
        <v>0</v>
      </c>
      <c r="M38" s="96">
        <f t="shared" si="1"/>
        <v>-119.00277777777778</v>
      </c>
      <c r="N38" s="72">
        <f t="shared" si="2"/>
        <v>0</v>
      </c>
      <c r="O38" s="121">
        <v>2210709</v>
      </c>
      <c r="P38" s="70">
        <v>167098</v>
      </c>
      <c r="Q38" s="70"/>
      <c r="R38" s="70"/>
      <c r="S38" s="71">
        <f t="shared" si="3"/>
        <v>0</v>
      </c>
      <c r="T38" s="72" t="str">
        <f t="shared" si="4"/>
        <v xml:space="preserve"> -</v>
      </c>
    </row>
    <row r="39" spans="2:20" ht="75">
      <c r="B39" s="340"/>
      <c r="C39" s="337"/>
      <c r="D39" s="333"/>
      <c r="E39" s="49">
        <v>43466</v>
      </c>
      <c r="F39" s="106">
        <v>43830</v>
      </c>
      <c r="G39" s="8" t="s">
        <v>52</v>
      </c>
      <c r="H39" s="50">
        <v>210</v>
      </c>
      <c r="I39" s="50">
        <f t="shared" si="10"/>
        <v>210</v>
      </c>
      <c r="J39" s="50">
        <v>210</v>
      </c>
      <c r="K39" s="82"/>
      <c r="L39" s="23">
        <f t="shared" si="0"/>
        <v>0</v>
      </c>
      <c r="M39" s="24">
        <f t="shared" si="1"/>
        <v>-119.00277777777778</v>
      </c>
      <c r="N39" s="25">
        <f t="shared" si="2"/>
        <v>0</v>
      </c>
      <c r="O39" s="119">
        <v>2210709</v>
      </c>
      <c r="P39" s="50">
        <v>231276</v>
      </c>
      <c r="Q39" s="50"/>
      <c r="R39" s="50"/>
      <c r="S39" s="28">
        <f t="shared" si="3"/>
        <v>0</v>
      </c>
      <c r="T39" s="25" t="str">
        <f t="shared" si="4"/>
        <v xml:space="preserve"> -</v>
      </c>
    </row>
    <row r="40" spans="2:20" ht="60">
      <c r="B40" s="340"/>
      <c r="C40" s="337"/>
      <c r="D40" s="333"/>
      <c r="E40" s="49">
        <v>43466</v>
      </c>
      <c r="F40" s="106">
        <v>43830</v>
      </c>
      <c r="G40" s="8" t="s">
        <v>53</v>
      </c>
      <c r="H40" s="50">
        <v>1</v>
      </c>
      <c r="I40" s="50">
        <f t="shared" si="10"/>
        <v>1</v>
      </c>
      <c r="J40" s="50">
        <v>1</v>
      </c>
      <c r="K40" s="82"/>
      <c r="L40" s="23">
        <f t="shared" si="0"/>
        <v>0</v>
      </c>
      <c r="M40" s="24">
        <f t="shared" si="1"/>
        <v>-119.00277777777778</v>
      </c>
      <c r="N40" s="25">
        <f t="shared" si="2"/>
        <v>0</v>
      </c>
      <c r="O40" s="119">
        <v>2210709</v>
      </c>
      <c r="P40" s="50">
        <v>0</v>
      </c>
      <c r="Q40" s="50"/>
      <c r="R40" s="50"/>
      <c r="S40" s="28" t="str">
        <f t="shared" si="3"/>
        <v xml:space="preserve"> -</v>
      </c>
      <c r="T40" s="25" t="str">
        <f t="shared" si="4"/>
        <v xml:space="preserve"> -</v>
      </c>
    </row>
    <row r="41" spans="2:20" ht="75">
      <c r="B41" s="340"/>
      <c r="C41" s="337"/>
      <c r="D41" s="333"/>
      <c r="E41" s="49">
        <v>43466</v>
      </c>
      <c r="F41" s="106">
        <v>43830</v>
      </c>
      <c r="G41" s="8" t="s">
        <v>54</v>
      </c>
      <c r="H41" s="50">
        <v>1</v>
      </c>
      <c r="I41" s="50">
        <f t="shared" si="10"/>
        <v>1</v>
      </c>
      <c r="J41" s="50">
        <v>1</v>
      </c>
      <c r="K41" s="82"/>
      <c r="L41" s="23">
        <f t="shared" si="0"/>
        <v>0</v>
      </c>
      <c r="M41" s="24">
        <f t="shared" si="1"/>
        <v>-119.00277777777778</v>
      </c>
      <c r="N41" s="25">
        <f t="shared" si="2"/>
        <v>0</v>
      </c>
      <c r="O41" s="119" t="s">
        <v>251</v>
      </c>
      <c r="P41" s="50">
        <v>0</v>
      </c>
      <c r="Q41" s="50"/>
      <c r="R41" s="50"/>
      <c r="S41" s="28" t="str">
        <f t="shared" si="3"/>
        <v xml:space="preserve"> -</v>
      </c>
      <c r="T41" s="25" t="str">
        <f t="shared" si="4"/>
        <v xml:space="preserve"> -</v>
      </c>
    </row>
    <row r="42" spans="2:20" ht="30">
      <c r="B42" s="340"/>
      <c r="C42" s="337"/>
      <c r="D42" s="333"/>
      <c r="E42" s="49">
        <v>43466</v>
      </c>
      <c r="F42" s="106">
        <v>43830</v>
      </c>
      <c r="G42" s="8" t="s">
        <v>55</v>
      </c>
      <c r="H42" s="50">
        <v>1</v>
      </c>
      <c r="I42" s="50">
        <f t="shared" si="10"/>
        <v>1</v>
      </c>
      <c r="J42" s="50">
        <v>1</v>
      </c>
      <c r="K42" s="82"/>
      <c r="L42" s="23">
        <f t="shared" si="0"/>
        <v>0</v>
      </c>
      <c r="M42" s="24">
        <f t="shared" si="1"/>
        <v>-119.00277777777778</v>
      </c>
      <c r="N42" s="25">
        <f t="shared" si="2"/>
        <v>0</v>
      </c>
      <c r="O42" s="119">
        <v>2210709</v>
      </c>
      <c r="P42" s="50">
        <v>285291</v>
      </c>
      <c r="Q42" s="50"/>
      <c r="R42" s="50"/>
      <c r="S42" s="28">
        <f t="shared" si="3"/>
        <v>0</v>
      </c>
      <c r="T42" s="25" t="str">
        <f t="shared" si="4"/>
        <v xml:space="preserve"> -</v>
      </c>
    </row>
    <row r="43" spans="2:20" ht="75">
      <c r="B43" s="340"/>
      <c r="C43" s="337"/>
      <c r="D43" s="333"/>
      <c r="E43" s="49">
        <v>43466</v>
      </c>
      <c r="F43" s="106">
        <v>43830</v>
      </c>
      <c r="G43" s="8" t="s">
        <v>56</v>
      </c>
      <c r="H43" s="50">
        <v>1</v>
      </c>
      <c r="I43" s="50">
        <f t="shared" si="10"/>
        <v>1</v>
      </c>
      <c r="J43" s="50">
        <v>1</v>
      </c>
      <c r="K43" s="82"/>
      <c r="L43" s="23">
        <f t="shared" si="0"/>
        <v>0</v>
      </c>
      <c r="M43" s="24">
        <f t="shared" si="1"/>
        <v>-119.00277777777778</v>
      </c>
      <c r="N43" s="25">
        <f t="shared" si="2"/>
        <v>0</v>
      </c>
      <c r="O43" s="119">
        <v>2210709</v>
      </c>
      <c r="P43" s="50">
        <v>0</v>
      </c>
      <c r="Q43" s="50"/>
      <c r="R43" s="50"/>
      <c r="S43" s="28" t="str">
        <f t="shared" si="3"/>
        <v xml:space="preserve"> -</v>
      </c>
      <c r="T43" s="25" t="str">
        <f t="shared" si="4"/>
        <v xml:space="preserve"> -</v>
      </c>
    </row>
    <row r="44" spans="2:20" ht="90">
      <c r="B44" s="340"/>
      <c r="C44" s="337"/>
      <c r="D44" s="333"/>
      <c r="E44" s="49">
        <v>43466</v>
      </c>
      <c r="F44" s="106">
        <v>43830</v>
      </c>
      <c r="G44" s="8" t="s">
        <v>57</v>
      </c>
      <c r="H44" s="50">
        <v>1</v>
      </c>
      <c r="I44" s="50">
        <f t="shared" si="10"/>
        <v>1</v>
      </c>
      <c r="J44" s="50">
        <v>1</v>
      </c>
      <c r="K44" s="82"/>
      <c r="L44" s="23">
        <f t="shared" si="0"/>
        <v>0</v>
      </c>
      <c r="M44" s="24">
        <f t="shared" si="1"/>
        <v>-119.00277777777778</v>
      </c>
      <c r="N44" s="25">
        <f t="shared" si="2"/>
        <v>0</v>
      </c>
      <c r="O44" s="119">
        <v>2210709</v>
      </c>
      <c r="P44" s="50">
        <v>0</v>
      </c>
      <c r="Q44" s="50"/>
      <c r="R44" s="50"/>
      <c r="S44" s="28" t="str">
        <f t="shared" si="3"/>
        <v xml:space="preserve"> -</v>
      </c>
      <c r="T44" s="25" t="str">
        <f t="shared" si="4"/>
        <v xml:space="preserve"> -</v>
      </c>
    </row>
    <row r="45" spans="2:20" ht="30" customHeight="1">
      <c r="B45" s="340"/>
      <c r="C45" s="337"/>
      <c r="D45" s="333"/>
      <c r="E45" s="49">
        <v>43466</v>
      </c>
      <c r="F45" s="106">
        <v>43830</v>
      </c>
      <c r="G45" s="11" t="s">
        <v>58</v>
      </c>
      <c r="H45" s="50">
        <v>4</v>
      </c>
      <c r="I45" s="50">
        <f>+J45+('2018'!I45-'2018'!K45)</f>
        <v>2</v>
      </c>
      <c r="J45" s="50">
        <v>1</v>
      </c>
      <c r="K45" s="82"/>
      <c r="L45" s="23">
        <f t="shared" si="0"/>
        <v>0</v>
      </c>
      <c r="M45" s="24">
        <f t="shared" si="1"/>
        <v>-119.00277777777778</v>
      </c>
      <c r="N45" s="25">
        <f t="shared" si="2"/>
        <v>0</v>
      </c>
      <c r="O45" s="119">
        <v>2210709</v>
      </c>
      <c r="P45" s="50">
        <v>10920</v>
      </c>
      <c r="Q45" s="50"/>
      <c r="R45" s="50"/>
      <c r="S45" s="28">
        <f t="shared" si="3"/>
        <v>0</v>
      </c>
      <c r="T45" s="25" t="str">
        <f t="shared" si="4"/>
        <v xml:space="preserve"> -</v>
      </c>
    </row>
    <row r="46" spans="2:20" ht="45">
      <c r="B46" s="340"/>
      <c r="C46" s="337"/>
      <c r="D46" s="333"/>
      <c r="E46" s="49">
        <v>43466</v>
      </c>
      <c r="F46" s="106">
        <v>43830</v>
      </c>
      <c r="G46" s="11" t="s">
        <v>59</v>
      </c>
      <c r="H46" s="50">
        <v>24000</v>
      </c>
      <c r="I46" s="50">
        <f>+J46+('2018'!I46-'2018'!K46)</f>
        <v>-1784</v>
      </c>
      <c r="J46" s="50">
        <v>6000</v>
      </c>
      <c r="K46" s="82"/>
      <c r="L46" s="23">
        <f t="shared" si="0"/>
        <v>0</v>
      </c>
      <c r="M46" s="24">
        <f t="shared" si="1"/>
        <v>-119.00277777777778</v>
      </c>
      <c r="N46" s="25">
        <f t="shared" si="2"/>
        <v>0</v>
      </c>
      <c r="O46" s="119" t="s">
        <v>251</v>
      </c>
      <c r="P46" s="50">
        <v>0</v>
      </c>
      <c r="Q46" s="50"/>
      <c r="R46" s="50"/>
      <c r="S46" s="28" t="str">
        <f t="shared" si="3"/>
        <v xml:space="preserve"> -</v>
      </c>
      <c r="T46" s="25" t="str">
        <f t="shared" si="4"/>
        <v xml:space="preserve"> -</v>
      </c>
    </row>
    <row r="47" spans="2:20" ht="75">
      <c r="B47" s="340"/>
      <c r="C47" s="337"/>
      <c r="D47" s="333"/>
      <c r="E47" s="49">
        <v>43466</v>
      </c>
      <c r="F47" s="106">
        <v>43830</v>
      </c>
      <c r="G47" s="11" t="s">
        <v>60</v>
      </c>
      <c r="H47" s="50">
        <v>400</v>
      </c>
      <c r="I47" s="50">
        <f>+J47</f>
        <v>400</v>
      </c>
      <c r="J47" s="50">
        <v>400</v>
      </c>
      <c r="K47" s="82"/>
      <c r="L47" s="23">
        <f t="shared" si="0"/>
        <v>0</v>
      </c>
      <c r="M47" s="24">
        <f t="shared" si="1"/>
        <v>-119.00277777777778</v>
      </c>
      <c r="N47" s="25">
        <f t="shared" si="2"/>
        <v>0</v>
      </c>
      <c r="O47" s="119" t="s">
        <v>251</v>
      </c>
      <c r="P47" s="50">
        <v>0</v>
      </c>
      <c r="Q47" s="50"/>
      <c r="R47" s="50"/>
      <c r="S47" s="28" t="str">
        <f t="shared" si="3"/>
        <v xml:space="preserve"> -</v>
      </c>
      <c r="T47" s="25" t="str">
        <f t="shared" si="4"/>
        <v xml:space="preserve"> -</v>
      </c>
    </row>
    <row r="48" spans="2:20" ht="90">
      <c r="B48" s="340"/>
      <c r="C48" s="337"/>
      <c r="D48" s="333"/>
      <c r="E48" s="49">
        <v>43466</v>
      </c>
      <c r="F48" s="106">
        <v>43830</v>
      </c>
      <c r="G48" s="11" t="s">
        <v>61</v>
      </c>
      <c r="H48" s="50">
        <v>11</v>
      </c>
      <c r="I48" s="50">
        <f t="shared" ref="I48:I50" si="11">+J48</f>
        <v>11</v>
      </c>
      <c r="J48" s="50">
        <v>11</v>
      </c>
      <c r="K48" s="82"/>
      <c r="L48" s="23">
        <f t="shared" si="0"/>
        <v>0</v>
      </c>
      <c r="M48" s="24">
        <f t="shared" si="1"/>
        <v>-119.00277777777778</v>
      </c>
      <c r="N48" s="25">
        <f t="shared" si="2"/>
        <v>0</v>
      </c>
      <c r="O48" s="119">
        <v>2210709</v>
      </c>
      <c r="P48" s="50">
        <v>0</v>
      </c>
      <c r="Q48" s="50"/>
      <c r="R48" s="50"/>
      <c r="S48" s="28" t="str">
        <f t="shared" si="3"/>
        <v xml:space="preserve"> -</v>
      </c>
      <c r="T48" s="25" t="str">
        <f t="shared" si="4"/>
        <v xml:space="preserve"> -</v>
      </c>
    </row>
    <row r="49" spans="2:20" ht="76" thickBot="1">
      <c r="B49" s="340"/>
      <c r="C49" s="337"/>
      <c r="D49" s="306"/>
      <c r="E49" s="65">
        <v>43466</v>
      </c>
      <c r="F49" s="109">
        <v>43830</v>
      </c>
      <c r="G49" s="12" t="s">
        <v>62</v>
      </c>
      <c r="H49" s="66">
        <v>300</v>
      </c>
      <c r="I49" s="54">
        <f t="shared" si="11"/>
        <v>300</v>
      </c>
      <c r="J49" s="66">
        <v>300</v>
      </c>
      <c r="K49" s="87"/>
      <c r="L49" s="92">
        <f t="shared" si="0"/>
        <v>0</v>
      </c>
      <c r="M49" s="93">
        <f t="shared" si="1"/>
        <v>-119.00277777777778</v>
      </c>
      <c r="N49" s="68">
        <f t="shared" si="2"/>
        <v>0</v>
      </c>
      <c r="O49" s="32" t="s">
        <v>251</v>
      </c>
      <c r="P49" s="66">
        <v>0</v>
      </c>
      <c r="Q49" s="66"/>
      <c r="R49" s="66"/>
      <c r="S49" s="67" t="str">
        <f t="shared" si="3"/>
        <v xml:space="preserve"> -</v>
      </c>
      <c r="T49" s="68" t="str">
        <f t="shared" si="4"/>
        <v xml:space="preserve"> -</v>
      </c>
    </row>
    <row r="50" spans="2:20" ht="60">
      <c r="B50" s="340"/>
      <c r="C50" s="337"/>
      <c r="D50" s="330" t="s">
        <v>152</v>
      </c>
      <c r="E50" s="51">
        <v>43466</v>
      </c>
      <c r="F50" s="108">
        <v>43830</v>
      </c>
      <c r="G50" s="14" t="s">
        <v>63</v>
      </c>
      <c r="H50" s="52">
        <v>1</v>
      </c>
      <c r="I50" s="70">
        <f t="shared" si="11"/>
        <v>1</v>
      </c>
      <c r="J50" s="52">
        <v>1</v>
      </c>
      <c r="K50" s="81"/>
      <c r="L50" s="18">
        <f t="shared" si="0"/>
        <v>0</v>
      </c>
      <c r="M50" s="19">
        <f t="shared" si="1"/>
        <v>-119.00277777777778</v>
      </c>
      <c r="N50" s="20">
        <f t="shared" si="2"/>
        <v>0</v>
      </c>
      <c r="O50" s="118" t="s">
        <v>251</v>
      </c>
      <c r="P50" s="52">
        <v>0</v>
      </c>
      <c r="Q50" s="52"/>
      <c r="R50" s="52"/>
      <c r="S50" s="21" t="str">
        <f t="shared" si="3"/>
        <v xml:space="preserve"> -</v>
      </c>
      <c r="T50" s="20" t="str">
        <f t="shared" si="4"/>
        <v xml:space="preserve"> -</v>
      </c>
    </row>
    <row r="51" spans="2:20" ht="46" thickBot="1">
      <c r="B51" s="340"/>
      <c r="C51" s="337"/>
      <c r="D51" s="332"/>
      <c r="E51" s="53">
        <v>43466</v>
      </c>
      <c r="F51" s="107">
        <v>43830</v>
      </c>
      <c r="G51" s="15" t="s">
        <v>64</v>
      </c>
      <c r="H51" s="54">
        <v>4</v>
      </c>
      <c r="I51" s="54">
        <f>+J51+('2018'!I51-'2018'!K51)</f>
        <v>2</v>
      </c>
      <c r="J51" s="54">
        <v>1</v>
      </c>
      <c r="K51" s="83"/>
      <c r="L51" s="90">
        <f t="shared" si="0"/>
        <v>0</v>
      </c>
      <c r="M51" s="94">
        <f t="shared" si="1"/>
        <v>-119.00277777777778</v>
      </c>
      <c r="N51" s="56">
        <f t="shared" si="2"/>
        <v>0</v>
      </c>
      <c r="O51" s="120">
        <v>0</v>
      </c>
      <c r="P51" s="54">
        <v>28529</v>
      </c>
      <c r="Q51" s="54"/>
      <c r="R51" s="54"/>
      <c r="S51" s="55">
        <f t="shared" si="3"/>
        <v>0</v>
      </c>
      <c r="T51" s="56" t="str">
        <f t="shared" si="4"/>
        <v xml:space="preserve"> -</v>
      </c>
    </row>
    <row r="52" spans="2:20" ht="45">
      <c r="B52" s="340"/>
      <c r="C52" s="337"/>
      <c r="D52" s="305" t="s">
        <v>153</v>
      </c>
      <c r="E52" s="69">
        <v>43466</v>
      </c>
      <c r="F52" s="110">
        <v>43830</v>
      </c>
      <c r="G52" s="13" t="s">
        <v>65</v>
      </c>
      <c r="H52" s="70">
        <v>4</v>
      </c>
      <c r="I52" s="70">
        <f>+J52+('2018'!I52-'2018'!K52)</f>
        <v>-1</v>
      </c>
      <c r="J52" s="70">
        <v>1</v>
      </c>
      <c r="K52" s="86"/>
      <c r="L52" s="91">
        <f t="shared" si="0"/>
        <v>0</v>
      </c>
      <c r="M52" s="96">
        <f t="shared" si="1"/>
        <v>-119.00277777777778</v>
      </c>
      <c r="N52" s="72">
        <f t="shared" si="2"/>
        <v>0</v>
      </c>
      <c r="O52" s="121">
        <v>0</v>
      </c>
      <c r="P52" s="70">
        <v>5706</v>
      </c>
      <c r="Q52" s="70"/>
      <c r="R52" s="70"/>
      <c r="S52" s="71">
        <f t="shared" si="3"/>
        <v>0</v>
      </c>
      <c r="T52" s="72" t="str">
        <f t="shared" si="4"/>
        <v xml:space="preserve"> -</v>
      </c>
    </row>
    <row r="53" spans="2:20" ht="31" thickBot="1">
      <c r="B53" s="340"/>
      <c r="C53" s="337"/>
      <c r="D53" s="306"/>
      <c r="E53" s="65">
        <v>43466</v>
      </c>
      <c r="F53" s="109">
        <v>43830</v>
      </c>
      <c r="G53" s="12" t="s">
        <v>66</v>
      </c>
      <c r="H53" s="66">
        <v>1</v>
      </c>
      <c r="I53" s="54">
        <f>+J53</f>
        <v>1</v>
      </c>
      <c r="J53" s="66">
        <v>1</v>
      </c>
      <c r="K53" s="87"/>
      <c r="L53" s="92">
        <f t="shared" si="0"/>
        <v>0</v>
      </c>
      <c r="M53" s="93">
        <f t="shared" si="1"/>
        <v>-119.00277777777778</v>
      </c>
      <c r="N53" s="68">
        <f t="shared" si="2"/>
        <v>0</v>
      </c>
      <c r="O53" s="32" t="s">
        <v>251</v>
      </c>
      <c r="P53" s="66">
        <v>0</v>
      </c>
      <c r="Q53" s="66"/>
      <c r="R53" s="66"/>
      <c r="S53" s="67" t="str">
        <f t="shared" si="3"/>
        <v xml:space="preserve"> -</v>
      </c>
      <c r="T53" s="68" t="str">
        <f t="shared" si="4"/>
        <v xml:space="preserve"> -</v>
      </c>
    </row>
    <row r="54" spans="2:20" ht="45">
      <c r="B54" s="340"/>
      <c r="C54" s="337"/>
      <c r="D54" s="330" t="s">
        <v>154</v>
      </c>
      <c r="E54" s="51">
        <v>43466</v>
      </c>
      <c r="F54" s="108">
        <v>43830</v>
      </c>
      <c r="G54" s="14" t="s">
        <v>67</v>
      </c>
      <c r="H54" s="52">
        <v>4</v>
      </c>
      <c r="I54" s="70">
        <f>+J54+('2018'!I54-'2018'!K54)</f>
        <v>2</v>
      </c>
      <c r="J54" s="52">
        <v>1</v>
      </c>
      <c r="K54" s="81"/>
      <c r="L54" s="18">
        <f t="shared" si="0"/>
        <v>0</v>
      </c>
      <c r="M54" s="19">
        <f t="shared" si="1"/>
        <v>-119.00277777777778</v>
      </c>
      <c r="N54" s="20">
        <f t="shared" si="2"/>
        <v>0</v>
      </c>
      <c r="O54" s="118">
        <v>2210262</v>
      </c>
      <c r="P54" s="52">
        <v>131043</v>
      </c>
      <c r="Q54" s="52"/>
      <c r="R54" s="52"/>
      <c r="S54" s="21">
        <f t="shared" si="3"/>
        <v>0</v>
      </c>
      <c r="T54" s="20" t="str">
        <f t="shared" si="4"/>
        <v xml:space="preserve"> -</v>
      </c>
    </row>
    <row r="55" spans="2:20" ht="75">
      <c r="B55" s="340"/>
      <c r="C55" s="337"/>
      <c r="D55" s="331"/>
      <c r="E55" s="49">
        <v>43466</v>
      </c>
      <c r="F55" s="106">
        <v>43830</v>
      </c>
      <c r="G55" s="11" t="s">
        <v>68</v>
      </c>
      <c r="H55" s="50">
        <v>1</v>
      </c>
      <c r="I55" s="50">
        <f>+J55</f>
        <v>1</v>
      </c>
      <c r="J55" s="50">
        <v>1</v>
      </c>
      <c r="K55" s="82"/>
      <c r="L55" s="23">
        <f t="shared" si="0"/>
        <v>0</v>
      </c>
      <c r="M55" s="24">
        <f t="shared" si="1"/>
        <v>-119.00277777777778</v>
      </c>
      <c r="N55" s="25">
        <f t="shared" si="2"/>
        <v>0</v>
      </c>
      <c r="O55" s="119">
        <v>2210262</v>
      </c>
      <c r="P55" s="50">
        <v>32760</v>
      </c>
      <c r="Q55" s="50"/>
      <c r="R55" s="50"/>
      <c r="S55" s="28">
        <f t="shared" si="3"/>
        <v>0</v>
      </c>
      <c r="T55" s="25" t="str">
        <f t="shared" si="4"/>
        <v xml:space="preserve"> -</v>
      </c>
    </row>
    <row r="56" spans="2:20" ht="76" thickBot="1">
      <c r="B56" s="340"/>
      <c r="C56" s="337"/>
      <c r="D56" s="332"/>
      <c r="E56" s="53">
        <v>43466</v>
      </c>
      <c r="F56" s="107">
        <v>43830</v>
      </c>
      <c r="G56" s="15" t="s">
        <v>69</v>
      </c>
      <c r="H56" s="54">
        <v>1</v>
      </c>
      <c r="I56" s="54">
        <f>+J56</f>
        <v>1</v>
      </c>
      <c r="J56" s="54">
        <v>1</v>
      </c>
      <c r="K56" s="83"/>
      <c r="L56" s="90">
        <f t="shared" si="0"/>
        <v>0</v>
      </c>
      <c r="M56" s="94">
        <f t="shared" si="1"/>
        <v>-119.00277777777778</v>
      </c>
      <c r="N56" s="56">
        <f t="shared" si="2"/>
        <v>0</v>
      </c>
      <c r="O56" s="120">
        <v>2210262</v>
      </c>
      <c r="P56" s="54">
        <v>54601</v>
      </c>
      <c r="Q56" s="54"/>
      <c r="R56" s="54"/>
      <c r="S56" s="55">
        <f t="shared" si="3"/>
        <v>0</v>
      </c>
      <c r="T56" s="56" t="str">
        <f t="shared" si="4"/>
        <v xml:space="preserve"> -</v>
      </c>
    </row>
    <row r="57" spans="2:20" ht="60">
      <c r="B57" s="340"/>
      <c r="C57" s="337"/>
      <c r="D57" s="305" t="s">
        <v>155</v>
      </c>
      <c r="E57" s="69">
        <v>43466</v>
      </c>
      <c r="F57" s="110">
        <v>43830</v>
      </c>
      <c r="G57" s="13" t="s">
        <v>70</v>
      </c>
      <c r="H57" s="70">
        <v>7</v>
      </c>
      <c r="I57" s="70">
        <f>+J57+('2018'!I57-'2018'!K57)</f>
        <v>4</v>
      </c>
      <c r="J57" s="70">
        <v>2</v>
      </c>
      <c r="K57" s="86"/>
      <c r="L57" s="91">
        <f t="shared" si="0"/>
        <v>0</v>
      </c>
      <c r="M57" s="96">
        <f t="shared" si="1"/>
        <v>-119.00277777777778</v>
      </c>
      <c r="N57" s="72">
        <f t="shared" si="2"/>
        <v>0</v>
      </c>
      <c r="O57" s="121">
        <v>2210263</v>
      </c>
      <c r="P57" s="70">
        <v>5000</v>
      </c>
      <c r="Q57" s="70"/>
      <c r="R57" s="70"/>
      <c r="S57" s="71">
        <f t="shared" si="3"/>
        <v>0</v>
      </c>
      <c r="T57" s="72" t="str">
        <f t="shared" si="4"/>
        <v xml:space="preserve"> -</v>
      </c>
    </row>
    <row r="58" spans="2:20" ht="30">
      <c r="B58" s="340"/>
      <c r="C58" s="337"/>
      <c r="D58" s="333"/>
      <c r="E58" s="49">
        <v>43466</v>
      </c>
      <c r="F58" s="106">
        <v>43830</v>
      </c>
      <c r="G58" s="11" t="s">
        <v>71</v>
      </c>
      <c r="H58" s="50">
        <v>1</v>
      </c>
      <c r="I58" s="50">
        <f>+J58+('2018'!I58-'2018'!K58)</f>
        <v>1</v>
      </c>
      <c r="J58" s="50">
        <v>0</v>
      </c>
      <c r="K58" s="82"/>
      <c r="L58" s="23" t="e">
        <f t="shared" si="0"/>
        <v>#DIV/0!</v>
      </c>
      <c r="M58" s="24">
        <f t="shared" si="1"/>
        <v>-119.00277777777778</v>
      </c>
      <c r="N58" s="25" t="str">
        <f t="shared" si="2"/>
        <v xml:space="preserve"> -</v>
      </c>
      <c r="O58" s="119">
        <v>2210263</v>
      </c>
      <c r="P58" s="50">
        <v>0</v>
      </c>
      <c r="Q58" s="50"/>
      <c r="R58" s="50"/>
      <c r="S58" s="28" t="str">
        <f t="shared" si="3"/>
        <v xml:space="preserve"> -</v>
      </c>
      <c r="T58" s="25" t="str">
        <f t="shared" si="4"/>
        <v xml:space="preserve"> -</v>
      </c>
    </row>
    <row r="59" spans="2:20" ht="45">
      <c r="B59" s="340"/>
      <c r="C59" s="337"/>
      <c r="D59" s="333"/>
      <c r="E59" s="49">
        <v>43466</v>
      </c>
      <c r="F59" s="106">
        <v>43830</v>
      </c>
      <c r="G59" s="11" t="s">
        <v>72</v>
      </c>
      <c r="H59" s="50">
        <v>1</v>
      </c>
      <c r="I59" s="50">
        <f>+J59</f>
        <v>1</v>
      </c>
      <c r="J59" s="50">
        <v>1</v>
      </c>
      <c r="K59" s="82"/>
      <c r="L59" s="23">
        <f t="shared" si="0"/>
        <v>0</v>
      </c>
      <c r="M59" s="24">
        <f t="shared" si="1"/>
        <v>-119.00277777777778</v>
      </c>
      <c r="N59" s="25">
        <f t="shared" si="2"/>
        <v>0</v>
      </c>
      <c r="O59" s="119" t="s">
        <v>251</v>
      </c>
      <c r="P59" s="50">
        <v>0</v>
      </c>
      <c r="Q59" s="50"/>
      <c r="R59" s="50"/>
      <c r="S59" s="28" t="str">
        <f t="shared" si="3"/>
        <v xml:space="preserve"> -</v>
      </c>
      <c r="T59" s="25" t="str">
        <f t="shared" si="4"/>
        <v xml:space="preserve"> -</v>
      </c>
    </row>
    <row r="60" spans="2:20" ht="46" thickBot="1">
      <c r="B60" s="340"/>
      <c r="C60" s="337"/>
      <c r="D60" s="306"/>
      <c r="E60" s="65">
        <v>43466</v>
      </c>
      <c r="F60" s="109">
        <v>43830</v>
      </c>
      <c r="G60" s="12" t="s">
        <v>73</v>
      </c>
      <c r="H60" s="66">
        <v>1</v>
      </c>
      <c r="I60" s="54">
        <f>+J60+('2018'!I60-'2018'!K60)</f>
        <v>3</v>
      </c>
      <c r="J60" s="66">
        <v>1</v>
      </c>
      <c r="K60" s="87"/>
      <c r="L60" s="92">
        <f t="shared" si="0"/>
        <v>0</v>
      </c>
      <c r="M60" s="93">
        <f t="shared" si="1"/>
        <v>-119.00277777777778</v>
      </c>
      <c r="N60" s="68">
        <f t="shared" si="2"/>
        <v>0</v>
      </c>
      <c r="O60" s="32" t="s">
        <v>251</v>
      </c>
      <c r="P60" s="66">
        <v>0</v>
      </c>
      <c r="Q60" s="66"/>
      <c r="R60" s="66"/>
      <c r="S60" s="67" t="str">
        <f t="shared" si="3"/>
        <v xml:space="preserve"> -</v>
      </c>
      <c r="T60" s="68" t="str">
        <f t="shared" si="4"/>
        <v xml:space="preserve"> -</v>
      </c>
    </row>
    <row r="61" spans="2:20" ht="61" thickBot="1">
      <c r="B61" s="340"/>
      <c r="C61" s="337"/>
      <c r="D61" s="78" t="s">
        <v>156</v>
      </c>
      <c r="E61" s="57">
        <v>43466</v>
      </c>
      <c r="F61" s="112">
        <v>43830</v>
      </c>
      <c r="G61" s="58" t="s">
        <v>74</v>
      </c>
      <c r="H61" s="59">
        <v>6</v>
      </c>
      <c r="I61" s="70">
        <f>+J61+('2018'!I61-'2018'!K61)</f>
        <v>4</v>
      </c>
      <c r="J61" s="59">
        <v>2</v>
      </c>
      <c r="K61" s="79"/>
      <c r="L61" s="88">
        <f t="shared" si="0"/>
        <v>0</v>
      </c>
      <c r="M61" s="95">
        <f t="shared" si="1"/>
        <v>-119.00277777777778</v>
      </c>
      <c r="N61" s="61">
        <f t="shared" si="2"/>
        <v>0</v>
      </c>
      <c r="O61" s="116">
        <v>0</v>
      </c>
      <c r="P61" s="59">
        <v>10000</v>
      </c>
      <c r="Q61" s="59"/>
      <c r="R61" s="59"/>
      <c r="S61" s="60">
        <f t="shared" si="3"/>
        <v>0</v>
      </c>
      <c r="T61" s="61" t="str">
        <f t="shared" si="4"/>
        <v xml:space="preserve"> -</v>
      </c>
    </row>
    <row r="62" spans="2:20" ht="30">
      <c r="B62" s="340"/>
      <c r="C62" s="337"/>
      <c r="D62" s="305" t="s">
        <v>157</v>
      </c>
      <c r="E62" s="69">
        <v>43466</v>
      </c>
      <c r="F62" s="110">
        <v>43830</v>
      </c>
      <c r="G62" s="113" t="s">
        <v>75</v>
      </c>
      <c r="H62" s="70">
        <v>2</v>
      </c>
      <c r="I62" s="50">
        <f>+J62</f>
        <v>2</v>
      </c>
      <c r="J62" s="70">
        <v>2</v>
      </c>
      <c r="K62" s="86"/>
      <c r="L62" s="91">
        <f t="shared" si="0"/>
        <v>0</v>
      </c>
      <c r="M62" s="96">
        <f t="shared" si="1"/>
        <v>-119.00277777777778</v>
      </c>
      <c r="N62" s="72">
        <f t="shared" si="2"/>
        <v>0</v>
      </c>
      <c r="O62" s="121">
        <v>2210813</v>
      </c>
      <c r="P62" s="70">
        <v>108891</v>
      </c>
      <c r="Q62" s="70"/>
      <c r="R62" s="70"/>
      <c r="S62" s="71">
        <f t="shared" si="3"/>
        <v>0</v>
      </c>
      <c r="T62" s="72" t="str">
        <f t="shared" si="4"/>
        <v xml:space="preserve"> -</v>
      </c>
    </row>
    <row r="63" spans="2:20" ht="61" thickBot="1">
      <c r="B63" s="340"/>
      <c r="C63" s="338"/>
      <c r="D63" s="334"/>
      <c r="E63" s="53">
        <v>43466</v>
      </c>
      <c r="F63" s="107">
        <v>43830</v>
      </c>
      <c r="G63" s="16" t="s">
        <v>76</v>
      </c>
      <c r="H63" s="54">
        <v>1</v>
      </c>
      <c r="I63" s="54">
        <f>+J63</f>
        <v>1</v>
      </c>
      <c r="J63" s="54">
        <v>1</v>
      </c>
      <c r="K63" s="83"/>
      <c r="L63" s="90">
        <f t="shared" si="0"/>
        <v>0</v>
      </c>
      <c r="M63" s="94">
        <f t="shared" si="1"/>
        <v>-119.00277777777778</v>
      </c>
      <c r="N63" s="56">
        <f t="shared" si="2"/>
        <v>0</v>
      </c>
      <c r="O63" s="120">
        <v>2210813</v>
      </c>
      <c r="P63" s="54">
        <v>0</v>
      </c>
      <c r="Q63" s="54"/>
      <c r="R63" s="54"/>
      <c r="S63" s="55" t="str">
        <f t="shared" si="3"/>
        <v xml:space="preserve"> -</v>
      </c>
      <c r="T63" s="56" t="str">
        <f t="shared" si="4"/>
        <v xml:space="preserve"> -</v>
      </c>
    </row>
    <row r="64" spans="2:20" ht="13" customHeight="1" thickBot="1">
      <c r="B64" s="340"/>
      <c r="C64" s="37"/>
      <c r="D64" s="9"/>
      <c r="E64" s="38"/>
      <c r="F64" s="38"/>
      <c r="G64" s="34"/>
      <c r="H64" s="35"/>
      <c r="I64" s="104"/>
      <c r="J64" s="35"/>
      <c r="K64" s="35"/>
      <c r="L64" s="39"/>
      <c r="M64" s="34"/>
      <c r="N64" s="34"/>
      <c r="O64" s="37"/>
      <c r="P64" s="35"/>
      <c r="Q64" s="35"/>
      <c r="R64" s="35"/>
      <c r="S64" s="36"/>
      <c r="T64" s="40"/>
    </row>
    <row r="65" spans="2:20" ht="60">
      <c r="B65" s="340"/>
      <c r="C65" s="336" t="s">
        <v>173</v>
      </c>
      <c r="D65" s="335" t="s">
        <v>158</v>
      </c>
      <c r="E65" s="51">
        <v>43466</v>
      </c>
      <c r="F65" s="108">
        <v>43830</v>
      </c>
      <c r="G65" s="14" t="s">
        <v>77</v>
      </c>
      <c r="H65" s="52">
        <v>1500</v>
      </c>
      <c r="I65" s="70">
        <f>+J65+('2018'!I65-'2018'!K65)</f>
        <v>-4346</v>
      </c>
      <c r="J65" s="52">
        <v>400</v>
      </c>
      <c r="K65" s="81"/>
      <c r="L65" s="18">
        <f t="shared" si="0"/>
        <v>0</v>
      </c>
      <c r="M65" s="19">
        <f t="shared" si="1"/>
        <v>-119.00277777777778</v>
      </c>
      <c r="N65" s="20">
        <f t="shared" si="2"/>
        <v>0</v>
      </c>
      <c r="O65" s="118">
        <v>2210707</v>
      </c>
      <c r="P65" s="52">
        <v>104500</v>
      </c>
      <c r="Q65" s="52"/>
      <c r="R65" s="52"/>
      <c r="S65" s="21">
        <f t="shared" si="3"/>
        <v>0</v>
      </c>
      <c r="T65" s="20" t="str">
        <f t="shared" si="4"/>
        <v xml:space="preserve"> -</v>
      </c>
    </row>
    <row r="66" spans="2:20" ht="30">
      <c r="B66" s="340"/>
      <c r="C66" s="337"/>
      <c r="D66" s="333"/>
      <c r="E66" s="49">
        <v>43466</v>
      </c>
      <c r="F66" s="106">
        <v>43830</v>
      </c>
      <c r="G66" s="11" t="s">
        <v>78</v>
      </c>
      <c r="H66" s="28">
        <v>0.3</v>
      </c>
      <c r="I66" s="28">
        <f>+J66</f>
        <v>0.3</v>
      </c>
      <c r="J66" s="28">
        <v>0.3</v>
      </c>
      <c r="K66" s="85"/>
      <c r="L66" s="23">
        <f t="shared" si="0"/>
        <v>0</v>
      </c>
      <c r="M66" s="24">
        <f t="shared" si="1"/>
        <v>-119.00277777777778</v>
      </c>
      <c r="N66" s="25">
        <f t="shared" si="2"/>
        <v>0</v>
      </c>
      <c r="O66" s="119" t="s">
        <v>253</v>
      </c>
      <c r="P66" s="50">
        <v>70000</v>
      </c>
      <c r="Q66" s="50"/>
      <c r="R66" s="50"/>
      <c r="S66" s="28">
        <f t="shared" si="3"/>
        <v>0</v>
      </c>
      <c r="T66" s="25" t="str">
        <f t="shared" si="4"/>
        <v xml:space="preserve"> -</v>
      </c>
    </row>
    <row r="67" spans="2:20" ht="75">
      <c r="B67" s="340"/>
      <c r="C67" s="337"/>
      <c r="D67" s="333"/>
      <c r="E67" s="49">
        <v>43466</v>
      </c>
      <c r="F67" s="106">
        <v>43830</v>
      </c>
      <c r="G67" s="11" t="s">
        <v>79</v>
      </c>
      <c r="H67" s="28">
        <v>1</v>
      </c>
      <c r="I67" s="28">
        <f>+J67</f>
        <v>1</v>
      </c>
      <c r="J67" s="28">
        <v>1</v>
      </c>
      <c r="K67" s="85"/>
      <c r="L67" s="23">
        <f t="shared" si="0"/>
        <v>0</v>
      </c>
      <c r="M67" s="24">
        <f t="shared" si="1"/>
        <v>-119.00277777777778</v>
      </c>
      <c r="N67" s="25">
        <f t="shared" si="2"/>
        <v>0</v>
      </c>
      <c r="O67" s="119">
        <v>2210707</v>
      </c>
      <c r="P67" s="50">
        <v>125400</v>
      </c>
      <c r="Q67" s="50"/>
      <c r="R67" s="50"/>
      <c r="S67" s="28">
        <f t="shared" si="3"/>
        <v>0</v>
      </c>
      <c r="T67" s="25" t="str">
        <f t="shared" si="4"/>
        <v xml:space="preserve"> -</v>
      </c>
    </row>
    <row r="68" spans="2:20" ht="30">
      <c r="B68" s="340"/>
      <c r="C68" s="337"/>
      <c r="D68" s="333"/>
      <c r="E68" s="49">
        <v>43466</v>
      </c>
      <c r="F68" s="106">
        <v>43830</v>
      </c>
      <c r="G68" s="11" t="s">
        <v>80</v>
      </c>
      <c r="H68" s="50">
        <v>4</v>
      </c>
      <c r="I68" s="50">
        <f>+J68+('2018'!I68-'2018'!K68)</f>
        <v>-2</v>
      </c>
      <c r="J68" s="50">
        <v>1</v>
      </c>
      <c r="K68" s="82"/>
      <c r="L68" s="23">
        <f t="shared" si="0"/>
        <v>0</v>
      </c>
      <c r="M68" s="24">
        <f t="shared" si="1"/>
        <v>-119.00277777777778</v>
      </c>
      <c r="N68" s="25">
        <f t="shared" si="2"/>
        <v>0</v>
      </c>
      <c r="O68" s="119">
        <v>2210707</v>
      </c>
      <c r="P68" s="50">
        <v>125400</v>
      </c>
      <c r="Q68" s="50"/>
      <c r="R68" s="50"/>
      <c r="S68" s="28">
        <f t="shared" si="3"/>
        <v>0</v>
      </c>
      <c r="T68" s="25" t="str">
        <f t="shared" si="4"/>
        <v xml:space="preserve"> -</v>
      </c>
    </row>
    <row r="69" spans="2:20" ht="60">
      <c r="B69" s="340"/>
      <c r="C69" s="337"/>
      <c r="D69" s="333"/>
      <c r="E69" s="49">
        <v>43466</v>
      </c>
      <c r="F69" s="106">
        <v>43830</v>
      </c>
      <c r="G69" s="11" t="s">
        <v>81</v>
      </c>
      <c r="H69" s="50">
        <v>8</v>
      </c>
      <c r="I69" s="50">
        <f>+J69+('2018'!I69-'2018'!K69)</f>
        <v>4</v>
      </c>
      <c r="J69" s="50">
        <v>3</v>
      </c>
      <c r="K69" s="82"/>
      <c r="L69" s="23">
        <f t="shared" si="0"/>
        <v>0</v>
      </c>
      <c r="M69" s="24">
        <f t="shared" si="1"/>
        <v>-119.00277777777778</v>
      </c>
      <c r="N69" s="25">
        <f t="shared" si="2"/>
        <v>0</v>
      </c>
      <c r="O69" s="119">
        <v>2210707</v>
      </c>
      <c r="P69" s="50">
        <v>22823</v>
      </c>
      <c r="Q69" s="50"/>
      <c r="R69" s="50"/>
      <c r="S69" s="28">
        <f t="shared" si="3"/>
        <v>0</v>
      </c>
      <c r="T69" s="25" t="str">
        <f t="shared" si="4"/>
        <v xml:space="preserve"> -</v>
      </c>
    </row>
    <row r="70" spans="2:20" ht="60">
      <c r="B70" s="340"/>
      <c r="C70" s="337"/>
      <c r="D70" s="333"/>
      <c r="E70" s="49">
        <v>43466</v>
      </c>
      <c r="F70" s="106">
        <v>43830</v>
      </c>
      <c r="G70" s="11" t="s">
        <v>82</v>
      </c>
      <c r="H70" s="50">
        <v>4</v>
      </c>
      <c r="I70" s="50">
        <f>+J70+('2018'!I70-'2018'!K70)</f>
        <v>1</v>
      </c>
      <c r="J70" s="50">
        <v>1</v>
      </c>
      <c r="K70" s="82"/>
      <c r="L70" s="23">
        <f t="shared" si="0"/>
        <v>0</v>
      </c>
      <c r="M70" s="24">
        <f t="shared" si="1"/>
        <v>-119.00277777777778</v>
      </c>
      <c r="N70" s="25">
        <f t="shared" si="2"/>
        <v>0</v>
      </c>
      <c r="O70" s="119" t="s">
        <v>253</v>
      </c>
      <c r="P70" s="50">
        <v>188100</v>
      </c>
      <c r="Q70" s="50"/>
      <c r="R70" s="50"/>
      <c r="S70" s="28">
        <f t="shared" si="3"/>
        <v>0</v>
      </c>
      <c r="T70" s="25" t="str">
        <f t="shared" si="4"/>
        <v xml:space="preserve"> -</v>
      </c>
    </row>
    <row r="71" spans="2:20" ht="75">
      <c r="B71" s="340"/>
      <c r="C71" s="337"/>
      <c r="D71" s="333"/>
      <c r="E71" s="49">
        <v>43466</v>
      </c>
      <c r="F71" s="106">
        <v>43830</v>
      </c>
      <c r="G71" s="11" t="s">
        <v>83</v>
      </c>
      <c r="H71" s="28">
        <v>1</v>
      </c>
      <c r="I71" s="28">
        <f>+J71</f>
        <v>1</v>
      </c>
      <c r="J71" s="28">
        <v>1</v>
      </c>
      <c r="K71" s="85"/>
      <c r="L71" s="23">
        <f t="shared" si="0"/>
        <v>0</v>
      </c>
      <c r="M71" s="24">
        <f t="shared" si="1"/>
        <v>-119.00277777777778</v>
      </c>
      <c r="N71" s="25">
        <f t="shared" si="2"/>
        <v>0</v>
      </c>
      <c r="O71" s="119" t="s">
        <v>253</v>
      </c>
      <c r="P71" s="50">
        <v>0</v>
      </c>
      <c r="Q71" s="50"/>
      <c r="R71" s="50"/>
      <c r="S71" s="28" t="str">
        <f t="shared" si="3"/>
        <v xml:space="preserve"> -</v>
      </c>
      <c r="T71" s="25" t="str">
        <f t="shared" si="4"/>
        <v xml:space="preserve"> -</v>
      </c>
    </row>
    <row r="72" spans="2:20" ht="45">
      <c r="B72" s="340"/>
      <c r="C72" s="337"/>
      <c r="D72" s="333"/>
      <c r="E72" s="49">
        <v>43466</v>
      </c>
      <c r="F72" s="106">
        <v>43830</v>
      </c>
      <c r="G72" s="11" t="s">
        <v>84</v>
      </c>
      <c r="H72" s="50">
        <v>1</v>
      </c>
      <c r="I72" s="50">
        <f>+J72</f>
        <v>1</v>
      </c>
      <c r="J72" s="50">
        <v>1</v>
      </c>
      <c r="K72" s="82"/>
      <c r="L72" s="23">
        <f t="shared" si="0"/>
        <v>0</v>
      </c>
      <c r="M72" s="24">
        <f t="shared" si="1"/>
        <v>-119.00277777777778</v>
      </c>
      <c r="N72" s="25">
        <f t="shared" si="2"/>
        <v>0</v>
      </c>
      <c r="O72" s="119">
        <v>2210707</v>
      </c>
      <c r="P72" s="50">
        <v>209000</v>
      </c>
      <c r="Q72" s="50"/>
      <c r="R72" s="50"/>
      <c r="S72" s="28">
        <f t="shared" si="3"/>
        <v>0</v>
      </c>
      <c r="T72" s="25" t="str">
        <f t="shared" si="4"/>
        <v xml:space="preserve"> -</v>
      </c>
    </row>
    <row r="73" spans="2:20" ht="45">
      <c r="B73" s="340"/>
      <c r="C73" s="337"/>
      <c r="D73" s="333"/>
      <c r="E73" s="49">
        <v>43466</v>
      </c>
      <c r="F73" s="106">
        <v>43830</v>
      </c>
      <c r="G73" s="11" t="s">
        <v>85</v>
      </c>
      <c r="H73" s="50">
        <v>1</v>
      </c>
      <c r="I73" s="50">
        <f>+J73+('2018'!I73-'2018'!K73)</f>
        <v>-0.4</v>
      </c>
      <c r="J73" s="50">
        <v>0</v>
      </c>
      <c r="K73" s="82"/>
      <c r="L73" s="23" t="e">
        <f t="shared" si="0"/>
        <v>#DIV/0!</v>
      </c>
      <c r="M73" s="24">
        <f t="shared" si="1"/>
        <v>-119.00277777777778</v>
      </c>
      <c r="N73" s="25" t="str">
        <f t="shared" si="2"/>
        <v xml:space="preserve"> -</v>
      </c>
      <c r="O73" s="119">
        <v>2210707</v>
      </c>
      <c r="P73" s="50">
        <v>0</v>
      </c>
      <c r="Q73" s="50"/>
      <c r="R73" s="50"/>
      <c r="S73" s="28" t="str">
        <f t="shared" si="3"/>
        <v xml:space="preserve"> -</v>
      </c>
      <c r="T73" s="25" t="str">
        <f t="shared" si="4"/>
        <v xml:space="preserve"> -</v>
      </c>
    </row>
    <row r="74" spans="2:20" ht="46" thickBot="1">
      <c r="B74" s="340"/>
      <c r="C74" s="337"/>
      <c r="D74" s="306"/>
      <c r="E74" s="65">
        <v>43466</v>
      </c>
      <c r="F74" s="109">
        <v>43830</v>
      </c>
      <c r="G74" s="12" t="s">
        <v>86</v>
      </c>
      <c r="H74" s="66">
        <v>1</v>
      </c>
      <c r="I74" s="54">
        <f>+J74</f>
        <v>1</v>
      </c>
      <c r="J74" s="66">
        <v>1</v>
      </c>
      <c r="K74" s="87"/>
      <c r="L74" s="92">
        <f t="shared" si="0"/>
        <v>0</v>
      </c>
      <c r="M74" s="93">
        <f t="shared" si="1"/>
        <v>-119.00277777777778</v>
      </c>
      <c r="N74" s="68">
        <f t="shared" si="2"/>
        <v>0</v>
      </c>
      <c r="O74" s="32">
        <v>2210869</v>
      </c>
      <c r="P74" s="66">
        <v>22823</v>
      </c>
      <c r="Q74" s="66"/>
      <c r="R74" s="66"/>
      <c r="S74" s="67">
        <f t="shared" si="3"/>
        <v>0</v>
      </c>
      <c r="T74" s="68" t="str">
        <f t="shared" si="4"/>
        <v xml:space="preserve"> -</v>
      </c>
    </row>
    <row r="75" spans="2:20" ht="45">
      <c r="B75" s="340"/>
      <c r="C75" s="337"/>
      <c r="D75" s="330" t="s">
        <v>159</v>
      </c>
      <c r="E75" s="51">
        <v>43466</v>
      </c>
      <c r="F75" s="108">
        <v>43830</v>
      </c>
      <c r="G75" s="14" t="s">
        <v>87</v>
      </c>
      <c r="H75" s="52">
        <v>8</v>
      </c>
      <c r="I75" s="70">
        <f>+J75+('2018'!I75-'2018'!K75)</f>
        <v>1</v>
      </c>
      <c r="J75" s="52">
        <v>2</v>
      </c>
      <c r="K75" s="81"/>
      <c r="L75" s="18">
        <f t="shared" si="0"/>
        <v>0</v>
      </c>
      <c r="M75" s="19">
        <f t="shared" si="1"/>
        <v>-119.00277777777778</v>
      </c>
      <c r="N75" s="20">
        <f t="shared" si="2"/>
        <v>0</v>
      </c>
      <c r="O75" s="118">
        <v>0</v>
      </c>
      <c r="P75" s="52">
        <v>0</v>
      </c>
      <c r="Q75" s="52"/>
      <c r="R75" s="52"/>
      <c r="S75" s="21" t="str">
        <f t="shared" si="3"/>
        <v xml:space="preserve"> -</v>
      </c>
      <c r="T75" s="20" t="str">
        <f t="shared" si="4"/>
        <v xml:space="preserve"> -</v>
      </c>
    </row>
    <row r="76" spans="2:20" ht="75">
      <c r="B76" s="340"/>
      <c r="C76" s="337"/>
      <c r="D76" s="331"/>
      <c r="E76" s="49">
        <v>43466</v>
      </c>
      <c r="F76" s="106">
        <v>43830</v>
      </c>
      <c r="G76" s="11" t="s">
        <v>88</v>
      </c>
      <c r="H76" s="50">
        <v>4000</v>
      </c>
      <c r="I76" s="50">
        <f>+J76+('2018'!I76-'2018'!K76)</f>
        <v>-1673</v>
      </c>
      <c r="J76" s="50">
        <v>1000</v>
      </c>
      <c r="K76" s="82"/>
      <c r="L76" s="23">
        <f t="shared" si="0"/>
        <v>0</v>
      </c>
      <c r="M76" s="24">
        <f t="shared" si="1"/>
        <v>-119.00277777777778</v>
      </c>
      <c r="N76" s="25">
        <f t="shared" si="2"/>
        <v>0</v>
      </c>
      <c r="O76" s="119">
        <v>2210255</v>
      </c>
      <c r="P76" s="50">
        <v>104500</v>
      </c>
      <c r="Q76" s="50"/>
      <c r="R76" s="50"/>
      <c r="S76" s="28">
        <f t="shared" si="3"/>
        <v>0</v>
      </c>
      <c r="T76" s="25" t="str">
        <f t="shared" si="4"/>
        <v xml:space="preserve"> -</v>
      </c>
    </row>
    <row r="77" spans="2:20" ht="45">
      <c r="B77" s="340"/>
      <c r="C77" s="337"/>
      <c r="D77" s="331"/>
      <c r="E77" s="49">
        <v>43466</v>
      </c>
      <c r="F77" s="106">
        <v>43830</v>
      </c>
      <c r="G77" s="11" t="s">
        <v>89</v>
      </c>
      <c r="H77" s="50">
        <v>4000</v>
      </c>
      <c r="I77" s="50">
        <f>+J77+('2018'!I77-'2018'!K77)</f>
        <v>1929</v>
      </c>
      <c r="J77" s="50">
        <v>1200</v>
      </c>
      <c r="K77" s="82"/>
      <c r="L77" s="23">
        <f t="shared" si="0"/>
        <v>0</v>
      </c>
      <c r="M77" s="24">
        <f t="shared" si="1"/>
        <v>-119.00277777777778</v>
      </c>
      <c r="N77" s="25">
        <f t="shared" si="2"/>
        <v>0</v>
      </c>
      <c r="O77" s="119">
        <v>2210255</v>
      </c>
      <c r="P77" s="50">
        <v>175596</v>
      </c>
      <c r="Q77" s="50"/>
      <c r="R77" s="50"/>
      <c r="S77" s="28">
        <f t="shared" si="3"/>
        <v>0</v>
      </c>
      <c r="T77" s="25" t="str">
        <f t="shared" si="4"/>
        <v xml:space="preserve"> -</v>
      </c>
    </row>
    <row r="78" spans="2:20" ht="45">
      <c r="B78" s="340"/>
      <c r="C78" s="337"/>
      <c r="D78" s="331"/>
      <c r="E78" s="49">
        <v>43466</v>
      </c>
      <c r="F78" s="106">
        <v>43830</v>
      </c>
      <c r="G78" s="11" t="s">
        <v>90</v>
      </c>
      <c r="H78" s="50">
        <v>1</v>
      </c>
      <c r="I78" s="50">
        <f>+J78</f>
        <v>1</v>
      </c>
      <c r="J78" s="50">
        <v>1</v>
      </c>
      <c r="K78" s="82"/>
      <c r="L78" s="23">
        <f t="shared" ref="L78:L136" si="12">+K78/J78</f>
        <v>0</v>
      </c>
      <c r="M78" s="24">
        <f t="shared" ref="M78:M136" si="13">DAYS360(E78,$C$8)/DAYS360(E78,F78)</f>
        <v>-119.00277777777778</v>
      </c>
      <c r="N78" s="25">
        <f t="shared" ref="N78:N136" si="14">IF(J78=0," -",IF(L78&gt;100%,100%,L78))</f>
        <v>0</v>
      </c>
      <c r="O78" s="119">
        <v>2210155</v>
      </c>
      <c r="P78" s="50">
        <v>188100</v>
      </c>
      <c r="Q78" s="50"/>
      <c r="R78" s="50"/>
      <c r="S78" s="28">
        <f t="shared" ref="S78:S137" si="15">IF(P78=0," -",Q78/P78)</f>
        <v>0</v>
      </c>
      <c r="T78" s="25" t="str">
        <f t="shared" ref="T78:T137" si="16">IF(R78=0," -",IF(Q78=0,100%,R78/Q78))</f>
        <v xml:space="preserve"> -</v>
      </c>
    </row>
    <row r="79" spans="2:20" ht="75">
      <c r="B79" s="340"/>
      <c r="C79" s="337"/>
      <c r="D79" s="331"/>
      <c r="E79" s="49">
        <v>43466</v>
      </c>
      <c r="F79" s="106">
        <v>43830</v>
      </c>
      <c r="G79" s="11" t="s">
        <v>91</v>
      </c>
      <c r="H79" s="50">
        <v>1</v>
      </c>
      <c r="I79" s="50">
        <f t="shared" ref="I79:I93" si="17">+J79</f>
        <v>1</v>
      </c>
      <c r="J79" s="50">
        <v>1</v>
      </c>
      <c r="K79" s="82"/>
      <c r="L79" s="23">
        <f t="shared" si="12"/>
        <v>0</v>
      </c>
      <c r="M79" s="24">
        <f t="shared" si="13"/>
        <v>-119.00277777777778</v>
      </c>
      <c r="N79" s="25">
        <f t="shared" si="14"/>
        <v>0</v>
      </c>
      <c r="O79" s="119">
        <v>2210155</v>
      </c>
      <c r="P79" s="50">
        <v>114116</v>
      </c>
      <c r="Q79" s="50"/>
      <c r="R79" s="50"/>
      <c r="S79" s="28">
        <f t="shared" si="15"/>
        <v>0</v>
      </c>
      <c r="T79" s="25" t="str">
        <f t="shared" si="16"/>
        <v xml:space="preserve"> -</v>
      </c>
    </row>
    <row r="80" spans="2:20" ht="60">
      <c r="B80" s="340"/>
      <c r="C80" s="337"/>
      <c r="D80" s="331"/>
      <c r="E80" s="49">
        <v>43466</v>
      </c>
      <c r="F80" s="106">
        <v>43830</v>
      </c>
      <c r="G80" s="11" t="s">
        <v>92</v>
      </c>
      <c r="H80" s="50">
        <v>1</v>
      </c>
      <c r="I80" s="50">
        <f t="shared" si="17"/>
        <v>1</v>
      </c>
      <c r="J80" s="50">
        <v>1</v>
      </c>
      <c r="K80" s="82"/>
      <c r="L80" s="23">
        <f t="shared" si="12"/>
        <v>0</v>
      </c>
      <c r="M80" s="24">
        <f t="shared" si="13"/>
        <v>-119.00277777777778</v>
      </c>
      <c r="N80" s="25">
        <f t="shared" si="14"/>
        <v>0</v>
      </c>
      <c r="O80" s="119">
        <v>2210292</v>
      </c>
      <c r="P80" s="50">
        <v>171174</v>
      </c>
      <c r="Q80" s="50"/>
      <c r="R80" s="50"/>
      <c r="S80" s="28">
        <f t="shared" si="15"/>
        <v>0</v>
      </c>
      <c r="T80" s="25" t="str">
        <f t="shared" si="16"/>
        <v xml:space="preserve"> -</v>
      </c>
    </row>
    <row r="81" spans="2:20" ht="45">
      <c r="B81" s="340"/>
      <c r="C81" s="337"/>
      <c r="D81" s="331"/>
      <c r="E81" s="49">
        <v>43466</v>
      </c>
      <c r="F81" s="106">
        <v>43830</v>
      </c>
      <c r="G81" s="11" t="s">
        <v>93</v>
      </c>
      <c r="H81" s="50">
        <v>33</v>
      </c>
      <c r="I81" s="50">
        <f t="shared" si="17"/>
        <v>33</v>
      </c>
      <c r="J81" s="50">
        <v>33</v>
      </c>
      <c r="K81" s="82"/>
      <c r="L81" s="23">
        <f t="shared" si="12"/>
        <v>0</v>
      </c>
      <c r="M81" s="24">
        <f t="shared" si="13"/>
        <v>-119.00277777777778</v>
      </c>
      <c r="N81" s="25">
        <f t="shared" si="14"/>
        <v>0</v>
      </c>
      <c r="O81" s="119">
        <v>2210255</v>
      </c>
      <c r="P81" s="50">
        <v>100000</v>
      </c>
      <c r="Q81" s="50"/>
      <c r="R81" s="50"/>
      <c r="S81" s="28">
        <f t="shared" si="15"/>
        <v>0</v>
      </c>
      <c r="T81" s="25" t="str">
        <f t="shared" si="16"/>
        <v xml:space="preserve"> -</v>
      </c>
    </row>
    <row r="82" spans="2:20" ht="46" thickBot="1">
      <c r="B82" s="340"/>
      <c r="C82" s="337"/>
      <c r="D82" s="332"/>
      <c r="E82" s="53">
        <v>43466</v>
      </c>
      <c r="F82" s="107">
        <v>43830</v>
      </c>
      <c r="G82" s="15" t="s">
        <v>94</v>
      </c>
      <c r="H82" s="54">
        <v>75000</v>
      </c>
      <c r="I82" s="54">
        <f t="shared" si="17"/>
        <v>75000</v>
      </c>
      <c r="J82" s="54">
        <v>75000</v>
      </c>
      <c r="K82" s="83"/>
      <c r="L82" s="90">
        <f t="shared" si="12"/>
        <v>0</v>
      </c>
      <c r="M82" s="94">
        <f t="shared" si="13"/>
        <v>-119.00277777777778</v>
      </c>
      <c r="N82" s="56">
        <f t="shared" si="14"/>
        <v>0</v>
      </c>
      <c r="O82" s="120">
        <v>2210255</v>
      </c>
      <c r="P82" s="54">
        <v>0</v>
      </c>
      <c r="Q82" s="54"/>
      <c r="R82" s="54"/>
      <c r="S82" s="55" t="str">
        <f t="shared" si="15"/>
        <v xml:space="preserve"> -</v>
      </c>
      <c r="T82" s="56" t="str">
        <f t="shared" si="16"/>
        <v xml:space="preserve"> -</v>
      </c>
    </row>
    <row r="83" spans="2:20" ht="90">
      <c r="B83" s="340"/>
      <c r="C83" s="337"/>
      <c r="D83" s="305" t="s">
        <v>160</v>
      </c>
      <c r="E83" s="69">
        <v>43466</v>
      </c>
      <c r="F83" s="110">
        <v>43830</v>
      </c>
      <c r="G83" s="111" t="s">
        <v>95</v>
      </c>
      <c r="H83" s="70">
        <v>1</v>
      </c>
      <c r="I83" s="70">
        <f t="shared" si="17"/>
        <v>1</v>
      </c>
      <c r="J83" s="70">
        <v>1</v>
      </c>
      <c r="K83" s="86"/>
      <c r="L83" s="91">
        <f t="shared" si="12"/>
        <v>0</v>
      </c>
      <c r="M83" s="96">
        <f t="shared" si="13"/>
        <v>-119.00277777777778</v>
      </c>
      <c r="N83" s="72">
        <f t="shared" si="14"/>
        <v>0</v>
      </c>
      <c r="O83" s="121">
        <v>2210260</v>
      </c>
      <c r="P83" s="70">
        <v>65520</v>
      </c>
      <c r="Q83" s="70"/>
      <c r="R83" s="70"/>
      <c r="S83" s="71">
        <f t="shared" si="15"/>
        <v>0</v>
      </c>
      <c r="T83" s="72" t="str">
        <f t="shared" si="16"/>
        <v xml:space="preserve"> -</v>
      </c>
    </row>
    <row r="84" spans="2:20" ht="60">
      <c r="B84" s="340"/>
      <c r="C84" s="337"/>
      <c r="D84" s="333"/>
      <c r="E84" s="49">
        <v>43466</v>
      </c>
      <c r="F84" s="106">
        <v>43830</v>
      </c>
      <c r="G84" s="8" t="s">
        <v>96</v>
      </c>
      <c r="H84" s="50">
        <v>1</v>
      </c>
      <c r="I84" s="50">
        <f t="shared" si="17"/>
        <v>1</v>
      </c>
      <c r="J84" s="50">
        <v>1</v>
      </c>
      <c r="K84" s="82"/>
      <c r="L84" s="23">
        <f t="shared" si="12"/>
        <v>0</v>
      </c>
      <c r="M84" s="24">
        <f t="shared" si="13"/>
        <v>-119.00277777777778</v>
      </c>
      <c r="N84" s="25">
        <f t="shared" si="14"/>
        <v>0</v>
      </c>
      <c r="O84" s="119">
        <v>2210260</v>
      </c>
      <c r="P84" s="50">
        <v>87362</v>
      </c>
      <c r="Q84" s="50"/>
      <c r="R84" s="50"/>
      <c r="S84" s="28">
        <f t="shared" si="15"/>
        <v>0</v>
      </c>
      <c r="T84" s="25" t="str">
        <f t="shared" si="16"/>
        <v xml:space="preserve"> -</v>
      </c>
    </row>
    <row r="85" spans="2:20" ht="91" thickBot="1">
      <c r="B85" s="340"/>
      <c r="C85" s="337"/>
      <c r="D85" s="306"/>
      <c r="E85" s="65">
        <v>43466</v>
      </c>
      <c r="F85" s="109">
        <v>43830</v>
      </c>
      <c r="G85" s="17" t="s">
        <v>97</v>
      </c>
      <c r="H85" s="66">
        <v>1</v>
      </c>
      <c r="I85" s="54">
        <f t="shared" si="17"/>
        <v>1</v>
      </c>
      <c r="J85" s="66">
        <v>1</v>
      </c>
      <c r="K85" s="87"/>
      <c r="L85" s="92">
        <f t="shared" si="12"/>
        <v>0</v>
      </c>
      <c r="M85" s="93">
        <f t="shared" si="13"/>
        <v>-119.00277777777778</v>
      </c>
      <c r="N85" s="68">
        <f t="shared" si="14"/>
        <v>0</v>
      </c>
      <c r="O85" s="32">
        <v>2210260</v>
      </c>
      <c r="P85" s="66">
        <v>79881</v>
      </c>
      <c r="Q85" s="66"/>
      <c r="R85" s="66"/>
      <c r="S85" s="67">
        <f t="shared" si="15"/>
        <v>0</v>
      </c>
      <c r="T85" s="68" t="str">
        <f t="shared" si="16"/>
        <v xml:space="preserve"> -</v>
      </c>
    </row>
    <row r="86" spans="2:20" ht="45">
      <c r="B86" s="340"/>
      <c r="C86" s="337"/>
      <c r="D86" s="330" t="s">
        <v>161</v>
      </c>
      <c r="E86" s="51">
        <v>43466</v>
      </c>
      <c r="F86" s="108">
        <v>43830</v>
      </c>
      <c r="G86" s="14" t="s">
        <v>98</v>
      </c>
      <c r="H86" s="52">
        <v>1</v>
      </c>
      <c r="I86" s="70">
        <f t="shared" si="17"/>
        <v>1</v>
      </c>
      <c r="J86" s="52">
        <v>1</v>
      </c>
      <c r="K86" s="81"/>
      <c r="L86" s="18">
        <f t="shared" si="12"/>
        <v>0</v>
      </c>
      <c r="M86" s="19">
        <f t="shared" si="13"/>
        <v>-119.00277777777778</v>
      </c>
      <c r="N86" s="20">
        <f t="shared" si="14"/>
        <v>0</v>
      </c>
      <c r="O86" s="118">
        <v>2210946</v>
      </c>
      <c r="P86" s="52">
        <v>0</v>
      </c>
      <c r="Q86" s="52"/>
      <c r="R86" s="52"/>
      <c r="S86" s="21" t="str">
        <f t="shared" si="15"/>
        <v xml:space="preserve"> -</v>
      </c>
      <c r="T86" s="20" t="str">
        <f t="shared" si="16"/>
        <v xml:space="preserve"> -</v>
      </c>
    </row>
    <row r="87" spans="2:20" ht="45">
      <c r="B87" s="340"/>
      <c r="C87" s="337"/>
      <c r="D87" s="331"/>
      <c r="E87" s="49">
        <v>43466</v>
      </c>
      <c r="F87" s="106">
        <v>43830</v>
      </c>
      <c r="G87" s="11" t="s">
        <v>99</v>
      </c>
      <c r="H87" s="28">
        <v>1</v>
      </c>
      <c r="I87" s="28">
        <f t="shared" si="17"/>
        <v>1</v>
      </c>
      <c r="J87" s="28">
        <v>1</v>
      </c>
      <c r="K87" s="85"/>
      <c r="L87" s="23">
        <f t="shared" si="12"/>
        <v>0</v>
      </c>
      <c r="M87" s="24">
        <f t="shared" si="13"/>
        <v>-119.00277777777778</v>
      </c>
      <c r="N87" s="25">
        <f t="shared" si="14"/>
        <v>0</v>
      </c>
      <c r="O87" s="119">
        <v>2210946</v>
      </c>
      <c r="P87" s="50">
        <v>0</v>
      </c>
      <c r="Q87" s="50"/>
      <c r="R87" s="50"/>
      <c r="S87" s="28" t="str">
        <f t="shared" si="15"/>
        <v xml:space="preserve"> -</v>
      </c>
      <c r="T87" s="25" t="str">
        <f t="shared" si="16"/>
        <v xml:space="preserve"> -</v>
      </c>
    </row>
    <row r="88" spans="2:20" ht="30">
      <c r="B88" s="340"/>
      <c r="C88" s="337"/>
      <c r="D88" s="331"/>
      <c r="E88" s="49">
        <v>43466</v>
      </c>
      <c r="F88" s="106">
        <v>43830</v>
      </c>
      <c r="G88" s="8" t="s">
        <v>100</v>
      </c>
      <c r="H88" s="50">
        <v>1</v>
      </c>
      <c r="I88" s="50">
        <f t="shared" si="17"/>
        <v>1</v>
      </c>
      <c r="J88" s="50">
        <v>1</v>
      </c>
      <c r="K88" s="82"/>
      <c r="L88" s="23">
        <f t="shared" si="12"/>
        <v>0</v>
      </c>
      <c r="M88" s="24">
        <f t="shared" si="13"/>
        <v>-119.00277777777778</v>
      </c>
      <c r="N88" s="25">
        <f t="shared" si="14"/>
        <v>0</v>
      </c>
      <c r="O88" s="119" t="s">
        <v>251</v>
      </c>
      <c r="P88" s="50">
        <v>0</v>
      </c>
      <c r="Q88" s="50"/>
      <c r="R88" s="50"/>
      <c r="S88" s="28" t="str">
        <f t="shared" si="15"/>
        <v xml:space="preserve"> -</v>
      </c>
      <c r="T88" s="25" t="str">
        <f t="shared" si="16"/>
        <v xml:space="preserve"> -</v>
      </c>
    </row>
    <row r="89" spans="2:20" ht="45">
      <c r="B89" s="340"/>
      <c r="C89" s="337"/>
      <c r="D89" s="331"/>
      <c r="E89" s="49">
        <v>43466</v>
      </c>
      <c r="F89" s="106">
        <v>43830</v>
      </c>
      <c r="G89" s="8" t="s">
        <v>101</v>
      </c>
      <c r="H89" s="50">
        <v>1</v>
      </c>
      <c r="I89" s="50">
        <f t="shared" si="17"/>
        <v>1</v>
      </c>
      <c r="J89" s="50">
        <v>1</v>
      </c>
      <c r="K89" s="82"/>
      <c r="L89" s="23">
        <f t="shared" si="12"/>
        <v>0</v>
      </c>
      <c r="M89" s="24">
        <f t="shared" si="13"/>
        <v>-119.00277777777778</v>
      </c>
      <c r="N89" s="25">
        <f t="shared" si="14"/>
        <v>0</v>
      </c>
      <c r="O89" s="119" t="s">
        <v>251</v>
      </c>
      <c r="P89" s="50">
        <v>0</v>
      </c>
      <c r="Q89" s="50"/>
      <c r="R89" s="50"/>
      <c r="S89" s="28" t="str">
        <f t="shared" si="15"/>
        <v xml:space="preserve"> -</v>
      </c>
      <c r="T89" s="25" t="str">
        <f t="shared" si="16"/>
        <v xml:space="preserve"> -</v>
      </c>
    </row>
    <row r="90" spans="2:20" ht="61" thickBot="1">
      <c r="B90" s="340"/>
      <c r="C90" s="337"/>
      <c r="D90" s="332"/>
      <c r="E90" s="53">
        <v>43466</v>
      </c>
      <c r="F90" s="107">
        <v>43830</v>
      </c>
      <c r="G90" s="15" t="s">
        <v>102</v>
      </c>
      <c r="H90" s="54">
        <v>1</v>
      </c>
      <c r="I90" s="54">
        <f t="shared" si="17"/>
        <v>1</v>
      </c>
      <c r="J90" s="54">
        <v>1</v>
      </c>
      <c r="K90" s="83"/>
      <c r="L90" s="90">
        <f t="shared" si="12"/>
        <v>0</v>
      </c>
      <c r="M90" s="94">
        <f t="shared" si="13"/>
        <v>-119.00277777777778</v>
      </c>
      <c r="N90" s="56">
        <f t="shared" si="14"/>
        <v>0</v>
      </c>
      <c r="O90" s="120">
        <v>2210946</v>
      </c>
      <c r="P90" s="54">
        <v>130625</v>
      </c>
      <c r="Q90" s="54"/>
      <c r="R90" s="54"/>
      <c r="S90" s="55">
        <f t="shared" si="15"/>
        <v>0</v>
      </c>
      <c r="T90" s="56" t="str">
        <f t="shared" si="16"/>
        <v xml:space="preserve"> -</v>
      </c>
    </row>
    <row r="91" spans="2:20" ht="45">
      <c r="B91" s="340"/>
      <c r="C91" s="337"/>
      <c r="D91" s="305" t="s">
        <v>162</v>
      </c>
      <c r="E91" s="69">
        <v>43466</v>
      </c>
      <c r="F91" s="110">
        <v>43830</v>
      </c>
      <c r="G91" s="13" t="s">
        <v>103</v>
      </c>
      <c r="H91" s="70">
        <v>560</v>
      </c>
      <c r="I91" s="70">
        <f t="shared" si="17"/>
        <v>560</v>
      </c>
      <c r="J91" s="70">
        <v>560</v>
      </c>
      <c r="K91" s="86"/>
      <c r="L91" s="91">
        <f t="shared" si="12"/>
        <v>0</v>
      </c>
      <c r="M91" s="96">
        <f t="shared" si="13"/>
        <v>-119.00277777777778</v>
      </c>
      <c r="N91" s="72">
        <f t="shared" si="14"/>
        <v>0</v>
      </c>
      <c r="O91" s="121" t="s">
        <v>254</v>
      </c>
      <c r="P91" s="70">
        <v>1232460</v>
      </c>
      <c r="Q91" s="70"/>
      <c r="R91" s="70"/>
      <c r="S91" s="71">
        <f t="shared" si="15"/>
        <v>0</v>
      </c>
      <c r="T91" s="72" t="str">
        <f t="shared" si="16"/>
        <v xml:space="preserve"> -</v>
      </c>
    </row>
    <row r="92" spans="2:20" ht="45">
      <c r="B92" s="340"/>
      <c r="C92" s="337"/>
      <c r="D92" s="333"/>
      <c r="E92" s="49">
        <v>43466</v>
      </c>
      <c r="F92" s="106">
        <v>43830</v>
      </c>
      <c r="G92" s="11" t="s">
        <v>104</v>
      </c>
      <c r="H92" s="50">
        <v>560</v>
      </c>
      <c r="I92" s="50">
        <f t="shared" si="17"/>
        <v>560</v>
      </c>
      <c r="J92" s="50">
        <v>560</v>
      </c>
      <c r="K92" s="82"/>
      <c r="L92" s="23">
        <f t="shared" si="12"/>
        <v>0</v>
      </c>
      <c r="M92" s="24">
        <f t="shared" si="13"/>
        <v>-119.00277777777778</v>
      </c>
      <c r="N92" s="25">
        <f t="shared" si="14"/>
        <v>0</v>
      </c>
      <c r="O92" s="119">
        <v>2210874</v>
      </c>
      <c r="P92" s="50">
        <v>1000000</v>
      </c>
      <c r="Q92" s="50"/>
      <c r="R92" s="50"/>
      <c r="S92" s="28">
        <f t="shared" si="15"/>
        <v>0</v>
      </c>
      <c r="T92" s="25" t="str">
        <f t="shared" si="16"/>
        <v xml:space="preserve"> -</v>
      </c>
    </row>
    <row r="93" spans="2:20" ht="45">
      <c r="B93" s="340"/>
      <c r="C93" s="337"/>
      <c r="D93" s="333"/>
      <c r="E93" s="49">
        <v>43466</v>
      </c>
      <c r="F93" s="106">
        <v>43830</v>
      </c>
      <c r="G93" s="8" t="s">
        <v>105</v>
      </c>
      <c r="H93" s="50">
        <v>600</v>
      </c>
      <c r="I93" s="50">
        <f t="shared" si="17"/>
        <v>600</v>
      </c>
      <c r="J93" s="50">
        <v>600</v>
      </c>
      <c r="K93" s="82"/>
      <c r="L93" s="23">
        <f t="shared" si="12"/>
        <v>0</v>
      </c>
      <c r="M93" s="24">
        <f t="shared" si="13"/>
        <v>-119.00277777777778</v>
      </c>
      <c r="N93" s="25">
        <f t="shared" si="14"/>
        <v>0</v>
      </c>
      <c r="O93" s="119">
        <v>2210874</v>
      </c>
      <c r="P93" s="50">
        <v>739584</v>
      </c>
      <c r="Q93" s="50"/>
      <c r="R93" s="50"/>
      <c r="S93" s="28">
        <f t="shared" si="15"/>
        <v>0</v>
      </c>
      <c r="T93" s="25" t="str">
        <f t="shared" si="16"/>
        <v xml:space="preserve"> -</v>
      </c>
    </row>
    <row r="94" spans="2:20" ht="30">
      <c r="B94" s="340"/>
      <c r="C94" s="337"/>
      <c r="D94" s="333"/>
      <c r="E94" s="49">
        <v>43466</v>
      </c>
      <c r="F94" s="106">
        <v>43830</v>
      </c>
      <c r="G94" s="11" t="s">
        <v>106</v>
      </c>
      <c r="H94" s="50">
        <v>6</v>
      </c>
      <c r="I94" s="50">
        <f>+J94+('2018'!I94-'2018'!K94)</f>
        <v>-4</v>
      </c>
      <c r="J94" s="50">
        <v>0</v>
      </c>
      <c r="K94" s="82"/>
      <c r="L94" s="23" t="e">
        <f t="shared" si="12"/>
        <v>#DIV/0!</v>
      </c>
      <c r="M94" s="24">
        <f t="shared" si="13"/>
        <v>-119.00277777777778</v>
      </c>
      <c r="N94" s="25" t="str">
        <f t="shared" si="14"/>
        <v xml:space="preserve"> -</v>
      </c>
      <c r="O94" s="119">
        <v>2210874</v>
      </c>
      <c r="P94" s="50">
        <v>114566</v>
      </c>
      <c r="Q94" s="50"/>
      <c r="R94" s="50"/>
      <c r="S94" s="28">
        <f t="shared" si="15"/>
        <v>0</v>
      </c>
      <c r="T94" s="25" t="str">
        <f t="shared" si="16"/>
        <v xml:space="preserve"> -</v>
      </c>
    </row>
    <row r="95" spans="2:20" ht="30">
      <c r="B95" s="340"/>
      <c r="C95" s="337"/>
      <c r="D95" s="333"/>
      <c r="E95" s="49">
        <v>43466</v>
      </c>
      <c r="F95" s="106">
        <v>43830</v>
      </c>
      <c r="G95" s="11" t="s">
        <v>107</v>
      </c>
      <c r="H95" s="50">
        <v>4</v>
      </c>
      <c r="I95" s="50">
        <f>+J95+('2018'!I95-'2018'!K95)</f>
        <v>1</v>
      </c>
      <c r="J95" s="50">
        <v>1</v>
      </c>
      <c r="K95" s="82"/>
      <c r="L95" s="23">
        <f t="shared" si="12"/>
        <v>0</v>
      </c>
      <c r="M95" s="24">
        <f t="shared" si="13"/>
        <v>-119.00277777777778</v>
      </c>
      <c r="N95" s="25">
        <f t="shared" si="14"/>
        <v>0</v>
      </c>
      <c r="O95" s="119">
        <v>2210710</v>
      </c>
      <c r="P95" s="50">
        <v>114116</v>
      </c>
      <c r="Q95" s="50"/>
      <c r="R95" s="50"/>
      <c r="S95" s="28">
        <f t="shared" si="15"/>
        <v>0</v>
      </c>
      <c r="T95" s="25" t="str">
        <f t="shared" si="16"/>
        <v xml:space="preserve"> -</v>
      </c>
    </row>
    <row r="96" spans="2:20" ht="45">
      <c r="B96" s="340"/>
      <c r="C96" s="337"/>
      <c r="D96" s="333"/>
      <c r="E96" s="49">
        <v>43466</v>
      </c>
      <c r="F96" s="106">
        <v>43830</v>
      </c>
      <c r="G96" s="11" t="s">
        <v>108</v>
      </c>
      <c r="H96" s="50">
        <v>560</v>
      </c>
      <c r="I96" s="50">
        <f>+J96</f>
        <v>560</v>
      </c>
      <c r="J96" s="50">
        <v>560</v>
      </c>
      <c r="K96" s="82"/>
      <c r="L96" s="23">
        <f t="shared" si="12"/>
        <v>0</v>
      </c>
      <c r="M96" s="24">
        <f t="shared" si="13"/>
        <v>-119.00277777777778</v>
      </c>
      <c r="N96" s="25">
        <f t="shared" si="14"/>
        <v>0</v>
      </c>
      <c r="O96" s="119" t="s">
        <v>255</v>
      </c>
      <c r="P96" s="50">
        <v>146250</v>
      </c>
      <c r="Q96" s="50"/>
      <c r="R96" s="50"/>
      <c r="S96" s="28">
        <f t="shared" si="15"/>
        <v>0</v>
      </c>
      <c r="T96" s="25" t="str">
        <f t="shared" si="16"/>
        <v xml:space="preserve"> -</v>
      </c>
    </row>
    <row r="97" spans="2:20" ht="45">
      <c r="B97" s="340"/>
      <c r="C97" s="337"/>
      <c r="D97" s="333"/>
      <c r="E97" s="49">
        <v>43466</v>
      </c>
      <c r="F97" s="106">
        <v>43830</v>
      </c>
      <c r="G97" s="11" t="s">
        <v>109</v>
      </c>
      <c r="H97" s="50">
        <v>3</v>
      </c>
      <c r="I97" s="50">
        <f>+J97+('2018'!I97-'2018'!K97)</f>
        <v>1</v>
      </c>
      <c r="J97" s="50">
        <v>1</v>
      </c>
      <c r="K97" s="82"/>
      <c r="L97" s="23">
        <f t="shared" si="12"/>
        <v>0</v>
      </c>
      <c r="M97" s="24">
        <f t="shared" si="13"/>
        <v>-119.00277777777778</v>
      </c>
      <c r="N97" s="25">
        <f t="shared" si="14"/>
        <v>0</v>
      </c>
      <c r="O97" s="119">
        <v>2210710</v>
      </c>
      <c r="P97" s="50">
        <v>54601</v>
      </c>
      <c r="Q97" s="50"/>
      <c r="R97" s="50"/>
      <c r="S97" s="28">
        <f t="shared" si="15"/>
        <v>0</v>
      </c>
      <c r="T97" s="25" t="str">
        <f t="shared" si="16"/>
        <v xml:space="preserve"> -</v>
      </c>
    </row>
    <row r="98" spans="2:20" ht="45">
      <c r="B98" s="340"/>
      <c r="C98" s="337"/>
      <c r="D98" s="333"/>
      <c r="E98" s="49">
        <v>43466</v>
      </c>
      <c r="F98" s="106">
        <v>43830</v>
      </c>
      <c r="G98" s="11" t="s">
        <v>110</v>
      </c>
      <c r="H98" s="50">
        <v>1</v>
      </c>
      <c r="I98" s="50">
        <f>+J98</f>
        <v>1</v>
      </c>
      <c r="J98" s="50">
        <v>1</v>
      </c>
      <c r="K98" s="82"/>
      <c r="L98" s="23">
        <f t="shared" si="12"/>
        <v>0</v>
      </c>
      <c r="M98" s="24">
        <f t="shared" si="13"/>
        <v>-119.00277777777778</v>
      </c>
      <c r="N98" s="25">
        <f t="shared" si="14"/>
        <v>0</v>
      </c>
      <c r="O98" s="119" t="s">
        <v>255</v>
      </c>
      <c r="P98" s="50">
        <v>76441</v>
      </c>
      <c r="Q98" s="50"/>
      <c r="R98" s="50"/>
      <c r="S98" s="28">
        <f t="shared" si="15"/>
        <v>0</v>
      </c>
      <c r="T98" s="25" t="str">
        <f t="shared" si="16"/>
        <v xml:space="preserve"> -</v>
      </c>
    </row>
    <row r="99" spans="2:20" ht="45">
      <c r="B99" s="340"/>
      <c r="C99" s="337"/>
      <c r="D99" s="333"/>
      <c r="E99" s="49">
        <v>43466</v>
      </c>
      <c r="F99" s="106">
        <v>43830</v>
      </c>
      <c r="G99" s="11" t="s">
        <v>111</v>
      </c>
      <c r="H99" s="50">
        <v>560</v>
      </c>
      <c r="I99" s="50">
        <f>+J99</f>
        <v>560</v>
      </c>
      <c r="J99" s="50">
        <v>560</v>
      </c>
      <c r="K99" s="82"/>
      <c r="L99" s="23">
        <f t="shared" si="12"/>
        <v>0</v>
      </c>
      <c r="M99" s="24">
        <f t="shared" si="13"/>
        <v>-119.00277777777778</v>
      </c>
      <c r="N99" s="25">
        <f t="shared" si="14"/>
        <v>0</v>
      </c>
      <c r="O99" s="119" t="s">
        <v>256</v>
      </c>
      <c r="P99" s="50">
        <v>65521</v>
      </c>
      <c r="Q99" s="50"/>
      <c r="R99" s="50"/>
      <c r="S99" s="28">
        <f t="shared" si="15"/>
        <v>0</v>
      </c>
      <c r="T99" s="25" t="str">
        <f t="shared" si="16"/>
        <v xml:space="preserve"> -</v>
      </c>
    </row>
    <row r="100" spans="2:20" ht="45" customHeight="1">
      <c r="B100" s="340"/>
      <c r="C100" s="337"/>
      <c r="D100" s="333"/>
      <c r="E100" s="49">
        <v>43466</v>
      </c>
      <c r="F100" s="106">
        <v>43830</v>
      </c>
      <c r="G100" s="11" t="s">
        <v>112</v>
      </c>
      <c r="H100" s="50">
        <v>4</v>
      </c>
      <c r="I100" s="50">
        <f>+J100+('2018'!I100-'2018'!K100)</f>
        <v>-1</v>
      </c>
      <c r="J100" s="50">
        <v>1</v>
      </c>
      <c r="K100" s="82"/>
      <c r="L100" s="23">
        <f t="shared" si="12"/>
        <v>0</v>
      </c>
      <c r="M100" s="24">
        <f t="shared" si="13"/>
        <v>-119.00277777777778</v>
      </c>
      <c r="N100" s="25">
        <f t="shared" si="14"/>
        <v>0</v>
      </c>
      <c r="O100" s="119" t="s">
        <v>255</v>
      </c>
      <c r="P100" s="50">
        <v>45646</v>
      </c>
      <c r="Q100" s="50"/>
      <c r="R100" s="50"/>
      <c r="S100" s="28">
        <f t="shared" si="15"/>
        <v>0</v>
      </c>
      <c r="T100" s="25" t="str">
        <f t="shared" si="16"/>
        <v xml:space="preserve"> -</v>
      </c>
    </row>
    <row r="101" spans="2:20" ht="30">
      <c r="B101" s="340"/>
      <c r="C101" s="337"/>
      <c r="D101" s="333"/>
      <c r="E101" s="49">
        <v>43466</v>
      </c>
      <c r="F101" s="106">
        <v>43830</v>
      </c>
      <c r="G101" s="11" t="s">
        <v>113</v>
      </c>
      <c r="H101" s="50">
        <v>10000</v>
      </c>
      <c r="I101" s="50">
        <f>+J101</f>
        <v>10000</v>
      </c>
      <c r="J101" s="50">
        <v>10000</v>
      </c>
      <c r="K101" s="82"/>
      <c r="L101" s="23">
        <f t="shared" si="12"/>
        <v>0</v>
      </c>
      <c r="M101" s="24">
        <f t="shared" si="13"/>
        <v>-119.00277777777778</v>
      </c>
      <c r="N101" s="25">
        <f t="shared" si="14"/>
        <v>0</v>
      </c>
      <c r="O101" s="119">
        <v>2210710</v>
      </c>
      <c r="P101" s="50">
        <v>0</v>
      </c>
      <c r="Q101" s="50"/>
      <c r="R101" s="50"/>
      <c r="S101" s="28" t="str">
        <f t="shared" si="15"/>
        <v xml:space="preserve"> -</v>
      </c>
      <c r="T101" s="25" t="str">
        <f t="shared" si="16"/>
        <v xml:space="preserve"> -</v>
      </c>
    </row>
    <row r="102" spans="2:20" ht="30">
      <c r="B102" s="340"/>
      <c r="C102" s="337"/>
      <c r="D102" s="333"/>
      <c r="E102" s="49">
        <v>43466</v>
      </c>
      <c r="F102" s="106">
        <v>43830</v>
      </c>
      <c r="G102" s="11" t="s">
        <v>114</v>
      </c>
      <c r="H102" s="50">
        <v>1</v>
      </c>
      <c r="I102" s="50">
        <f>+J102+('2018'!I102-'2018'!K102)</f>
        <v>0.9</v>
      </c>
      <c r="J102" s="50">
        <v>0</v>
      </c>
      <c r="K102" s="82"/>
      <c r="L102" s="23" t="e">
        <f t="shared" si="12"/>
        <v>#DIV/0!</v>
      </c>
      <c r="M102" s="24">
        <f t="shared" si="13"/>
        <v>-119.00277777777778</v>
      </c>
      <c r="N102" s="25" t="str">
        <f t="shared" si="14"/>
        <v xml:space="preserve"> -</v>
      </c>
      <c r="O102" s="119">
        <v>2210874</v>
      </c>
      <c r="P102" s="50">
        <v>0</v>
      </c>
      <c r="Q102" s="50"/>
      <c r="R102" s="50"/>
      <c r="S102" s="28" t="str">
        <f t="shared" si="15"/>
        <v xml:space="preserve"> -</v>
      </c>
      <c r="T102" s="25" t="str">
        <f t="shared" si="16"/>
        <v xml:space="preserve"> -</v>
      </c>
    </row>
    <row r="103" spans="2:20" ht="45">
      <c r="B103" s="340"/>
      <c r="C103" s="337"/>
      <c r="D103" s="333"/>
      <c r="E103" s="49">
        <v>43466</v>
      </c>
      <c r="F103" s="106">
        <v>43830</v>
      </c>
      <c r="G103" s="11" t="s">
        <v>179</v>
      </c>
      <c r="H103" s="28">
        <v>1</v>
      </c>
      <c r="I103" s="28">
        <f>+J103</f>
        <v>1</v>
      </c>
      <c r="J103" s="28">
        <v>1</v>
      </c>
      <c r="K103" s="85"/>
      <c r="L103" s="23">
        <f t="shared" si="12"/>
        <v>0</v>
      </c>
      <c r="M103" s="24">
        <f t="shared" si="13"/>
        <v>-119.00277777777778</v>
      </c>
      <c r="N103" s="25">
        <f t="shared" si="14"/>
        <v>0</v>
      </c>
      <c r="O103" s="119">
        <v>2210710</v>
      </c>
      <c r="P103" s="50">
        <v>0</v>
      </c>
      <c r="Q103" s="50"/>
      <c r="R103" s="50"/>
      <c r="S103" s="28" t="str">
        <f t="shared" si="15"/>
        <v xml:space="preserve"> -</v>
      </c>
      <c r="T103" s="25" t="str">
        <f t="shared" si="16"/>
        <v xml:space="preserve"> -</v>
      </c>
    </row>
    <row r="104" spans="2:20" ht="60">
      <c r="B104" s="340"/>
      <c r="C104" s="337"/>
      <c r="D104" s="333"/>
      <c r="E104" s="49">
        <v>43466</v>
      </c>
      <c r="F104" s="106">
        <v>43830</v>
      </c>
      <c r="G104" s="11" t="s">
        <v>115</v>
      </c>
      <c r="H104" s="50">
        <v>1000</v>
      </c>
      <c r="I104" s="50">
        <f>+J104+('2018'!I104-'2018'!K104)</f>
        <v>-2000</v>
      </c>
      <c r="J104" s="50">
        <v>250</v>
      </c>
      <c r="K104" s="82"/>
      <c r="L104" s="23">
        <f t="shared" si="12"/>
        <v>0</v>
      </c>
      <c r="M104" s="24">
        <f t="shared" si="13"/>
        <v>-119.00277777777778</v>
      </c>
      <c r="N104" s="25">
        <f t="shared" si="14"/>
        <v>0</v>
      </c>
      <c r="O104" s="119">
        <v>2210874</v>
      </c>
      <c r="P104" s="50">
        <v>600000</v>
      </c>
      <c r="Q104" s="50"/>
      <c r="R104" s="50"/>
      <c r="S104" s="28">
        <f t="shared" si="15"/>
        <v>0</v>
      </c>
      <c r="T104" s="25" t="str">
        <f t="shared" si="16"/>
        <v xml:space="preserve"> -</v>
      </c>
    </row>
    <row r="105" spans="2:20" ht="46" thickBot="1">
      <c r="B105" s="340"/>
      <c r="C105" s="338"/>
      <c r="D105" s="334"/>
      <c r="E105" s="53">
        <v>43466</v>
      </c>
      <c r="F105" s="107">
        <v>43830</v>
      </c>
      <c r="G105" s="15" t="s">
        <v>116</v>
      </c>
      <c r="H105" s="54">
        <v>1</v>
      </c>
      <c r="I105" s="54">
        <f>+J105</f>
        <v>1</v>
      </c>
      <c r="J105" s="54">
        <v>1</v>
      </c>
      <c r="K105" s="83"/>
      <c r="L105" s="90">
        <f t="shared" si="12"/>
        <v>0</v>
      </c>
      <c r="M105" s="94">
        <f t="shared" si="13"/>
        <v>-119.00277777777778</v>
      </c>
      <c r="N105" s="56">
        <f t="shared" si="14"/>
        <v>0</v>
      </c>
      <c r="O105" s="120">
        <v>2210710</v>
      </c>
      <c r="P105" s="54">
        <v>50000</v>
      </c>
      <c r="Q105" s="54"/>
      <c r="R105" s="54"/>
      <c r="S105" s="55">
        <f t="shared" si="15"/>
        <v>0</v>
      </c>
      <c r="T105" s="56" t="str">
        <f t="shared" si="16"/>
        <v xml:space="preserve"> -</v>
      </c>
    </row>
    <row r="106" spans="2:20" ht="13" customHeight="1" thickBot="1">
      <c r="B106" s="340"/>
      <c r="C106" s="37"/>
      <c r="D106" s="9"/>
      <c r="E106" s="38"/>
      <c r="F106" s="38"/>
      <c r="G106" s="34"/>
      <c r="H106" s="35"/>
      <c r="I106" s="104"/>
      <c r="J106" s="35"/>
      <c r="K106" s="35"/>
      <c r="L106" s="39"/>
      <c r="M106" s="34"/>
      <c r="N106" s="34"/>
      <c r="O106" s="37"/>
      <c r="P106" s="35"/>
      <c r="Q106" s="35"/>
      <c r="R106" s="35"/>
      <c r="S106" s="36"/>
      <c r="T106" s="40"/>
    </row>
    <row r="107" spans="2:20" ht="45">
      <c r="B107" s="340"/>
      <c r="C107" s="336" t="s">
        <v>174</v>
      </c>
      <c r="D107" s="335" t="s">
        <v>163</v>
      </c>
      <c r="E107" s="51">
        <v>43466</v>
      </c>
      <c r="F107" s="108">
        <v>43830</v>
      </c>
      <c r="G107" s="14" t="s">
        <v>117</v>
      </c>
      <c r="H107" s="52">
        <v>34</v>
      </c>
      <c r="I107" s="70">
        <f>+J107+('2018'!I107-'2018'!K107)</f>
        <v>5</v>
      </c>
      <c r="J107" s="52">
        <v>12</v>
      </c>
      <c r="K107" s="81"/>
      <c r="L107" s="18">
        <f t="shared" si="12"/>
        <v>0</v>
      </c>
      <c r="M107" s="19">
        <f t="shared" si="13"/>
        <v>-119.00277777777778</v>
      </c>
      <c r="N107" s="20">
        <f t="shared" si="14"/>
        <v>0</v>
      </c>
      <c r="O107" s="118">
        <v>2210708</v>
      </c>
      <c r="P107" s="52">
        <v>120000</v>
      </c>
      <c r="Q107" s="52"/>
      <c r="R107" s="52"/>
      <c r="S107" s="21">
        <f t="shared" si="15"/>
        <v>0</v>
      </c>
      <c r="T107" s="20" t="str">
        <f t="shared" si="16"/>
        <v xml:space="preserve"> -</v>
      </c>
    </row>
    <row r="108" spans="2:20" ht="45" customHeight="1">
      <c r="B108" s="340"/>
      <c r="C108" s="337"/>
      <c r="D108" s="333"/>
      <c r="E108" s="49">
        <v>43466</v>
      </c>
      <c r="F108" s="106">
        <v>43830</v>
      </c>
      <c r="G108" s="11" t="s">
        <v>118</v>
      </c>
      <c r="H108" s="28">
        <v>1</v>
      </c>
      <c r="I108" s="28">
        <f>+J108</f>
        <v>1</v>
      </c>
      <c r="J108" s="28">
        <v>1</v>
      </c>
      <c r="K108" s="85"/>
      <c r="L108" s="23">
        <f t="shared" si="12"/>
        <v>0</v>
      </c>
      <c r="M108" s="24">
        <f t="shared" si="13"/>
        <v>-119.00277777777778</v>
      </c>
      <c r="N108" s="25">
        <f t="shared" si="14"/>
        <v>0</v>
      </c>
      <c r="O108" s="119">
        <v>2210708</v>
      </c>
      <c r="P108" s="50">
        <v>15675</v>
      </c>
      <c r="Q108" s="50"/>
      <c r="R108" s="50"/>
      <c r="S108" s="28">
        <f t="shared" si="15"/>
        <v>0</v>
      </c>
      <c r="T108" s="25" t="str">
        <f t="shared" si="16"/>
        <v xml:space="preserve"> -</v>
      </c>
    </row>
    <row r="109" spans="2:20" ht="30">
      <c r="B109" s="340"/>
      <c r="C109" s="337"/>
      <c r="D109" s="333"/>
      <c r="E109" s="49">
        <v>43466</v>
      </c>
      <c r="F109" s="106">
        <v>43830</v>
      </c>
      <c r="G109" s="11" t="s">
        <v>119</v>
      </c>
      <c r="H109" s="50">
        <v>3</v>
      </c>
      <c r="I109" s="50">
        <f>+J109+('2018'!I109-'2018'!K109)</f>
        <v>0</v>
      </c>
      <c r="J109" s="50">
        <v>0</v>
      </c>
      <c r="K109" s="82"/>
      <c r="L109" s="23" t="e">
        <f t="shared" si="12"/>
        <v>#DIV/0!</v>
      </c>
      <c r="M109" s="24">
        <f t="shared" si="13"/>
        <v>-119.00277777777778</v>
      </c>
      <c r="N109" s="25" t="str">
        <f t="shared" si="14"/>
        <v xml:space="preserve"> -</v>
      </c>
      <c r="O109" s="119">
        <v>2210708</v>
      </c>
      <c r="P109" s="50">
        <v>5460</v>
      </c>
      <c r="Q109" s="50"/>
      <c r="R109" s="50"/>
      <c r="S109" s="28">
        <f t="shared" si="15"/>
        <v>0</v>
      </c>
      <c r="T109" s="25" t="str">
        <f t="shared" si="16"/>
        <v xml:space="preserve"> -</v>
      </c>
    </row>
    <row r="110" spans="2:20" ht="45">
      <c r="B110" s="340"/>
      <c r="C110" s="337"/>
      <c r="D110" s="333"/>
      <c r="E110" s="49">
        <v>43466</v>
      </c>
      <c r="F110" s="106">
        <v>43830</v>
      </c>
      <c r="G110" s="11" t="s">
        <v>120</v>
      </c>
      <c r="H110" s="28">
        <v>1</v>
      </c>
      <c r="I110" s="28">
        <f>+J110</f>
        <v>1</v>
      </c>
      <c r="J110" s="28">
        <v>1</v>
      </c>
      <c r="K110" s="85"/>
      <c r="L110" s="23">
        <f t="shared" si="12"/>
        <v>0</v>
      </c>
      <c r="M110" s="24">
        <f t="shared" si="13"/>
        <v>-119.00277777777778</v>
      </c>
      <c r="N110" s="25">
        <f t="shared" si="14"/>
        <v>0</v>
      </c>
      <c r="O110" s="119">
        <v>2210708</v>
      </c>
      <c r="P110" s="50">
        <v>131043</v>
      </c>
      <c r="Q110" s="50"/>
      <c r="R110" s="50"/>
      <c r="S110" s="28">
        <f t="shared" si="15"/>
        <v>0</v>
      </c>
      <c r="T110" s="25" t="str">
        <f t="shared" si="16"/>
        <v xml:space="preserve"> -</v>
      </c>
    </row>
    <row r="111" spans="2:20" ht="60">
      <c r="B111" s="340"/>
      <c r="C111" s="337"/>
      <c r="D111" s="333"/>
      <c r="E111" s="49">
        <v>43466</v>
      </c>
      <c r="F111" s="106">
        <v>43830</v>
      </c>
      <c r="G111" s="8" t="s">
        <v>121</v>
      </c>
      <c r="H111" s="50">
        <v>1</v>
      </c>
      <c r="I111" s="50">
        <f>+J111</f>
        <v>1</v>
      </c>
      <c r="J111" s="50">
        <v>1</v>
      </c>
      <c r="K111" s="82"/>
      <c r="L111" s="23">
        <f t="shared" si="12"/>
        <v>0</v>
      </c>
      <c r="M111" s="24">
        <f t="shared" si="13"/>
        <v>-119.00277777777778</v>
      </c>
      <c r="N111" s="25">
        <f t="shared" si="14"/>
        <v>0</v>
      </c>
      <c r="O111" s="119" t="s">
        <v>251</v>
      </c>
      <c r="P111" s="50">
        <v>0</v>
      </c>
      <c r="Q111" s="50"/>
      <c r="R111" s="50"/>
      <c r="S111" s="28" t="str">
        <f t="shared" si="15"/>
        <v xml:space="preserve"> -</v>
      </c>
      <c r="T111" s="25" t="str">
        <f t="shared" si="16"/>
        <v xml:space="preserve"> -</v>
      </c>
    </row>
    <row r="112" spans="2:20" ht="60">
      <c r="B112" s="340"/>
      <c r="C112" s="337"/>
      <c r="D112" s="333"/>
      <c r="E112" s="49">
        <v>43466</v>
      </c>
      <c r="F112" s="106">
        <v>43830</v>
      </c>
      <c r="G112" s="8" t="s">
        <v>122</v>
      </c>
      <c r="H112" s="50">
        <v>8</v>
      </c>
      <c r="I112" s="50">
        <f>+J112+('2018'!I112-'2018'!K112)</f>
        <v>1</v>
      </c>
      <c r="J112" s="50">
        <v>2</v>
      </c>
      <c r="K112" s="82"/>
      <c r="L112" s="23">
        <f t="shared" si="12"/>
        <v>0</v>
      </c>
      <c r="M112" s="24">
        <f t="shared" si="13"/>
        <v>-119.00277777777778</v>
      </c>
      <c r="N112" s="25">
        <f t="shared" si="14"/>
        <v>0</v>
      </c>
      <c r="O112" s="119">
        <v>2210708</v>
      </c>
      <c r="P112" s="50">
        <v>0</v>
      </c>
      <c r="Q112" s="50"/>
      <c r="R112" s="50"/>
      <c r="S112" s="28" t="str">
        <f t="shared" si="15"/>
        <v xml:space="preserve"> -</v>
      </c>
      <c r="T112" s="25" t="str">
        <f t="shared" si="16"/>
        <v xml:space="preserve"> -</v>
      </c>
    </row>
    <row r="113" spans="2:20" ht="61" thickBot="1">
      <c r="B113" s="340"/>
      <c r="C113" s="337"/>
      <c r="D113" s="306"/>
      <c r="E113" s="65">
        <v>43466</v>
      </c>
      <c r="F113" s="109">
        <v>43830</v>
      </c>
      <c r="G113" s="17" t="s">
        <v>123</v>
      </c>
      <c r="H113" s="66">
        <v>1</v>
      </c>
      <c r="I113" s="54">
        <f>+J113</f>
        <v>1</v>
      </c>
      <c r="J113" s="66">
        <v>1</v>
      </c>
      <c r="K113" s="87"/>
      <c r="L113" s="92">
        <f t="shared" si="12"/>
        <v>0</v>
      </c>
      <c r="M113" s="93">
        <f t="shared" si="13"/>
        <v>-119.00277777777778</v>
      </c>
      <c r="N113" s="68">
        <f t="shared" si="14"/>
        <v>0</v>
      </c>
      <c r="O113" s="32">
        <v>2210708</v>
      </c>
      <c r="P113" s="66">
        <v>0</v>
      </c>
      <c r="Q113" s="66"/>
      <c r="R113" s="66"/>
      <c r="S113" s="67" t="str">
        <f t="shared" si="15"/>
        <v xml:space="preserve"> -</v>
      </c>
      <c r="T113" s="68" t="str">
        <f t="shared" si="16"/>
        <v xml:space="preserve"> -</v>
      </c>
    </row>
    <row r="114" spans="2:20" ht="30">
      <c r="B114" s="340"/>
      <c r="C114" s="337"/>
      <c r="D114" s="330" t="s">
        <v>164</v>
      </c>
      <c r="E114" s="51">
        <v>43466</v>
      </c>
      <c r="F114" s="108">
        <v>43830</v>
      </c>
      <c r="G114" s="14" t="s">
        <v>124</v>
      </c>
      <c r="H114" s="52">
        <v>9</v>
      </c>
      <c r="I114" s="70">
        <f>+J114+('2018'!I114-'2018'!K114)</f>
        <v>6</v>
      </c>
      <c r="J114" s="52">
        <v>3</v>
      </c>
      <c r="K114" s="81"/>
      <c r="L114" s="18">
        <f t="shared" si="12"/>
        <v>0</v>
      </c>
      <c r="M114" s="19">
        <f t="shared" si="13"/>
        <v>-119.00277777777778</v>
      </c>
      <c r="N114" s="20">
        <f t="shared" si="14"/>
        <v>0</v>
      </c>
      <c r="O114" s="118">
        <v>2210708</v>
      </c>
      <c r="P114" s="52">
        <v>90000</v>
      </c>
      <c r="Q114" s="52"/>
      <c r="R114" s="52"/>
      <c r="S114" s="21">
        <f t="shared" si="15"/>
        <v>0</v>
      </c>
      <c r="T114" s="20" t="str">
        <f t="shared" si="16"/>
        <v xml:space="preserve"> -</v>
      </c>
    </row>
    <row r="115" spans="2:20" ht="30">
      <c r="B115" s="340"/>
      <c r="C115" s="337"/>
      <c r="D115" s="331"/>
      <c r="E115" s="49">
        <v>43466</v>
      </c>
      <c r="F115" s="106">
        <v>43830</v>
      </c>
      <c r="G115" s="11" t="s">
        <v>125</v>
      </c>
      <c r="H115" s="50">
        <v>1</v>
      </c>
      <c r="I115" s="50">
        <f>+J115</f>
        <v>1</v>
      </c>
      <c r="J115" s="50">
        <v>1</v>
      </c>
      <c r="K115" s="82"/>
      <c r="L115" s="23">
        <f t="shared" si="12"/>
        <v>0</v>
      </c>
      <c r="M115" s="24">
        <f t="shared" si="13"/>
        <v>-119.00277777777778</v>
      </c>
      <c r="N115" s="25">
        <f t="shared" si="14"/>
        <v>0</v>
      </c>
      <c r="O115" s="119">
        <v>2210708</v>
      </c>
      <c r="P115" s="50">
        <v>10000</v>
      </c>
      <c r="Q115" s="50"/>
      <c r="R115" s="50"/>
      <c r="S115" s="28">
        <f t="shared" si="15"/>
        <v>0</v>
      </c>
      <c r="T115" s="25" t="str">
        <f t="shared" si="16"/>
        <v xml:space="preserve"> -</v>
      </c>
    </row>
    <row r="116" spans="2:20" ht="30">
      <c r="B116" s="340"/>
      <c r="C116" s="337"/>
      <c r="D116" s="331"/>
      <c r="E116" s="49">
        <v>43466</v>
      </c>
      <c r="F116" s="106">
        <v>43830</v>
      </c>
      <c r="G116" s="11" t="s">
        <v>126</v>
      </c>
      <c r="H116" s="50">
        <v>48</v>
      </c>
      <c r="I116" s="50">
        <f>+J116+('2018'!I116-'2018'!K116)</f>
        <v>4</v>
      </c>
      <c r="J116" s="50">
        <v>12</v>
      </c>
      <c r="K116" s="82"/>
      <c r="L116" s="23">
        <f t="shared" si="12"/>
        <v>0</v>
      </c>
      <c r="M116" s="24">
        <f t="shared" si="13"/>
        <v>-119.00277777777778</v>
      </c>
      <c r="N116" s="25">
        <f t="shared" si="14"/>
        <v>0</v>
      </c>
      <c r="O116" s="119">
        <v>2210708</v>
      </c>
      <c r="P116" s="50">
        <v>50000</v>
      </c>
      <c r="Q116" s="50"/>
      <c r="R116" s="50"/>
      <c r="S116" s="28">
        <f t="shared" si="15"/>
        <v>0</v>
      </c>
      <c r="T116" s="25" t="str">
        <f t="shared" si="16"/>
        <v xml:space="preserve"> -</v>
      </c>
    </row>
    <row r="117" spans="2:20" ht="60">
      <c r="B117" s="340"/>
      <c r="C117" s="337"/>
      <c r="D117" s="331"/>
      <c r="E117" s="49">
        <v>43466</v>
      </c>
      <c r="F117" s="106">
        <v>43830</v>
      </c>
      <c r="G117" s="8" t="s">
        <v>127</v>
      </c>
      <c r="H117" s="50">
        <v>1</v>
      </c>
      <c r="I117" s="50">
        <f>+J117</f>
        <v>1</v>
      </c>
      <c r="J117" s="50">
        <v>1</v>
      </c>
      <c r="K117" s="82"/>
      <c r="L117" s="23">
        <f t="shared" si="12"/>
        <v>0</v>
      </c>
      <c r="M117" s="24">
        <f t="shared" si="13"/>
        <v>-119.00277777777778</v>
      </c>
      <c r="N117" s="25">
        <f t="shared" si="14"/>
        <v>0</v>
      </c>
      <c r="O117" s="119" t="s">
        <v>251</v>
      </c>
      <c r="P117" s="50">
        <v>0</v>
      </c>
      <c r="Q117" s="50"/>
      <c r="R117" s="50"/>
      <c r="S117" s="28" t="str">
        <f t="shared" si="15"/>
        <v xml:space="preserve"> -</v>
      </c>
      <c r="T117" s="25" t="str">
        <f t="shared" si="16"/>
        <v xml:space="preserve"> -</v>
      </c>
    </row>
    <row r="118" spans="2:20" ht="30">
      <c r="B118" s="340"/>
      <c r="C118" s="337"/>
      <c r="D118" s="331"/>
      <c r="E118" s="49">
        <v>43466</v>
      </c>
      <c r="F118" s="106">
        <v>43830</v>
      </c>
      <c r="G118" s="8" t="s">
        <v>128</v>
      </c>
      <c r="H118" s="50">
        <v>1</v>
      </c>
      <c r="I118" s="50">
        <f>+J118</f>
        <v>1</v>
      </c>
      <c r="J118" s="50">
        <v>1</v>
      </c>
      <c r="K118" s="82"/>
      <c r="L118" s="23">
        <f t="shared" si="12"/>
        <v>0</v>
      </c>
      <c r="M118" s="24">
        <f t="shared" si="13"/>
        <v>-119.00277777777778</v>
      </c>
      <c r="N118" s="25">
        <f t="shared" si="14"/>
        <v>0</v>
      </c>
      <c r="O118" s="119" t="s">
        <v>251</v>
      </c>
      <c r="P118" s="50">
        <v>0</v>
      </c>
      <c r="Q118" s="50"/>
      <c r="R118" s="50"/>
      <c r="S118" s="28" t="str">
        <f t="shared" si="15"/>
        <v xml:space="preserve"> -</v>
      </c>
      <c r="T118" s="25" t="str">
        <f t="shared" si="16"/>
        <v xml:space="preserve"> -</v>
      </c>
    </row>
    <row r="119" spans="2:20" ht="60">
      <c r="B119" s="340"/>
      <c r="C119" s="337"/>
      <c r="D119" s="331"/>
      <c r="E119" s="49">
        <v>43466</v>
      </c>
      <c r="F119" s="106">
        <v>43830</v>
      </c>
      <c r="G119" s="8" t="s">
        <v>129</v>
      </c>
      <c r="H119" s="50">
        <v>1</v>
      </c>
      <c r="I119" s="50">
        <f>+J119+('2018'!I119-'2018'!K119)</f>
        <v>0</v>
      </c>
      <c r="J119" s="50">
        <v>0</v>
      </c>
      <c r="K119" s="82"/>
      <c r="L119" s="23" t="e">
        <f t="shared" si="12"/>
        <v>#DIV/0!</v>
      </c>
      <c r="M119" s="24">
        <f t="shared" si="13"/>
        <v>-119.00277777777778</v>
      </c>
      <c r="N119" s="25" t="str">
        <f t="shared" si="14"/>
        <v xml:space="preserve"> -</v>
      </c>
      <c r="O119" s="119">
        <v>2210708</v>
      </c>
      <c r="P119" s="50">
        <v>0</v>
      </c>
      <c r="Q119" s="50"/>
      <c r="R119" s="50"/>
      <c r="S119" s="28" t="str">
        <f t="shared" si="15"/>
        <v xml:space="preserve"> -</v>
      </c>
      <c r="T119" s="25" t="str">
        <f t="shared" si="16"/>
        <v xml:space="preserve"> -</v>
      </c>
    </row>
    <row r="120" spans="2:20" ht="60" customHeight="1" thickBot="1">
      <c r="B120" s="340"/>
      <c r="C120" s="337"/>
      <c r="D120" s="332"/>
      <c r="E120" s="53">
        <v>43466</v>
      </c>
      <c r="F120" s="53">
        <v>43830</v>
      </c>
      <c r="G120" s="15" t="s">
        <v>130</v>
      </c>
      <c r="H120" s="54">
        <v>60000</v>
      </c>
      <c r="I120" s="54">
        <f>+J120+('2018'!I120-'2018'!K120)</f>
        <v>25959</v>
      </c>
      <c r="J120" s="54">
        <v>20000</v>
      </c>
      <c r="K120" s="83"/>
      <c r="L120" s="90">
        <f t="shared" si="12"/>
        <v>0</v>
      </c>
      <c r="M120" s="94">
        <f t="shared" si="13"/>
        <v>-119.00277777777778</v>
      </c>
      <c r="N120" s="56">
        <f t="shared" si="14"/>
        <v>0</v>
      </c>
      <c r="O120" s="120" t="s">
        <v>251</v>
      </c>
      <c r="P120" s="54">
        <v>0</v>
      </c>
      <c r="Q120" s="54"/>
      <c r="R120" s="54"/>
      <c r="S120" s="55" t="str">
        <f t="shared" si="15"/>
        <v xml:space="preserve"> -</v>
      </c>
      <c r="T120" s="56" t="str">
        <f t="shared" si="16"/>
        <v xml:space="preserve"> -</v>
      </c>
    </row>
    <row r="121" spans="2:20" ht="30">
      <c r="B121" s="340"/>
      <c r="C121" s="337"/>
      <c r="D121" s="305" t="s">
        <v>165</v>
      </c>
      <c r="E121" s="69">
        <v>43466</v>
      </c>
      <c r="F121" s="69">
        <v>43830</v>
      </c>
      <c r="G121" s="13" t="s">
        <v>131</v>
      </c>
      <c r="H121" s="70">
        <v>4</v>
      </c>
      <c r="I121" s="70">
        <f>+J121+('2018'!I121-'2018'!K121)</f>
        <v>0</v>
      </c>
      <c r="J121" s="70">
        <v>1</v>
      </c>
      <c r="K121" s="86"/>
      <c r="L121" s="91">
        <f t="shared" si="12"/>
        <v>0</v>
      </c>
      <c r="M121" s="96">
        <f t="shared" si="13"/>
        <v>-119.00277777777778</v>
      </c>
      <c r="N121" s="72">
        <f t="shared" si="14"/>
        <v>0</v>
      </c>
      <c r="O121" s="121">
        <v>2210708</v>
      </c>
      <c r="P121" s="70">
        <v>32760</v>
      </c>
      <c r="Q121" s="70"/>
      <c r="R121" s="70"/>
      <c r="S121" s="71">
        <f t="shared" si="15"/>
        <v>0</v>
      </c>
      <c r="T121" s="72" t="str">
        <f t="shared" si="16"/>
        <v xml:space="preserve"> -</v>
      </c>
    </row>
    <row r="122" spans="2:20" ht="30">
      <c r="B122" s="340"/>
      <c r="C122" s="337"/>
      <c r="D122" s="333"/>
      <c r="E122" s="49">
        <v>43466</v>
      </c>
      <c r="F122" s="106">
        <v>43830</v>
      </c>
      <c r="G122" s="11" t="s">
        <v>132</v>
      </c>
      <c r="H122" s="50">
        <v>6</v>
      </c>
      <c r="I122" s="50">
        <f>+J122+('2018'!I122-'2018'!K122)</f>
        <v>3</v>
      </c>
      <c r="J122" s="50">
        <v>1</v>
      </c>
      <c r="K122" s="82"/>
      <c r="L122" s="23">
        <f t="shared" si="12"/>
        <v>0</v>
      </c>
      <c r="M122" s="24">
        <f t="shared" si="13"/>
        <v>-119.00277777777778</v>
      </c>
      <c r="N122" s="25">
        <f t="shared" si="14"/>
        <v>0</v>
      </c>
      <c r="O122" s="119">
        <v>2210708</v>
      </c>
      <c r="P122" s="50">
        <v>7644</v>
      </c>
      <c r="Q122" s="50"/>
      <c r="R122" s="50"/>
      <c r="S122" s="28">
        <f t="shared" si="15"/>
        <v>0</v>
      </c>
      <c r="T122" s="25" t="str">
        <f t="shared" si="16"/>
        <v xml:space="preserve"> -</v>
      </c>
    </row>
    <row r="123" spans="2:20" ht="45">
      <c r="B123" s="340"/>
      <c r="C123" s="337"/>
      <c r="D123" s="333"/>
      <c r="E123" s="49">
        <v>43466</v>
      </c>
      <c r="F123" s="106">
        <v>43830</v>
      </c>
      <c r="G123" s="8" t="s">
        <v>133</v>
      </c>
      <c r="H123" s="28">
        <v>0.3</v>
      </c>
      <c r="I123" s="28">
        <f>+J123+('2018'!I123-'2018'!K123)</f>
        <v>0.15</v>
      </c>
      <c r="J123" s="28">
        <v>0</v>
      </c>
      <c r="K123" s="85"/>
      <c r="L123" s="23" t="e">
        <f t="shared" si="12"/>
        <v>#DIV/0!</v>
      </c>
      <c r="M123" s="24">
        <f t="shared" si="13"/>
        <v>-119.00277777777778</v>
      </c>
      <c r="N123" s="25" t="str">
        <f t="shared" si="14"/>
        <v xml:space="preserve"> -</v>
      </c>
      <c r="O123" s="119" t="s">
        <v>251</v>
      </c>
      <c r="P123" s="50">
        <v>0</v>
      </c>
      <c r="Q123" s="50"/>
      <c r="R123" s="50"/>
      <c r="S123" s="28" t="str">
        <f t="shared" si="15"/>
        <v xml:space="preserve"> -</v>
      </c>
      <c r="T123" s="25" t="str">
        <f t="shared" si="16"/>
        <v xml:space="preserve"> -</v>
      </c>
    </row>
    <row r="124" spans="2:20" ht="30">
      <c r="B124" s="340"/>
      <c r="C124" s="337"/>
      <c r="D124" s="333"/>
      <c r="E124" s="49">
        <v>43466</v>
      </c>
      <c r="F124" s="106">
        <v>43830</v>
      </c>
      <c r="G124" s="8" t="s">
        <v>134</v>
      </c>
      <c r="H124" s="50">
        <v>1</v>
      </c>
      <c r="I124" s="50">
        <f>+J124</f>
        <v>1</v>
      </c>
      <c r="J124" s="50">
        <v>1</v>
      </c>
      <c r="K124" s="82"/>
      <c r="L124" s="23">
        <f t="shared" si="12"/>
        <v>0</v>
      </c>
      <c r="M124" s="24">
        <f t="shared" si="13"/>
        <v>-119.00277777777778</v>
      </c>
      <c r="N124" s="25">
        <f t="shared" si="14"/>
        <v>0</v>
      </c>
      <c r="O124" s="119">
        <v>2210708</v>
      </c>
      <c r="P124" s="50">
        <v>25000</v>
      </c>
      <c r="Q124" s="50"/>
      <c r="R124" s="50"/>
      <c r="S124" s="28">
        <f t="shared" si="15"/>
        <v>0</v>
      </c>
      <c r="T124" s="25" t="str">
        <f t="shared" si="16"/>
        <v xml:space="preserve"> -</v>
      </c>
    </row>
    <row r="125" spans="2:20" ht="31" thickBot="1">
      <c r="B125" s="340"/>
      <c r="C125" s="338"/>
      <c r="D125" s="334"/>
      <c r="E125" s="53">
        <v>43466</v>
      </c>
      <c r="F125" s="107">
        <v>43830</v>
      </c>
      <c r="G125" s="16" t="s">
        <v>135</v>
      </c>
      <c r="H125" s="54">
        <v>1</v>
      </c>
      <c r="I125" s="54">
        <f>+J125</f>
        <v>1</v>
      </c>
      <c r="J125" s="54">
        <v>1</v>
      </c>
      <c r="K125" s="83"/>
      <c r="L125" s="90">
        <f t="shared" si="12"/>
        <v>0</v>
      </c>
      <c r="M125" s="94">
        <f t="shared" si="13"/>
        <v>-119.00277777777778</v>
      </c>
      <c r="N125" s="56">
        <f t="shared" si="14"/>
        <v>0</v>
      </c>
      <c r="O125" s="120">
        <v>2210708</v>
      </c>
      <c r="P125" s="54">
        <v>50000</v>
      </c>
      <c r="Q125" s="54"/>
      <c r="R125" s="54"/>
      <c r="S125" s="55">
        <f t="shared" si="15"/>
        <v>0</v>
      </c>
      <c r="T125" s="56" t="str">
        <f t="shared" si="16"/>
        <v xml:space="preserve"> -</v>
      </c>
    </row>
    <row r="126" spans="2:20" ht="13" customHeight="1" thickBot="1">
      <c r="B126" s="340"/>
      <c r="C126" s="37"/>
      <c r="D126" s="9"/>
      <c r="E126" s="38"/>
      <c r="F126" s="38"/>
      <c r="G126" s="34"/>
      <c r="H126" s="35"/>
      <c r="I126" s="104"/>
      <c r="J126" s="35"/>
      <c r="K126" s="35"/>
      <c r="L126" s="39"/>
      <c r="M126" s="34"/>
      <c r="N126" s="34"/>
      <c r="O126" s="37"/>
      <c r="P126" s="35"/>
      <c r="Q126" s="35"/>
      <c r="R126" s="35"/>
      <c r="S126" s="36"/>
      <c r="T126" s="40"/>
    </row>
    <row r="127" spans="2:20" ht="46" thickBot="1">
      <c r="B127" s="341"/>
      <c r="C127" s="64" t="s">
        <v>171</v>
      </c>
      <c r="D127" s="63" t="s">
        <v>166</v>
      </c>
      <c r="E127" s="57">
        <v>43466</v>
      </c>
      <c r="F127" s="57">
        <v>43830</v>
      </c>
      <c r="G127" s="58" t="s">
        <v>136</v>
      </c>
      <c r="H127" s="59">
        <v>7</v>
      </c>
      <c r="I127" s="54">
        <f>+J127</f>
        <v>7</v>
      </c>
      <c r="J127" s="59">
        <v>7</v>
      </c>
      <c r="K127" s="79"/>
      <c r="L127" s="88">
        <f t="shared" si="12"/>
        <v>0</v>
      </c>
      <c r="M127" s="95">
        <f t="shared" si="13"/>
        <v>-119.00277777777778</v>
      </c>
      <c r="N127" s="61">
        <f t="shared" si="14"/>
        <v>0</v>
      </c>
      <c r="O127" s="116">
        <v>2210168</v>
      </c>
      <c r="P127" s="59">
        <v>800000</v>
      </c>
      <c r="Q127" s="59"/>
      <c r="R127" s="59"/>
      <c r="S127" s="60">
        <f t="shared" si="15"/>
        <v>0</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39" t="s">
        <v>170</v>
      </c>
      <c r="C129" s="336" t="s">
        <v>169</v>
      </c>
      <c r="D129" s="335" t="s">
        <v>167</v>
      </c>
      <c r="E129" s="51">
        <v>43466</v>
      </c>
      <c r="F129" s="51">
        <v>43830</v>
      </c>
      <c r="G129" s="10" t="s">
        <v>137</v>
      </c>
      <c r="H129" s="52">
        <v>210</v>
      </c>
      <c r="I129" s="70">
        <f>+J129+('2018'!I129-'2018'!K129)</f>
        <v>147</v>
      </c>
      <c r="J129" s="52">
        <v>70</v>
      </c>
      <c r="K129" s="81"/>
      <c r="L129" s="18">
        <f t="shared" si="12"/>
        <v>0</v>
      </c>
      <c r="M129" s="19">
        <f t="shared" si="13"/>
        <v>-119.00277777777778</v>
      </c>
      <c r="N129" s="20">
        <f t="shared" si="14"/>
        <v>0</v>
      </c>
      <c r="O129" s="118">
        <v>2210711</v>
      </c>
      <c r="P129" s="52">
        <v>81901</v>
      </c>
      <c r="Q129" s="52"/>
      <c r="R129" s="52"/>
      <c r="S129" s="21">
        <f t="shared" si="15"/>
        <v>0</v>
      </c>
      <c r="T129" s="20" t="str">
        <f t="shared" si="16"/>
        <v xml:space="preserve"> -</v>
      </c>
    </row>
    <row r="130" spans="2:20" ht="31" thickBot="1">
      <c r="B130" s="340"/>
      <c r="C130" s="337"/>
      <c r="D130" s="306"/>
      <c r="E130" s="65">
        <v>43466</v>
      </c>
      <c r="F130" s="65">
        <v>43830</v>
      </c>
      <c r="G130" s="17" t="s">
        <v>138</v>
      </c>
      <c r="H130" s="66">
        <v>3</v>
      </c>
      <c r="I130" s="54">
        <f>+J130+('2018'!I130-'2018'!K130)</f>
        <v>-1</v>
      </c>
      <c r="J130" s="66">
        <v>1</v>
      </c>
      <c r="K130" s="87"/>
      <c r="L130" s="92">
        <f t="shared" si="12"/>
        <v>0</v>
      </c>
      <c r="M130" s="93">
        <f t="shared" si="13"/>
        <v>-119.00277777777778</v>
      </c>
      <c r="N130" s="68">
        <f t="shared" si="14"/>
        <v>0</v>
      </c>
      <c r="O130" s="32">
        <v>2210711</v>
      </c>
      <c r="P130" s="66">
        <v>50000</v>
      </c>
      <c r="Q130" s="66"/>
      <c r="R130" s="66"/>
      <c r="S130" s="67">
        <f t="shared" si="15"/>
        <v>0</v>
      </c>
      <c r="T130" s="68" t="str">
        <f t="shared" si="16"/>
        <v xml:space="preserve"> -</v>
      </c>
    </row>
    <row r="131" spans="2:20" ht="30">
      <c r="B131" s="340"/>
      <c r="C131" s="337"/>
      <c r="D131" s="330" t="s">
        <v>168</v>
      </c>
      <c r="E131" s="51">
        <v>43466</v>
      </c>
      <c r="F131" s="51">
        <v>43830</v>
      </c>
      <c r="G131" s="10" t="s">
        <v>139</v>
      </c>
      <c r="H131" s="52">
        <v>8</v>
      </c>
      <c r="I131" s="70">
        <f>+J131+('2018'!I131-'2018'!K131)</f>
        <v>1</v>
      </c>
      <c r="J131" s="52">
        <v>2</v>
      </c>
      <c r="K131" s="81"/>
      <c r="L131" s="18">
        <f t="shared" si="12"/>
        <v>0</v>
      </c>
      <c r="M131" s="19">
        <f t="shared" si="13"/>
        <v>-119.00277777777778</v>
      </c>
      <c r="N131" s="20">
        <f t="shared" si="14"/>
        <v>0</v>
      </c>
      <c r="O131" s="118">
        <v>2210711</v>
      </c>
      <c r="P131" s="52">
        <v>79881</v>
      </c>
      <c r="Q131" s="52"/>
      <c r="R131" s="52"/>
      <c r="S131" s="21">
        <f t="shared" si="15"/>
        <v>0</v>
      </c>
      <c r="T131" s="20" t="str">
        <f t="shared" si="16"/>
        <v xml:space="preserve"> -</v>
      </c>
    </row>
    <row r="132" spans="2:20" ht="30">
      <c r="B132" s="340"/>
      <c r="C132" s="337"/>
      <c r="D132" s="331"/>
      <c r="E132" s="49">
        <v>43466</v>
      </c>
      <c r="F132" s="49">
        <v>43830</v>
      </c>
      <c r="G132" s="8" t="s">
        <v>140</v>
      </c>
      <c r="H132" s="50">
        <v>450</v>
      </c>
      <c r="I132" s="50">
        <f>+J132+('2018'!I132-'2018'!K132)</f>
        <v>214</v>
      </c>
      <c r="J132" s="50">
        <v>150</v>
      </c>
      <c r="K132" s="82"/>
      <c r="L132" s="23">
        <f t="shared" si="12"/>
        <v>0</v>
      </c>
      <c r="M132" s="24">
        <f t="shared" si="13"/>
        <v>-119.00277777777778</v>
      </c>
      <c r="N132" s="25">
        <f t="shared" si="14"/>
        <v>0</v>
      </c>
      <c r="O132" s="119">
        <v>2210711</v>
      </c>
      <c r="P132" s="50">
        <v>10920</v>
      </c>
      <c r="Q132" s="50"/>
      <c r="R132" s="50"/>
      <c r="S132" s="28">
        <f t="shared" si="15"/>
        <v>0</v>
      </c>
      <c r="T132" s="25" t="str">
        <f t="shared" si="16"/>
        <v xml:space="preserve"> -</v>
      </c>
    </row>
    <row r="133" spans="2:20" ht="30">
      <c r="B133" s="340"/>
      <c r="C133" s="337"/>
      <c r="D133" s="331"/>
      <c r="E133" s="49">
        <v>43466</v>
      </c>
      <c r="F133" s="49">
        <v>43830</v>
      </c>
      <c r="G133" s="8" t="s">
        <v>141</v>
      </c>
      <c r="H133" s="50">
        <v>1</v>
      </c>
      <c r="I133" s="50">
        <f>+J133</f>
        <v>1</v>
      </c>
      <c r="J133" s="50">
        <v>1</v>
      </c>
      <c r="K133" s="82"/>
      <c r="L133" s="23">
        <f t="shared" si="12"/>
        <v>0</v>
      </c>
      <c r="M133" s="24">
        <f t="shared" si="13"/>
        <v>-119.00277777777778</v>
      </c>
      <c r="N133" s="25">
        <f t="shared" si="14"/>
        <v>0</v>
      </c>
      <c r="O133" s="119" t="s">
        <v>251</v>
      </c>
      <c r="P133" s="50">
        <v>0</v>
      </c>
      <c r="Q133" s="50"/>
      <c r="R133" s="50"/>
      <c r="S133" s="28" t="str">
        <f t="shared" si="15"/>
        <v xml:space="preserve"> -</v>
      </c>
      <c r="T133" s="25" t="str">
        <f t="shared" si="16"/>
        <v xml:space="preserve"> -</v>
      </c>
    </row>
    <row r="134" spans="2:20" ht="60">
      <c r="B134" s="340"/>
      <c r="C134" s="337"/>
      <c r="D134" s="331"/>
      <c r="E134" s="49">
        <v>43466</v>
      </c>
      <c r="F134" s="49">
        <v>43830</v>
      </c>
      <c r="G134" s="8" t="s">
        <v>142</v>
      </c>
      <c r="H134" s="50">
        <v>1</v>
      </c>
      <c r="I134" s="50">
        <f>+J134</f>
        <v>1</v>
      </c>
      <c r="J134" s="50">
        <v>1</v>
      </c>
      <c r="K134" s="82"/>
      <c r="L134" s="23">
        <f t="shared" si="12"/>
        <v>0</v>
      </c>
      <c r="M134" s="24">
        <f t="shared" si="13"/>
        <v>-119.00277777777778</v>
      </c>
      <c r="N134" s="25">
        <f t="shared" si="14"/>
        <v>0</v>
      </c>
      <c r="O134" s="119">
        <v>2210711</v>
      </c>
      <c r="P134" s="50">
        <v>327607</v>
      </c>
      <c r="Q134" s="50"/>
      <c r="R134" s="50"/>
      <c r="S134" s="28">
        <f t="shared" si="15"/>
        <v>0</v>
      </c>
      <c r="T134" s="25" t="str">
        <f t="shared" si="16"/>
        <v xml:space="preserve"> -</v>
      </c>
    </row>
    <row r="135" spans="2:20" ht="30">
      <c r="B135" s="340"/>
      <c r="C135" s="337"/>
      <c r="D135" s="331"/>
      <c r="E135" s="49">
        <v>43466</v>
      </c>
      <c r="F135" s="49">
        <v>43830</v>
      </c>
      <c r="G135" s="8" t="s">
        <v>143</v>
      </c>
      <c r="H135" s="50">
        <v>4</v>
      </c>
      <c r="I135" s="50">
        <f>+J135+('2018'!I135-'2018'!K135)</f>
        <v>2</v>
      </c>
      <c r="J135" s="50">
        <v>1</v>
      </c>
      <c r="K135" s="82"/>
      <c r="L135" s="23">
        <f t="shared" si="12"/>
        <v>0</v>
      </c>
      <c r="M135" s="24">
        <f t="shared" si="13"/>
        <v>-119.00277777777778</v>
      </c>
      <c r="N135" s="25">
        <f t="shared" si="14"/>
        <v>0</v>
      </c>
      <c r="O135" s="119">
        <v>2210711</v>
      </c>
      <c r="P135" s="50">
        <v>25000</v>
      </c>
      <c r="Q135" s="50"/>
      <c r="R135" s="50"/>
      <c r="S135" s="28">
        <f t="shared" si="15"/>
        <v>0</v>
      </c>
      <c r="T135" s="25" t="str">
        <f t="shared" si="16"/>
        <v xml:space="preserve"> -</v>
      </c>
    </row>
    <row r="136" spans="2:20" ht="61" thickBot="1">
      <c r="B136" s="341"/>
      <c r="C136" s="338"/>
      <c r="D136" s="332"/>
      <c r="E136" s="53">
        <v>43466</v>
      </c>
      <c r="F136" s="53">
        <v>43830</v>
      </c>
      <c r="G136" s="16" t="s">
        <v>144</v>
      </c>
      <c r="H136" s="54">
        <v>1</v>
      </c>
      <c r="I136" s="54">
        <f>+J136</f>
        <v>1</v>
      </c>
      <c r="J136" s="54">
        <v>1</v>
      </c>
      <c r="K136" s="83"/>
      <c r="L136" s="90">
        <f t="shared" si="12"/>
        <v>0</v>
      </c>
      <c r="M136" s="93">
        <f t="shared" si="13"/>
        <v>-119.00277777777778</v>
      </c>
      <c r="N136" s="68">
        <f t="shared" si="14"/>
        <v>0</v>
      </c>
      <c r="O136" s="120" t="s">
        <v>251</v>
      </c>
      <c r="P136" s="66">
        <v>0</v>
      </c>
      <c r="Q136" s="66"/>
      <c r="R136" s="66"/>
      <c r="S136" s="67" t="str">
        <f t="shared" si="15"/>
        <v xml:space="preserve"> -</v>
      </c>
      <c r="T136" s="68" t="str">
        <f t="shared" si="16"/>
        <v xml:space="preserve"> -</v>
      </c>
    </row>
    <row r="137" spans="2:20" ht="21" customHeight="1" thickBot="1">
      <c r="M137" s="103">
        <f>+AVERAGE(M12:M28,M30,M32:M63,M65:M105,M107:M125,M127,M129:M136)</f>
        <v>-119.00277777777775</v>
      </c>
      <c r="N137" s="98">
        <f>+AVERAGE(N12:N28,N30,N32:N63,N65:N105,N107:N125,N127,N129:N136)</f>
        <v>0</v>
      </c>
      <c r="O137" s="102"/>
      <c r="P137" s="99">
        <f>+SUM(P12:P28,P30,P32:P63,P65:P105,P107:P125,P127,P129:P136)</f>
        <v>11402508</v>
      </c>
      <c r="Q137" s="100">
        <f>+SUM(Q12:Q28,Q30,Q32:Q63,Q65:Q105,Q107:Q125,Q127,Q129:Q136)</f>
        <v>0</v>
      </c>
      <c r="R137" s="100">
        <f>+SUM(R12:R28,R30,R32:R63,R65:R105,R107:R125,R127,R129:R136)</f>
        <v>0</v>
      </c>
      <c r="S137" s="101">
        <f t="shared" si="15"/>
        <v>0</v>
      </c>
      <c r="T137" s="98" t="str">
        <f t="shared" si="16"/>
        <v xml:space="preserve"> -</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307" t="s">
        <v>16</v>
      </c>
      <c r="C2" s="307"/>
      <c r="D2" s="307"/>
      <c r="E2" s="307"/>
      <c r="F2" s="307"/>
      <c r="G2" s="307"/>
      <c r="H2" s="307"/>
      <c r="I2" s="307"/>
      <c r="J2" s="307"/>
      <c r="K2" s="307"/>
      <c r="L2" s="307"/>
      <c r="M2" s="307"/>
      <c r="N2" s="307"/>
      <c r="O2" s="307"/>
      <c r="P2" s="307"/>
      <c r="Q2" s="307"/>
      <c r="R2" s="307"/>
      <c r="S2" s="307"/>
      <c r="T2" s="307"/>
      <c r="U2" s="307"/>
      <c r="V2" s="307"/>
      <c r="W2" s="307"/>
      <c r="X2" s="307"/>
      <c r="Y2" s="307"/>
    </row>
    <row r="3" spans="2:25" ht="20" customHeight="1">
      <c r="B3" s="307" t="s">
        <v>19</v>
      </c>
      <c r="C3" s="307"/>
      <c r="D3" s="307"/>
      <c r="E3" s="307"/>
      <c r="F3" s="307"/>
      <c r="G3" s="307"/>
      <c r="H3" s="307"/>
      <c r="I3" s="307"/>
      <c r="J3" s="307"/>
      <c r="K3" s="307"/>
      <c r="L3" s="307"/>
      <c r="M3" s="307"/>
      <c r="N3" s="307"/>
      <c r="O3" s="307"/>
      <c r="P3" s="307"/>
      <c r="Q3" s="307"/>
      <c r="R3" s="307"/>
      <c r="S3" s="307"/>
      <c r="T3" s="307"/>
      <c r="U3" s="307"/>
      <c r="V3" s="307"/>
      <c r="W3" s="307"/>
      <c r="X3" s="307"/>
      <c r="Y3" s="307"/>
    </row>
    <row r="4" spans="2:25" ht="20" customHeight="1">
      <c r="B4" s="307" t="s">
        <v>27</v>
      </c>
      <c r="C4" s="307"/>
      <c r="D4" s="307"/>
      <c r="E4" s="307"/>
      <c r="F4" s="307"/>
      <c r="G4" s="307"/>
      <c r="H4" s="307"/>
      <c r="I4" s="307"/>
      <c r="J4" s="307"/>
      <c r="K4" s="307"/>
      <c r="L4" s="307"/>
      <c r="M4" s="307"/>
      <c r="N4" s="307"/>
      <c r="O4" s="307"/>
      <c r="P4" s="307"/>
      <c r="Q4" s="307"/>
      <c r="R4" s="307"/>
      <c r="S4" s="307"/>
      <c r="T4" s="307"/>
      <c r="U4" s="307"/>
      <c r="V4" s="307"/>
      <c r="W4" s="307"/>
      <c r="X4" s="307"/>
      <c r="Y4" s="307"/>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182</v>
      </c>
      <c r="C8" s="29">
        <f>+'2018'!C8</f>
        <v>43434</v>
      </c>
      <c r="D8" s="308" t="s">
        <v>3</v>
      </c>
      <c r="E8" s="309"/>
      <c r="F8" s="309"/>
      <c r="G8" s="309"/>
      <c r="H8" s="348"/>
      <c r="I8" s="348"/>
      <c r="J8" s="348"/>
      <c r="K8" s="348"/>
      <c r="L8" s="348"/>
      <c r="M8" s="348"/>
      <c r="N8" s="310"/>
      <c r="O8" s="4"/>
      <c r="P8" s="4"/>
      <c r="Q8" s="4"/>
      <c r="R8" s="4"/>
      <c r="S8" s="4"/>
      <c r="T8" s="4"/>
      <c r="U8" s="4"/>
      <c r="V8" s="4"/>
      <c r="W8" s="4"/>
      <c r="X8" s="4"/>
      <c r="Y8" s="4"/>
    </row>
    <row r="9" spans="2:25" ht="30" customHeight="1">
      <c r="B9" s="311" t="s">
        <v>17</v>
      </c>
      <c r="C9" s="314" t="s">
        <v>18</v>
      </c>
      <c r="D9" s="316" t="s">
        <v>0</v>
      </c>
      <c r="E9" s="352" t="s">
        <v>5</v>
      </c>
      <c r="F9" s="353"/>
      <c r="G9" s="353"/>
      <c r="H9" s="353"/>
      <c r="I9" s="353"/>
      <c r="J9" s="353"/>
      <c r="K9" s="353"/>
      <c r="L9" s="353"/>
      <c r="M9" s="353"/>
      <c r="N9" s="354"/>
      <c r="O9" s="349" t="s">
        <v>181</v>
      </c>
      <c r="P9" s="350"/>
      <c r="Q9" s="350"/>
      <c r="R9" s="350"/>
      <c r="S9" s="351"/>
      <c r="T9" s="297" t="s">
        <v>183</v>
      </c>
      <c r="U9" s="298"/>
      <c r="V9" s="298"/>
      <c r="W9" s="298"/>
      <c r="X9" s="298"/>
      <c r="Y9" s="299"/>
    </row>
    <row r="10" spans="2:25" ht="17" customHeight="1">
      <c r="B10" s="312"/>
      <c r="C10" s="315"/>
      <c r="D10" s="317"/>
      <c r="E10" s="320" t="s">
        <v>7</v>
      </c>
      <c r="F10" s="303" t="s">
        <v>25</v>
      </c>
      <c r="G10" s="150" t="s">
        <v>1</v>
      </c>
      <c r="H10" s="152" t="s">
        <v>1</v>
      </c>
      <c r="I10" s="155" t="s">
        <v>1</v>
      </c>
      <c r="J10" s="155" t="s">
        <v>1</v>
      </c>
      <c r="K10" s="159" t="s">
        <v>8</v>
      </c>
      <c r="L10" s="155" t="s">
        <v>8</v>
      </c>
      <c r="M10" s="155" t="s">
        <v>8</v>
      </c>
      <c r="N10" s="151" t="s">
        <v>8</v>
      </c>
      <c r="O10" s="355">
        <v>2016</v>
      </c>
      <c r="P10" s="346">
        <v>2017</v>
      </c>
      <c r="Q10" s="361">
        <v>2018</v>
      </c>
      <c r="R10" s="359">
        <v>2019</v>
      </c>
      <c r="S10" s="357" t="s">
        <v>182</v>
      </c>
      <c r="T10" s="300"/>
      <c r="U10" s="301"/>
      <c r="V10" s="301"/>
      <c r="W10" s="301"/>
      <c r="X10" s="301"/>
      <c r="Y10" s="302"/>
    </row>
    <row r="11" spans="2:25" ht="37.5" customHeight="1" thickBot="1">
      <c r="B11" s="313"/>
      <c r="C11" s="315"/>
      <c r="D11" s="318"/>
      <c r="E11" s="303"/>
      <c r="F11" s="304"/>
      <c r="G11" s="154">
        <v>2016</v>
      </c>
      <c r="H11" s="161">
        <v>2017</v>
      </c>
      <c r="I11" s="156">
        <v>2018</v>
      </c>
      <c r="J11" s="156">
        <v>2019</v>
      </c>
      <c r="K11" s="160">
        <v>2016</v>
      </c>
      <c r="L11" s="161">
        <v>2017</v>
      </c>
      <c r="M11" s="156">
        <v>2018</v>
      </c>
      <c r="N11" s="162">
        <v>2019</v>
      </c>
      <c r="O11" s="356"/>
      <c r="P11" s="347"/>
      <c r="Q11" s="362"/>
      <c r="R11" s="360"/>
      <c r="S11" s="358"/>
      <c r="T11" s="153" t="s">
        <v>23</v>
      </c>
      <c r="U11" s="205" t="s">
        <v>20</v>
      </c>
      <c r="V11" s="205" t="s">
        <v>21</v>
      </c>
      <c r="W11" s="205" t="s">
        <v>22</v>
      </c>
      <c r="X11" s="26" t="s">
        <v>14</v>
      </c>
      <c r="Y11" s="27" t="s">
        <v>15</v>
      </c>
    </row>
    <row r="12" spans="2:25" ht="46" thickBot="1">
      <c r="B12" s="339" t="s">
        <v>176</v>
      </c>
      <c r="C12" s="339" t="s">
        <v>177</v>
      </c>
      <c r="D12" s="63" t="s">
        <v>145</v>
      </c>
      <c r="E12" s="58" t="s">
        <v>28</v>
      </c>
      <c r="F12" s="59">
        <v>1</v>
      </c>
      <c r="G12" s="59">
        <f>'2016'!J12</f>
        <v>0</v>
      </c>
      <c r="H12" s="79">
        <f>'2017'!J12</f>
        <v>1</v>
      </c>
      <c r="I12" s="79">
        <f>'2018'!J12</f>
        <v>1</v>
      </c>
      <c r="J12" s="79">
        <f>'2019'!J12</f>
        <v>1</v>
      </c>
      <c r="K12" s="163">
        <f>'2016'!K12</f>
        <v>0</v>
      </c>
      <c r="L12" s="79">
        <f>'2017'!K12</f>
        <v>1</v>
      </c>
      <c r="M12" s="79">
        <f>'2018'!K12</f>
        <v>1</v>
      </c>
      <c r="N12" s="164">
        <f>'2019'!K12</f>
        <v>0</v>
      </c>
      <c r="O12" s="186" t="str">
        <f>'2016'!N12</f>
        <v xml:space="preserve"> -</v>
      </c>
      <c r="P12" s="187">
        <f>'2017'!N12</f>
        <v>1</v>
      </c>
      <c r="Q12" s="188">
        <f>'2018'!N12</f>
        <v>1</v>
      </c>
      <c r="R12" s="187">
        <f>'2019'!K12</f>
        <v>0</v>
      </c>
      <c r="S12" s="206">
        <v>0.66666666666666663</v>
      </c>
      <c r="T12" s="116">
        <v>2210708</v>
      </c>
      <c r="U12" s="129">
        <f>+'2016'!P12+'2017'!P12</f>
        <v>6320</v>
      </c>
      <c r="V12" s="129">
        <f>+'2016'!Q12+'2017'!Q12</f>
        <v>1820</v>
      </c>
      <c r="W12" s="129">
        <f>+'2016'!R12+'2017'!R12</f>
        <v>0</v>
      </c>
      <c r="X12" s="60">
        <f>IF(U12=0," -",V12/U12)</f>
        <v>0.28797468354430378</v>
      </c>
      <c r="Y12" s="61" t="str">
        <f>IF(W12=0," -",IF(V12=0,100%,W12/V12))</f>
        <v xml:space="preserve"> -</v>
      </c>
    </row>
    <row r="13" spans="2:25" ht="61" thickBot="1">
      <c r="B13" s="340"/>
      <c r="C13" s="340"/>
      <c r="D13" s="73" t="s">
        <v>146</v>
      </c>
      <c r="E13" s="115" t="s">
        <v>29</v>
      </c>
      <c r="F13" s="75">
        <v>1</v>
      </c>
      <c r="G13" s="75">
        <f>'2016'!J13</f>
        <v>1</v>
      </c>
      <c r="H13" s="80">
        <f>'2017'!J13</f>
        <v>1</v>
      </c>
      <c r="I13" s="80">
        <f>'2018'!J13</f>
        <v>1</v>
      </c>
      <c r="J13" s="80">
        <f>'2019'!J13</f>
        <v>1</v>
      </c>
      <c r="K13" s="165">
        <f>'2016'!K13</f>
        <v>1</v>
      </c>
      <c r="L13" s="80">
        <f>'2017'!K13</f>
        <v>1</v>
      </c>
      <c r="M13" s="80">
        <f>'2018'!K13</f>
        <v>0.5</v>
      </c>
      <c r="N13" s="166">
        <f>'2019'!K13</f>
        <v>0</v>
      </c>
      <c r="O13" s="195">
        <f>'2016'!N13</f>
        <v>1</v>
      </c>
      <c r="P13" s="196">
        <f>'2017'!N13</f>
        <v>1</v>
      </c>
      <c r="Q13" s="197">
        <f>'2018'!N13</f>
        <v>0.5</v>
      </c>
      <c r="R13" s="196">
        <f>'2019'!K13</f>
        <v>0</v>
      </c>
      <c r="S13" s="207">
        <v>0.625</v>
      </c>
      <c r="T13" s="117">
        <v>2210230</v>
      </c>
      <c r="U13" s="129">
        <f>+'2016'!P13+'2017'!P13</f>
        <v>35000</v>
      </c>
      <c r="V13" s="129">
        <f>+'2016'!Q13+'2017'!Q13</f>
        <v>15000</v>
      </c>
      <c r="W13" s="129">
        <f>+'2016'!R13+'2017'!R13</f>
        <v>0</v>
      </c>
      <c r="X13" s="204">
        <f t="shared" ref="X13:X77" si="0">IF(U13=0," -",V13/U13)</f>
        <v>0.42857142857142855</v>
      </c>
      <c r="Y13" s="77" t="str">
        <f t="shared" ref="Y13:Y77" si="1">IF(W13=0," -",IF(V13=0,100%,W13/V13))</f>
        <v xml:space="preserve"> -</v>
      </c>
    </row>
    <row r="14" spans="2:25" ht="60">
      <c r="B14" s="340"/>
      <c r="C14" s="340"/>
      <c r="D14" s="335" t="s">
        <v>147</v>
      </c>
      <c r="E14" s="10" t="s">
        <v>30</v>
      </c>
      <c r="F14" s="52">
        <v>1</v>
      </c>
      <c r="G14" s="52">
        <f>'2016'!J14</f>
        <v>1</v>
      </c>
      <c r="H14" s="81">
        <f>'2017'!J14</f>
        <v>1</v>
      </c>
      <c r="I14" s="81">
        <f>'2018'!J14</f>
        <v>1</v>
      </c>
      <c r="J14" s="81">
        <f>'2019'!J14</f>
        <v>1</v>
      </c>
      <c r="K14" s="167">
        <f>'2016'!K14</f>
        <v>0</v>
      </c>
      <c r="L14" s="81">
        <f>'2017'!K14</f>
        <v>1</v>
      </c>
      <c r="M14" s="81">
        <f>'2018'!K14</f>
        <v>1</v>
      </c>
      <c r="N14" s="168">
        <f>'2019'!K14</f>
        <v>0</v>
      </c>
      <c r="O14" s="177">
        <f>'2016'!N14</f>
        <v>0</v>
      </c>
      <c r="P14" s="178">
        <f>'2017'!N14</f>
        <v>1</v>
      </c>
      <c r="Q14" s="179">
        <f>'2018'!N14</f>
        <v>1</v>
      </c>
      <c r="R14" s="178">
        <f>'2019'!K14</f>
        <v>0</v>
      </c>
      <c r="S14" s="208">
        <v>0.5</v>
      </c>
      <c r="T14" s="118">
        <v>0</v>
      </c>
      <c r="U14" s="70">
        <f>+'2016'!P14+'2017'!P14</f>
        <v>0</v>
      </c>
      <c r="V14" s="70">
        <f>+'2016'!Q14+'2017'!Q14</f>
        <v>0</v>
      </c>
      <c r="W14" s="70">
        <f>+'2016'!R14+'2017'!R14</f>
        <v>0</v>
      </c>
      <c r="X14" s="71" t="str">
        <f t="shared" si="0"/>
        <v xml:space="preserve"> -</v>
      </c>
      <c r="Y14" s="20" t="str">
        <f t="shared" si="1"/>
        <v xml:space="preserve"> -</v>
      </c>
    </row>
    <row r="15" spans="2:25" ht="75">
      <c r="B15" s="340"/>
      <c r="C15" s="340"/>
      <c r="D15" s="333"/>
      <c r="E15" s="8" t="s">
        <v>31</v>
      </c>
      <c r="F15" s="50">
        <v>1</v>
      </c>
      <c r="G15" s="50">
        <f>'2016'!J15</f>
        <v>1</v>
      </c>
      <c r="H15" s="82">
        <f>'2017'!J15</f>
        <v>1</v>
      </c>
      <c r="I15" s="82">
        <f>'2018'!J15</f>
        <v>1</v>
      </c>
      <c r="J15" s="82">
        <f>'2019'!J15</f>
        <v>1</v>
      </c>
      <c r="K15" s="169">
        <f>'2016'!K15</f>
        <v>0</v>
      </c>
      <c r="L15" s="82">
        <f>'2017'!K15</f>
        <v>0.67</v>
      </c>
      <c r="M15" s="82">
        <f>'2018'!K15</f>
        <v>1</v>
      </c>
      <c r="N15" s="133">
        <f>'2019'!K15</f>
        <v>0</v>
      </c>
      <c r="O15" s="183">
        <f>'2016'!N15</f>
        <v>0</v>
      </c>
      <c r="P15" s="184">
        <f>'2017'!N15</f>
        <v>0.67</v>
      </c>
      <c r="Q15" s="185">
        <f>'2018'!N15</f>
        <v>1</v>
      </c>
      <c r="R15" s="184">
        <f>'2019'!K15</f>
        <v>0</v>
      </c>
      <c r="S15" s="209">
        <v>0.41749999999999998</v>
      </c>
      <c r="T15" s="119">
        <v>0</v>
      </c>
      <c r="U15" s="50">
        <f>+'2016'!P15+'2017'!P15</f>
        <v>0</v>
      </c>
      <c r="V15" s="50">
        <f>+'2016'!Q15+'2017'!Q15</f>
        <v>0</v>
      </c>
      <c r="W15" s="50">
        <f>+'2016'!R15+'2017'!R15</f>
        <v>0</v>
      </c>
      <c r="X15" s="28" t="str">
        <f t="shared" si="0"/>
        <v xml:space="preserve"> -</v>
      </c>
      <c r="Y15" s="25" t="str">
        <f t="shared" si="1"/>
        <v xml:space="preserve"> -</v>
      </c>
    </row>
    <row r="16" spans="2:25" ht="60">
      <c r="B16" s="340"/>
      <c r="C16" s="340"/>
      <c r="D16" s="333"/>
      <c r="E16" s="8" t="s">
        <v>32</v>
      </c>
      <c r="F16" s="50">
        <v>1</v>
      </c>
      <c r="G16" s="50">
        <f>'2016'!J16</f>
        <v>1</v>
      </c>
      <c r="H16" s="82">
        <f>'2017'!J16</f>
        <v>1</v>
      </c>
      <c r="I16" s="82">
        <f>'2018'!J16</f>
        <v>1</v>
      </c>
      <c r="J16" s="82">
        <f>'2019'!J16</f>
        <v>1</v>
      </c>
      <c r="K16" s="169">
        <f>'2016'!K16</f>
        <v>0</v>
      </c>
      <c r="L16" s="82">
        <f>'2017'!K16</f>
        <v>1</v>
      </c>
      <c r="M16" s="82">
        <f>'2018'!K16</f>
        <v>1</v>
      </c>
      <c r="N16" s="133">
        <f>'2019'!K16</f>
        <v>0</v>
      </c>
      <c r="O16" s="183">
        <f>'2016'!N16</f>
        <v>0</v>
      </c>
      <c r="P16" s="184">
        <f>'2017'!N16</f>
        <v>1</v>
      </c>
      <c r="Q16" s="185">
        <f>'2018'!N16</f>
        <v>1</v>
      </c>
      <c r="R16" s="184">
        <f>'2019'!K16</f>
        <v>0</v>
      </c>
      <c r="S16" s="209">
        <v>0.5</v>
      </c>
      <c r="T16" s="119" t="s">
        <v>251</v>
      </c>
      <c r="U16" s="50">
        <f>+'2016'!P16+'2017'!P16</f>
        <v>0</v>
      </c>
      <c r="V16" s="50">
        <f>+'2016'!Q16+'2017'!Q16</f>
        <v>0</v>
      </c>
      <c r="W16" s="50">
        <f>+'2016'!R16+'2017'!R16</f>
        <v>0</v>
      </c>
      <c r="X16" s="28" t="str">
        <f t="shared" si="0"/>
        <v xml:space="preserve"> -</v>
      </c>
      <c r="Y16" s="25" t="str">
        <f t="shared" si="1"/>
        <v xml:space="preserve"> -</v>
      </c>
    </row>
    <row r="17" spans="2:25" ht="45">
      <c r="B17" s="340"/>
      <c r="C17" s="340"/>
      <c r="D17" s="333"/>
      <c r="E17" s="8" t="s">
        <v>33</v>
      </c>
      <c r="F17" s="50">
        <v>1</v>
      </c>
      <c r="G17" s="50">
        <f>'2016'!J17</f>
        <v>1</v>
      </c>
      <c r="H17" s="82">
        <f>'2017'!J17</f>
        <v>1</v>
      </c>
      <c r="I17" s="82">
        <f>'2018'!J17</f>
        <v>1</v>
      </c>
      <c r="J17" s="82">
        <f>'2019'!J17</f>
        <v>1</v>
      </c>
      <c r="K17" s="169">
        <f>'2016'!K17</f>
        <v>0</v>
      </c>
      <c r="L17" s="82">
        <f>'2017'!K17</f>
        <v>0.5</v>
      </c>
      <c r="M17" s="82">
        <f>'2018'!K17</f>
        <v>0</v>
      </c>
      <c r="N17" s="133">
        <f>'2019'!K17</f>
        <v>0</v>
      </c>
      <c r="O17" s="183">
        <f>'2016'!N17</f>
        <v>0</v>
      </c>
      <c r="P17" s="184">
        <f>'2017'!N17</f>
        <v>0.5</v>
      </c>
      <c r="Q17" s="185">
        <f>'2018'!N17</f>
        <v>0</v>
      </c>
      <c r="R17" s="184">
        <f>'2019'!K17</f>
        <v>0</v>
      </c>
      <c r="S17" s="209">
        <v>0.125</v>
      </c>
      <c r="T17" s="119">
        <v>0</v>
      </c>
      <c r="U17" s="50">
        <f>+'2016'!P17+'2017'!P17</f>
        <v>0</v>
      </c>
      <c r="V17" s="50">
        <f>+'2016'!Q17+'2017'!Q17</f>
        <v>0</v>
      </c>
      <c r="W17" s="50">
        <f>+'2016'!R17+'2017'!R17</f>
        <v>0</v>
      </c>
      <c r="X17" s="28" t="str">
        <f t="shared" si="0"/>
        <v xml:space="preserve"> -</v>
      </c>
      <c r="Y17" s="25" t="str">
        <f t="shared" si="1"/>
        <v xml:space="preserve"> -</v>
      </c>
    </row>
    <row r="18" spans="2:25" ht="46" thickBot="1">
      <c r="B18" s="340"/>
      <c r="C18" s="340"/>
      <c r="D18" s="334"/>
      <c r="E18" s="16" t="s">
        <v>34</v>
      </c>
      <c r="F18" s="54">
        <v>1</v>
      </c>
      <c r="G18" s="54">
        <f>'2016'!J18</f>
        <v>1</v>
      </c>
      <c r="H18" s="83">
        <f>'2017'!J18</f>
        <v>1</v>
      </c>
      <c r="I18" s="83">
        <f>'2018'!J18</f>
        <v>1</v>
      </c>
      <c r="J18" s="83">
        <f>'2019'!J18</f>
        <v>1</v>
      </c>
      <c r="K18" s="170">
        <f>'2016'!K18</f>
        <v>1</v>
      </c>
      <c r="L18" s="83">
        <f>'2017'!K18</f>
        <v>0.5</v>
      </c>
      <c r="M18" s="83">
        <f>'2018'!K18</f>
        <v>0</v>
      </c>
      <c r="N18" s="141">
        <f>'2019'!K18</f>
        <v>0</v>
      </c>
      <c r="O18" s="189">
        <f>'2016'!N18</f>
        <v>1</v>
      </c>
      <c r="P18" s="190">
        <f>'2017'!N18</f>
        <v>0.5</v>
      </c>
      <c r="Q18" s="191">
        <f>'2018'!N18</f>
        <v>0</v>
      </c>
      <c r="R18" s="190">
        <f>'2019'!K18</f>
        <v>0</v>
      </c>
      <c r="S18" s="213">
        <v>0.375</v>
      </c>
      <c r="T18" s="120">
        <v>0</v>
      </c>
      <c r="U18" s="54">
        <f>+'2016'!P18+'2017'!P18</f>
        <v>0</v>
      </c>
      <c r="V18" s="54">
        <f>+'2016'!Q18+'2017'!Q18</f>
        <v>0</v>
      </c>
      <c r="W18" s="54">
        <f>+'2016'!R18+'2017'!R18</f>
        <v>0</v>
      </c>
      <c r="X18" s="55" t="str">
        <f t="shared" si="0"/>
        <v xml:space="preserve"> -</v>
      </c>
      <c r="Y18" s="56" t="str">
        <f t="shared" si="1"/>
        <v xml:space="preserve"> -</v>
      </c>
    </row>
    <row r="19" spans="2:25" ht="30" customHeight="1">
      <c r="B19" s="340"/>
      <c r="C19" s="340"/>
      <c r="D19" s="343" t="s">
        <v>148</v>
      </c>
      <c r="E19" s="10" t="s">
        <v>35</v>
      </c>
      <c r="F19" s="21">
        <v>1</v>
      </c>
      <c r="G19" s="21">
        <f>'2016'!J19</f>
        <v>1</v>
      </c>
      <c r="H19" s="157">
        <f>'2017'!J19</f>
        <v>1</v>
      </c>
      <c r="I19" s="157">
        <f>'2018'!J19</f>
        <v>1</v>
      </c>
      <c r="J19" s="157">
        <f>'2019'!J19</f>
        <v>1</v>
      </c>
      <c r="K19" s="171">
        <f>'2016'!K19</f>
        <v>1</v>
      </c>
      <c r="L19" s="157">
        <f>'2017'!K19</f>
        <v>1</v>
      </c>
      <c r="M19" s="157">
        <f>'2018'!K19</f>
        <v>1</v>
      </c>
      <c r="N19" s="20">
        <f>'2019'!K19</f>
        <v>0</v>
      </c>
      <c r="O19" s="192">
        <f>'2016'!N19</f>
        <v>1</v>
      </c>
      <c r="P19" s="193">
        <f>'2017'!N19</f>
        <v>1</v>
      </c>
      <c r="Q19" s="194">
        <f>'2018'!N19</f>
        <v>1</v>
      </c>
      <c r="R19" s="193">
        <f>'2019'!K19</f>
        <v>0</v>
      </c>
      <c r="S19" s="214">
        <v>0.75</v>
      </c>
      <c r="T19" s="121">
        <v>2210216</v>
      </c>
      <c r="U19" s="70">
        <f>+'2016'!P19+'2017'!P19</f>
        <v>997805</v>
      </c>
      <c r="V19" s="70">
        <f>+'2016'!Q19+'2017'!Q19</f>
        <v>979948</v>
      </c>
      <c r="W19" s="70">
        <f>+'2016'!R19+'2017'!R19</f>
        <v>0</v>
      </c>
      <c r="X19" s="71">
        <f t="shared" si="0"/>
        <v>0.98210371766026427</v>
      </c>
      <c r="Y19" s="72" t="str">
        <f t="shared" si="1"/>
        <v xml:space="preserve"> -</v>
      </c>
    </row>
    <row r="20" spans="2:25" ht="45">
      <c r="B20" s="340"/>
      <c r="C20" s="340"/>
      <c r="D20" s="344"/>
      <c r="E20" s="8" t="s">
        <v>36</v>
      </c>
      <c r="F20" s="50">
        <v>1</v>
      </c>
      <c r="G20" s="50">
        <f>'2016'!J20</f>
        <v>1</v>
      </c>
      <c r="H20" s="82">
        <f>'2017'!J20</f>
        <v>1</v>
      </c>
      <c r="I20" s="82">
        <f>'2018'!J20</f>
        <v>1</v>
      </c>
      <c r="J20" s="82">
        <f>'2019'!J20</f>
        <v>1</v>
      </c>
      <c r="K20" s="169">
        <f>'2016'!K20</f>
        <v>1</v>
      </c>
      <c r="L20" s="82">
        <f>'2017'!K20</f>
        <v>1</v>
      </c>
      <c r="M20" s="82">
        <f>'2018'!K20</f>
        <v>1</v>
      </c>
      <c r="N20" s="133">
        <f>'2019'!K20</f>
        <v>0</v>
      </c>
      <c r="O20" s="183">
        <f>'2016'!N20</f>
        <v>1</v>
      </c>
      <c r="P20" s="184">
        <f>'2017'!N20</f>
        <v>1</v>
      </c>
      <c r="Q20" s="185">
        <f>'2018'!N20</f>
        <v>1</v>
      </c>
      <c r="R20" s="184">
        <f>'2019'!K20</f>
        <v>0</v>
      </c>
      <c r="S20" s="209">
        <v>0.75</v>
      </c>
      <c r="T20" s="119">
        <v>2210706</v>
      </c>
      <c r="U20" s="50">
        <f>+'2016'!P20+'2017'!P20</f>
        <v>794004</v>
      </c>
      <c r="V20" s="50">
        <f>+'2016'!Q20+'2017'!Q20</f>
        <v>725872</v>
      </c>
      <c r="W20" s="50">
        <f>+'2016'!R20+'2017'!R20</f>
        <v>0</v>
      </c>
      <c r="X20" s="28">
        <f t="shared" si="0"/>
        <v>0.91419186805104258</v>
      </c>
      <c r="Y20" s="25" t="str">
        <f t="shared" si="1"/>
        <v xml:space="preserve"> -</v>
      </c>
    </row>
    <row r="21" spans="2:25" ht="45">
      <c r="B21" s="340"/>
      <c r="C21" s="340"/>
      <c r="D21" s="344"/>
      <c r="E21" s="8" t="s">
        <v>37</v>
      </c>
      <c r="F21" s="50">
        <v>100</v>
      </c>
      <c r="G21" s="50">
        <f>'2016'!J21</f>
        <v>25</v>
      </c>
      <c r="H21" s="82">
        <f>'2017'!J21</f>
        <v>25</v>
      </c>
      <c r="I21" s="82">
        <f>'2018'!J21</f>
        <v>25</v>
      </c>
      <c r="J21" s="82">
        <f>'2019'!J21</f>
        <v>25</v>
      </c>
      <c r="K21" s="169">
        <f>'2016'!K21</f>
        <v>55</v>
      </c>
      <c r="L21" s="82">
        <f>'2017'!K21</f>
        <v>35</v>
      </c>
      <c r="M21" s="82">
        <f>'2018'!K21</f>
        <v>25</v>
      </c>
      <c r="N21" s="133">
        <f>'2019'!K21</f>
        <v>0</v>
      </c>
      <c r="O21" s="183">
        <f>'2016'!N21</f>
        <v>1</v>
      </c>
      <c r="P21" s="184">
        <f>'2017'!N21</f>
        <v>1</v>
      </c>
      <c r="Q21" s="185">
        <f>'2018'!N21</f>
        <v>1</v>
      </c>
      <c r="R21" s="184">
        <f>'2019'!K21</f>
        <v>0</v>
      </c>
      <c r="S21" s="209">
        <v>1</v>
      </c>
      <c r="T21" s="119">
        <v>2210706</v>
      </c>
      <c r="U21" s="50">
        <f>+'2016'!P21+'2017'!P21</f>
        <v>35000</v>
      </c>
      <c r="V21" s="50">
        <f>+'2016'!Q21+'2017'!Q21</f>
        <v>15000</v>
      </c>
      <c r="W21" s="50">
        <f>+'2016'!R21+'2017'!R21</f>
        <v>0</v>
      </c>
      <c r="X21" s="28">
        <f t="shared" si="0"/>
        <v>0.42857142857142855</v>
      </c>
      <c r="Y21" s="25" t="str">
        <f t="shared" si="1"/>
        <v xml:space="preserve"> -</v>
      </c>
    </row>
    <row r="22" spans="2:25" ht="30">
      <c r="B22" s="340"/>
      <c r="C22" s="340"/>
      <c r="D22" s="344"/>
      <c r="E22" s="8" t="s">
        <v>38</v>
      </c>
      <c r="F22" s="50">
        <v>1</v>
      </c>
      <c r="G22" s="50">
        <f>'2016'!J22</f>
        <v>1</v>
      </c>
      <c r="H22" s="82">
        <f>'2017'!J22</f>
        <v>1</v>
      </c>
      <c r="I22" s="82">
        <f>'2018'!J22</f>
        <v>1</v>
      </c>
      <c r="J22" s="82">
        <f>'2019'!J22</f>
        <v>1</v>
      </c>
      <c r="K22" s="169">
        <f>'2016'!K22</f>
        <v>1</v>
      </c>
      <c r="L22" s="82">
        <f>'2017'!K22</f>
        <v>1</v>
      </c>
      <c r="M22" s="82">
        <f>'2018'!K22</f>
        <v>1</v>
      </c>
      <c r="N22" s="133">
        <f>'2019'!K22</f>
        <v>0</v>
      </c>
      <c r="O22" s="183">
        <f>'2016'!N22</f>
        <v>1</v>
      </c>
      <c r="P22" s="184">
        <f>'2017'!N22</f>
        <v>1</v>
      </c>
      <c r="Q22" s="185">
        <f>'2018'!N22</f>
        <v>1</v>
      </c>
      <c r="R22" s="184">
        <f>'2019'!K22</f>
        <v>0</v>
      </c>
      <c r="S22" s="209">
        <v>0.75</v>
      </c>
      <c r="T22" s="119" t="s">
        <v>251</v>
      </c>
      <c r="U22" s="50">
        <f>+'2016'!P22+'2017'!P22</f>
        <v>0</v>
      </c>
      <c r="V22" s="50">
        <f>+'2016'!Q22+'2017'!Q22</f>
        <v>0</v>
      </c>
      <c r="W22" s="50">
        <f>+'2016'!R22+'2017'!R22</f>
        <v>0</v>
      </c>
      <c r="X22" s="28" t="str">
        <f t="shared" si="0"/>
        <v xml:space="preserve"> -</v>
      </c>
      <c r="Y22" s="25" t="str">
        <f t="shared" si="1"/>
        <v xml:space="preserve"> -</v>
      </c>
    </row>
    <row r="23" spans="2:25" ht="45">
      <c r="B23" s="340"/>
      <c r="C23" s="340"/>
      <c r="D23" s="344"/>
      <c r="E23" s="8" t="s">
        <v>39</v>
      </c>
      <c r="F23" s="50">
        <v>2</v>
      </c>
      <c r="G23" s="50">
        <f>'2016'!J23</f>
        <v>0</v>
      </c>
      <c r="H23" s="82">
        <f>'2017'!J23</f>
        <v>1</v>
      </c>
      <c r="I23" s="82">
        <f>'2018'!J23</f>
        <v>1</v>
      </c>
      <c r="J23" s="82">
        <f>'2019'!J23</f>
        <v>0</v>
      </c>
      <c r="K23" s="169">
        <f>'2016'!K23</f>
        <v>0</v>
      </c>
      <c r="L23" s="82">
        <f>'2017'!K23</f>
        <v>3</v>
      </c>
      <c r="M23" s="82">
        <f>'2018'!K23</f>
        <v>1</v>
      </c>
      <c r="N23" s="133">
        <f>'2019'!K23</f>
        <v>0</v>
      </c>
      <c r="O23" s="183" t="str">
        <f>'2016'!N23</f>
        <v xml:space="preserve"> -</v>
      </c>
      <c r="P23" s="184">
        <f>'2017'!N23</f>
        <v>1</v>
      </c>
      <c r="Q23" s="185">
        <f>'2018'!N23</f>
        <v>1</v>
      </c>
      <c r="R23" s="184">
        <f>'2019'!K23</f>
        <v>0</v>
      </c>
      <c r="S23" s="209">
        <v>1</v>
      </c>
      <c r="T23" s="119">
        <v>2210706</v>
      </c>
      <c r="U23" s="50">
        <f>+'2016'!P23+'2017'!P23</f>
        <v>30940</v>
      </c>
      <c r="V23" s="50">
        <f>+'2016'!Q23+'2017'!Q23</f>
        <v>9638</v>
      </c>
      <c r="W23" s="50">
        <f>+'2016'!R23+'2017'!R23</f>
        <v>0</v>
      </c>
      <c r="X23" s="28">
        <f t="shared" si="0"/>
        <v>0.31150614091790563</v>
      </c>
      <c r="Y23" s="25" t="str">
        <f t="shared" si="1"/>
        <v xml:space="preserve"> -</v>
      </c>
    </row>
    <row r="24" spans="2:25" ht="30">
      <c r="B24" s="340"/>
      <c r="C24" s="340"/>
      <c r="D24" s="344"/>
      <c r="E24" s="8" t="s">
        <v>40</v>
      </c>
      <c r="F24" s="50">
        <v>4</v>
      </c>
      <c r="G24" s="50">
        <f>'2016'!J24</f>
        <v>0</v>
      </c>
      <c r="H24" s="82">
        <f>'2017'!J24</f>
        <v>1</v>
      </c>
      <c r="I24" s="82">
        <f>'2018'!J24</f>
        <v>1</v>
      </c>
      <c r="J24" s="82">
        <f>'2019'!J24</f>
        <v>2</v>
      </c>
      <c r="K24" s="169">
        <f>'2016'!K24</f>
        <v>0</v>
      </c>
      <c r="L24" s="82">
        <f>'2017'!K24</f>
        <v>0</v>
      </c>
      <c r="M24" s="82">
        <f>'2018'!K24</f>
        <v>0</v>
      </c>
      <c r="N24" s="133">
        <f>'2019'!K24</f>
        <v>0</v>
      </c>
      <c r="O24" s="183" t="str">
        <f>'2016'!N24</f>
        <v xml:space="preserve"> -</v>
      </c>
      <c r="P24" s="184">
        <f>'2017'!N24</f>
        <v>0</v>
      </c>
      <c r="Q24" s="185">
        <f>'2018'!N24</f>
        <v>0</v>
      </c>
      <c r="R24" s="184">
        <f>'2019'!K24</f>
        <v>0</v>
      </c>
      <c r="S24" s="209">
        <v>0</v>
      </c>
      <c r="T24" s="119">
        <v>2210706</v>
      </c>
      <c r="U24" s="50">
        <f>+'2016'!P24+'2017'!P24</f>
        <v>30000</v>
      </c>
      <c r="V24" s="50">
        <f>+'2016'!Q24+'2017'!Q24</f>
        <v>0</v>
      </c>
      <c r="W24" s="50">
        <f>+'2016'!R24+'2017'!R24</f>
        <v>0</v>
      </c>
      <c r="X24" s="28">
        <f t="shared" si="0"/>
        <v>0</v>
      </c>
      <c r="Y24" s="25" t="str">
        <f t="shared" si="1"/>
        <v xml:space="preserve"> -</v>
      </c>
    </row>
    <row r="25" spans="2:25" ht="45">
      <c r="B25" s="340"/>
      <c r="C25" s="340"/>
      <c r="D25" s="344"/>
      <c r="E25" s="8" t="s">
        <v>41</v>
      </c>
      <c r="F25" s="50">
        <v>10000</v>
      </c>
      <c r="G25" s="50">
        <f>'2016'!J25</f>
        <v>2500</v>
      </c>
      <c r="H25" s="82">
        <f>'2017'!J25</f>
        <v>2500</v>
      </c>
      <c r="I25" s="82">
        <f>'2018'!J25</f>
        <v>2500</v>
      </c>
      <c r="J25" s="82">
        <f>'2019'!J25</f>
        <v>2500</v>
      </c>
      <c r="K25" s="169">
        <f>'2016'!K25</f>
        <v>4200</v>
      </c>
      <c r="L25" s="82">
        <f>'2017'!K25</f>
        <v>6500</v>
      </c>
      <c r="M25" s="82">
        <f>'2018'!K25</f>
        <v>7827</v>
      </c>
      <c r="N25" s="133">
        <f>'2019'!K25</f>
        <v>0</v>
      </c>
      <c r="O25" s="183">
        <f>'2016'!N25</f>
        <v>1</v>
      </c>
      <c r="P25" s="184">
        <f>'2017'!N25</f>
        <v>1</v>
      </c>
      <c r="Q25" s="185">
        <f>'2018'!N25</f>
        <v>1</v>
      </c>
      <c r="R25" s="184">
        <f>'2019'!K25</f>
        <v>0</v>
      </c>
      <c r="S25" s="209">
        <v>1</v>
      </c>
      <c r="T25" s="119">
        <v>2210706</v>
      </c>
      <c r="U25" s="50">
        <f>+'2016'!P25+'2017'!P25</f>
        <v>51000</v>
      </c>
      <c r="V25" s="50">
        <f>+'2016'!Q25+'2017'!Q25</f>
        <v>51000</v>
      </c>
      <c r="W25" s="50">
        <f>+'2016'!R25+'2017'!R25</f>
        <v>6300</v>
      </c>
      <c r="X25" s="28">
        <f t="shared" si="0"/>
        <v>1</v>
      </c>
      <c r="Y25" s="25">
        <f t="shared" si="1"/>
        <v>0.12352941176470589</v>
      </c>
    </row>
    <row r="26" spans="2:25" ht="60">
      <c r="B26" s="340"/>
      <c r="C26" s="340"/>
      <c r="D26" s="344"/>
      <c r="E26" s="8" t="s">
        <v>42</v>
      </c>
      <c r="F26" s="50">
        <v>80</v>
      </c>
      <c r="G26" s="50">
        <f>'2016'!J26</f>
        <v>20</v>
      </c>
      <c r="H26" s="82">
        <f>'2017'!J26</f>
        <v>20</v>
      </c>
      <c r="I26" s="82">
        <f>'2018'!J26</f>
        <v>20</v>
      </c>
      <c r="J26" s="82">
        <f>'2019'!J26</f>
        <v>20</v>
      </c>
      <c r="K26" s="169">
        <f>'2016'!K26</f>
        <v>20</v>
      </c>
      <c r="L26" s="82">
        <f>'2017'!K26</f>
        <v>19</v>
      </c>
      <c r="M26" s="82">
        <f>'2018'!K26</f>
        <v>3</v>
      </c>
      <c r="N26" s="133">
        <f>'2019'!K26</f>
        <v>0</v>
      </c>
      <c r="O26" s="183">
        <f>'2016'!N26</f>
        <v>1</v>
      </c>
      <c r="P26" s="184">
        <f>'2017'!N26</f>
        <v>0.95</v>
      </c>
      <c r="Q26" s="185">
        <f>'2018'!N26</f>
        <v>0.15</v>
      </c>
      <c r="R26" s="184">
        <f>'2019'!K26</f>
        <v>0</v>
      </c>
      <c r="S26" s="209">
        <v>0.52500000000000002</v>
      </c>
      <c r="T26" s="119">
        <v>2210706</v>
      </c>
      <c r="U26" s="50">
        <f>+'2016'!P26+'2017'!P26</f>
        <v>20000</v>
      </c>
      <c r="V26" s="50">
        <f>+'2016'!Q26+'2017'!Q26</f>
        <v>0</v>
      </c>
      <c r="W26" s="50">
        <f>+'2016'!R26+'2017'!R26</f>
        <v>0</v>
      </c>
      <c r="X26" s="28">
        <f t="shared" si="0"/>
        <v>0</v>
      </c>
      <c r="Y26" s="25" t="str">
        <f t="shared" si="1"/>
        <v xml:space="preserve"> -</v>
      </c>
    </row>
    <row r="27" spans="2:25" ht="90">
      <c r="B27" s="340"/>
      <c r="C27" s="340"/>
      <c r="D27" s="344"/>
      <c r="E27" s="8" t="s">
        <v>43</v>
      </c>
      <c r="F27" s="50">
        <v>1</v>
      </c>
      <c r="G27" s="50">
        <f>'2016'!J27</f>
        <v>0</v>
      </c>
      <c r="H27" s="82">
        <f>'2017'!J27</f>
        <v>1</v>
      </c>
      <c r="I27" s="82">
        <f>'2018'!J27</f>
        <v>0</v>
      </c>
      <c r="J27" s="82">
        <f>'2019'!J27</f>
        <v>0</v>
      </c>
      <c r="K27" s="169">
        <f>'2016'!K27</f>
        <v>1</v>
      </c>
      <c r="L27" s="82">
        <f>'2017'!K27</f>
        <v>1</v>
      </c>
      <c r="M27" s="82">
        <f>'2018'!K27</f>
        <v>5</v>
      </c>
      <c r="N27" s="133">
        <f>'2019'!K27</f>
        <v>0</v>
      </c>
      <c r="O27" s="183" t="str">
        <f>'2016'!N27</f>
        <v xml:space="preserve"> -</v>
      </c>
      <c r="P27" s="184">
        <f>'2017'!N27</f>
        <v>1</v>
      </c>
      <c r="Q27" s="185" t="str">
        <f>'2018'!N27</f>
        <v xml:space="preserve"> -</v>
      </c>
      <c r="R27" s="184">
        <f>'2019'!K27</f>
        <v>0</v>
      </c>
      <c r="S27" s="209">
        <v>1</v>
      </c>
      <c r="T27" s="119" t="s">
        <v>251</v>
      </c>
      <c r="U27" s="50">
        <f>+'2016'!P27+'2017'!P27</f>
        <v>0</v>
      </c>
      <c r="V27" s="50">
        <f>+'2016'!Q27+'2017'!Q27</f>
        <v>0</v>
      </c>
      <c r="W27" s="50">
        <f>+'2016'!R27+'2017'!R27</f>
        <v>0</v>
      </c>
      <c r="X27" s="28" t="str">
        <f t="shared" si="0"/>
        <v xml:space="preserve"> -</v>
      </c>
      <c r="Y27" s="25" t="str">
        <f t="shared" si="1"/>
        <v xml:space="preserve"> -</v>
      </c>
    </row>
    <row r="28" spans="2:25" ht="33" customHeight="1" thickBot="1">
      <c r="B28" s="340"/>
      <c r="C28" s="341"/>
      <c r="D28" s="345"/>
      <c r="E28" s="16" t="s">
        <v>180</v>
      </c>
      <c r="F28" s="129">
        <v>1</v>
      </c>
      <c r="G28" s="129">
        <v>0</v>
      </c>
      <c r="H28" s="158">
        <f>'2017'!J28</f>
        <v>1</v>
      </c>
      <c r="I28" s="158">
        <f>'2018'!J28</f>
        <v>0</v>
      </c>
      <c r="J28" s="158">
        <f>'2019'!J28</f>
        <v>0</v>
      </c>
      <c r="K28" s="172">
        <v>0</v>
      </c>
      <c r="L28" s="158">
        <f>'2017'!K28</f>
        <v>1</v>
      </c>
      <c r="M28" s="158">
        <f>'2018'!K28</f>
        <v>0</v>
      </c>
      <c r="N28" s="136">
        <f>'2019'!K28</f>
        <v>0</v>
      </c>
      <c r="O28" s="180">
        <v>0</v>
      </c>
      <c r="P28" s="181">
        <f>'2017'!N28</f>
        <v>1</v>
      </c>
      <c r="Q28" s="191" t="str">
        <f>'2018'!N28</f>
        <v xml:space="preserve"> -</v>
      </c>
      <c r="R28" s="181">
        <f>'2019'!K28</f>
        <v>0</v>
      </c>
      <c r="S28" s="210">
        <v>1</v>
      </c>
      <c r="T28" s="147" t="s">
        <v>251</v>
      </c>
      <c r="U28" s="75">
        <v>0</v>
      </c>
      <c r="V28" s="75">
        <v>0</v>
      </c>
      <c r="W28" s="75">
        <v>0</v>
      </c>
      <c r="X28" s="67" t="str">
        <f t="shared" si="0"/>
        <v xml:space="preserve"> -</v>
      </c>
      <c r="Y28" s="68" t="str">
        <f t="shared" si="1"/>
        <v xml:space="preserve"> -</v>
      </c>
    </row>
    <row r="29" spans="2:25" ht="13" customHeight="1" thickBot="1">
      <c r="B29" s="340"/>
      <c r="C29" s="37"/>
      <c r="D29" s="9"/>
      <c r="E29" s="34"/>
      <c r="F29" s="35"/>
      <c r="G29" s="35"/>
      <c r="H29" s="35"/>
      <c r="I29" s="35"/>
      <c r="J29" s="35"/>
      <c r="K29" s="35"/>
      <c r="L29" s="35"/>
      <c r="M29" s="35"/>
      <c r="N29" s="35"/>
      <c r="O29" s="145"/>
      <c r="P29" s="145"/>
      <c r="Q29" s="145"/>
      <c r="R29" s="144"/>
      <c r="S29" s="211"/>
      <c r="T29" s="143"/>
      <c r="U29" s="144"/>
      <c r="V29" s="144"/>
      <c r="W29" s="144"/>
      <c r="X29" s="145"/>
      <c r="Y29" s="146"/>
    </row>
    <row r="30" spans="2:25" ht="61" thickBot="1">
      <c r="B30" s="341"/>
      <c r="C30" s="64" t="s">
        <v>178</v>
      </c>
      <c r="D30" s="63" t="s">
        <v>149</v>
      </c>
      <c r="E30" s="58" t="s">
        <v>44</v>
      </c>
      <c r="F30" s="59">
        <v>20</v>
      </c>
      <c r="G30" s="59">
        <f>'2016'!J29</f>
        <v>20</v>
      </c>
      <c r="H30" s="79">
        <f>'2017'!J30</f>
        <v>0</v>
      </c>
      <c r="I30" s="79">
        <f>'2018'!J30</f>
        <v>0</v>
      </c>
      <c r="J30" s="79">
        <f>'2019'!J30</f>
        <v>0</v>
      </c>
      <c r="K30" s="163">
        <f>'2016'!K29</f>
        <v>20</v>
      </c>
      <c r="L30" s="79">
        <f>'2017'!K30</f>
        <v>0</v>
      </c>
      <c r="M30" s="79">
        <f>'2018'!K30</f>
        <v>0</v>
      </c>
      <c r="N30" s="164">
        <f>'2019'!K30</f>
        <v>0</v>
      </c>
      <c r="O30" s="186">
        <f>'2016'!N29</f>
        <v>1</v>
      </c>
      <c r="P30" s="187" t="str">
        <f>'2017'!N30</f>
        <v xml:space="preserve"> -</v>
      </c>
      <c r="Q30" s="188" t="str">
        <f>'2018'!N30</f>
        <v xml:space="preserve"> -</v>
      </c>
      <c r="R30" s="187">
        <f>'2019'!K30</f>
        <v>0</v>
      </c>
      <c r="S30" s="206">
        <v>1</v>
      </c>
      <c r="T30" s="116" t="s">
        <v>252</v>
      </c>
      <c r="U30" s="129">
        <f>+'2016'!P29+'2017'!P30</f>
        <v>0</v>
      </c>
      <c r="V30" s="129">
        <f>+'2016'!Q29+'2017'!Q30</f>
        <v>0</v>
      </c>
      <c r="W30" s="129">
        <f>+'2016'!R29+'2017'!R30</f>
        <v>0</v>
      </c>
      <c r="X30" s="60" t="str">
        <f t="shared" si="0"/>
        <v xml:space="preserve"> -</v>
      </c>
      <c r="Y30" s="61" t="str">
        <f t="shared" si="1"/>
        <v xml:space="preserve"> -</v>
      </c>
    </row>
    <row r="31" spans="2:25" ht="13" customHeight="1" thickBot="1">
      <c r="B31" s="62"/>
      <c r="C31" s="41"/>
      <c r="D31" s="42"/>
      <c r="E31" s="41"/>
      <c r="F31" s="44"/>
      <c r="G31" s="44"/>
      <c r="H31" s="44"/>
      <c r="I31" s="44"/>
      <c r="J31" s="44"/>
      <c r="K31" s="44"/>
      <c r="L31" s="44"/>
      <c r="M31" s="44"/>
      <c r="N31" s="44"/>
      <c r="O31" s="46"/>
      <c r="P31" s="46"/>
      <c r="Q31" s="46"/>
      <c r="R31" s="46"/>
      <c r="S31" s="212"/>
      <c r="T31" s="41"/>
      <c r="U31" s="202"/>
      <c r="V31" s="202"/>
      <c r="W31" s="203"/>
      <c r="X31" s="46"/>
      <c r="Y31" s="47"/>
    </row>
    <row r="32" spans="2:25" ht="30">
      <c r="B32" s="339" t="s">
        <v>175</v>
      </c>
      <c r="C32" s="336" t="s">
        <v>172</v>
      </c>
      <c r="D32" s="330" t="s">
        <v>150</v>
      </c>
      <c r="E32" s="10" t="s">
        <v>45</v>
      </c>
      <c r="F32" s="52">
        <v>16</v>
      </c>
      <c r="G32" s="52">
        <f>'2016'!J31</f>
        <v>4</v>
      </c>
      <c r="H32" s="81">
        <f>'2017'!J32</f>
        <v>4</v>
      </c>
      <c r="I32" s="81">
        <f>'2018'!J32</f>
        <v>4</v>
      </c>
      <c r="J32" s="81">
        <f>'2019'!J32</f>
        <v>4</v>
      </c>
      <c r="K32" s="167">
        <f>'2016'!K31</f>
        <v>8</v>
      </c>
      <c r="L32" s="81">
        <f>'2017'!K32</f>
        <v>4</v>
      </c>
      <c r="M32" s="81">
        <f>'2018'!K32</f>
        <v>2</v>
      </c>
      <c r="N32" s="168">
        <f>'2019'!K32</f>
        <v>0</v>
      </c>
      <c r="O32" s="177">
        <f>'2016'!N31</f>
        <v>1</v>
      </c>
      <c r="P32" s="178">
        <f>'2017'!N32</f>
        <v>1</v>
      </c>
      <c r="Q32" s="179">
        <f>'2018'!N32</f>
        <v>0.5</v>
      </c>
      <c r="R32" s="178">
        <f>'2019'!K32</f>
        <v>0</v>
      </c>
      <c r="S32" s="208">
        <v>0.875</v>
      </c>
      <c r="T32" s="118">
        <v>2210713</v>
      </c>
      <c r="U32" s="70">
        <f>+'2016'!P31+'2017'!P32</f>
        <v>188000</v>
      </c>
      <c r="V32" s="70">
        <f>+'2016'!Q31+'2017'!Q32</f>
        <v>18535</v>
      </c>
      <c r="W32" s="70">
        <f>+'2016'!R31+'2017'!R32</f>
        <v>0</v>
      </c>
      <c r="X32" s="21">
        <f t="shared" si="0"/>
        <v>9.8590425531914896E-2</v>
      </c>
      <c r="Y32" s="20" t="str">
        <f t="shared" si="1"/>
        <v xml:space="preserve"> -</v>
      </c>
    </row>
    <row r="33" spans="2:25" ht="45">
      <c r="B33" s="340"/>
      <c r="C33" s="337"/>
      <c r="D33" s="331"/>
      <c r="E33" s="8" t="s">
        <v>46</v>
      </c>
      <c r="F33" s="50">
        <v>500</v>
      </c>
      <c r="G33" s="50">
        <f>'2016'!J32</f>
        <v>500</v>
      </c>
      <c r="H33" s="82">
        <f>'2017'!J33</f>
        <v>500</v>
      </c>
      <c r="I33" s="82">
        <f>'2018'!J33</f>
        <v>500</v>
      </c>
      <c r="J33" s="82">
        <f>'2019'!J33</f>
        <v>500</v>
      </c>
      <c r="K33" s="169">
        <f>'2016'!K32</f>
        <v>5346</v>
      </c>
      <c r="L33" s="82">
        <f>'2017'!K33</f>
        <v>272</v>
      </c>
      <c r="M33" s="82">
        <f>'2018'!K33</f>
        <v>145</v>
      </c>
      <c r="N33" s="133">
        <f>'2019'!K33</f>
        <v>0</v>
      </c>
      <c r="O33" s="183">
        <f>'2016'!N32</f>
        <v>1</v>
      </c>
      <c r="P33" s="184">
        <f>'2017'!N33</f>
        <v>0.54400000000000004</v>
      </c>
      <c r="Q33" s="185">
        <f>'2018'!N33</f>
        <v>0.28999999999999998</v>
      </c>
      <c r="R33" s="184">
        <f>'2019'!K33</f>
        <v>0</v>
      </c>
      <c r="S33" s="209">
        <v>1</v>
      </c>
      <c r="T33" s="119">
        <v>2210713</v>
      </c>
      <c r="U33" s="50">
        <f>+'2016'!P32+'2017'!P33</f>
        <v>1322885</v>
      </c>
      <c r="V33" s="50">
        <f>+'2016'!Q32+'2017'!Q33</f>
        <v>1232733</v>
      </c>
      <c r="W33" s="50">
        <f>+'2016'!R32+'2017'!R33</f>
        <v>0</v>
      </c>
      <c r="X33" s="28">
        <f t="shared" si="0"/>
        <v>0.93185197503940254</v>
      </c>
      <c r="Y33" s="25" t="str">
        <f t="shared" si="1"/>
        <v xml:space="preserve"> -</v>
      </c>
    </row>
    <row r="34" spans="2:25" ht="45">
      <c r="B34" s="340"/>
      <c r="C34" s="337"/>
      <c r="D34" s="331"/>
      <c r="E34" s="8" t="s">
        <v>47</v>
      </c>
      <c r="F34" s="28">
        <v>1</v>
      </c>
      <c r="G34" s="28">
        <f>'2016'!J33</f>
        <v>1</v>
      </c>
      <c r="H34" s="85">
        <f>'2017'!J34</f>
        <v>1</v>
      </c>
      <c r="I34" s="85">
        <f>'2018'!J34</f>
        <v>1</v>
      </c>
      <c r="J34" s="85">
        <f>'2019'!J34</f>
        <v>1</v>
      </c>
      <c r="K34" s="173">
        <f>'2016'!K33</f>
        <v>0.5</v>
      </c>
      <c r="L34" s="85">
        <f>'2017'!K34</f>
        <v>1</v>
      </c>
      <c r="M34" s="85">
        <f>'2018'!K34</f>
        <v>1</v>
      </c>
      <c r="N34" s="25">
        <f>'2019'!K34</f>
        <v>0</v>
      </c>
      <c r="O34" s="183">
        <f>'2016'!N33</f>
        <v>0.5</v>
      </c>
      <c r="P34" s="184">
        <f>'2017'!N34</f>
        <v>1</v>
      </c>
      <c r="Q34" s="185">
        <f>'2018'!N34</f>
        <v>1</v>
      </c>
      <c r="R34" s="184">
        <f>'2019'!K34</f>
        <v>0</v>
      </c>
      <c r="S34" s="209">
        <v>0.625</v>
      </c>
      <c r="T34" s="119">
        <v>2210092</v>
      </c>
      <c r="U34" s="50">
        <f>+'2016'!P33+'2017'!P34</f>
        <v>74000</v>
      </c>
      <c r="V34" s="50">
        <f>+'2016'!Q33+'2017'!Q34</f>
        <v>55500</v>
      </c>
      <c r="W34" s="50">
        <f>+'2016'!R33+'2017'!R34</f>
        <v>0</v>
      </c>
      <c r="X34" s="28">
        <f t="shared" si="0"/>
        <v>0.75</v>
      </c>
      <c r="Y34" s="25" t="str">
        <f t="shared" si="1"/>
        <v xml:space="preserve"> -</v>
      </c>
    </row>
    <row r="35" spans="2:25" ht="45">
      <c r="B35" s="340"/>
      <c r="C35" s="337"/>
      <c r="D35" s="331"/>
      <c r="E35" s="8" t="s">
        <v>48</v>
      </c>
      <c r="F35" s="50">
        <v>1</v>
      </c>
      <c r="G35" s="50">
        <f>'2016'!J34</f>
        <v>1</v>
      </c>
      <c r="H35" s="82">
        <f>'2017'!J35</f>
        <v>1</v>
      </c>
      <c r="I35" s="82">
        <f>'2018'!J35</f>
        <v>1</v>
      </c>
      <c r="J35" s="82">
        <f>'2019'!J35</f>
        <v>1</v>
      </c>
      <c r="K35" s="169">
        <f>'2016'!K34</f>
        <v>1</v>
      </c>
      <c r="L35" s="82">
        <f>'2017'!K35</f>
        <v>1</v>
      </c>
      <c r="M35" s="82">
        <f>'2018'!K35</f>
        <v>1</v>
      </c>
      <c r="N35" s="133">
        <f>'2019'!K35</f>
        <v>0</v>
      </c>
      <c r="O35" s="183">
        <f>'2016'!N34</f>
        <v>1</v>
      </c>
      <c r="P35" s="184">
        <f>'2017'!N35</f>
        <v>1</v>
      </c>
      <c r="Q35" s="185">
        <f>'2018'!N35</f>
        <v>1</v>
      </c>
      <c r="R35" s="184">
        <f>'2019'!K35</f>
        <v>0</v>
      </c>
      <c r="S35" s="209">
        <v>0.75</v>
      </c>
      <c r="T35" s="119">
        <v>2210713</v>
      </c>
      <c r="U35" s="50">
        <f>+'2016'!P34+'2017'!P35</f>
        <v>237525</v>
      </c>
      <c r="V35" s="50">
        <f>+'2016'!Q34+'2017'!Q35</f>
        <v>222240</v>
      </c>
      <c r="W35" s="50">
        <f>+'2016'!R34+'2017'!R35</f>
        <v>0</v>
      </c>
      <c r="X35" s="28">
        <f t="shared" si="0"/>
        <v>0.93564887906536154</v>
      </c>
      <c r="Y35" s="25" t="str">
        <f t="shared" si="1"/>
        <v xml:space="preserve"> -</v>
      </c>
    </row>
    <row r="36" spans="2:25" ht="45">
      <c r="B36" s="340"/>
      <c r="C36" s="337"/>
      <c r="D36" s="331"/>
      <c r="E36" s="8" t="s">
        <v>49</v>
      </c>
      <c r="F36" s="50">
        <v>1</v>
      </c>
      <c r="G36" s="50">
        <f>'2016'!J35</f>
        <v>1</v>
      </c>
      <c r="H36" s="82">
        <f>'2017'!J36</f>
        <v>1</v>
      </c>
      <c r="I36" s="82">
        <f>'2018'!J36</f>
        <v>1</v>
      </c>
      <c r="J36" s="82">
        <f>'2019'!J36</f>
        <v>1</v>
      </c>
      <c r="K36" s="169">
        <f>'2016'!K35</f>
        <v>1</v>
      </c>
      <c r="L36" s="82">
        <f>'2017'!K36</f>
        <v>1</v>
      </c>
      <c r="M36" s="82">
        <f>'2018'!K36</f>
        <v>1</v>
      </c>
      <c r="N36" s="133">
        <f>'2019'!K36</f>
        <v>0</v>
      </c>
      <c r="O36" s="183">
        <f>'2016'!N35</f>
        <v>1</v>
      </c>
      <c r="P36" s="184">
        <f>'2017'!N36</f>
        <v>1</v>
      </c>
      <c r="Q36" s="185">
        <f>'2018'!N36</f>
        <v>1</v>
      </c>
      <c r="R36" s="184">
        <f>'2019'!K36</f>
        <v>0</v>
      </c>
      <c r="S36" s="209">
        <v>0.75</v>
      </c>
      <c r="T36" s="119">
        <v>2210713</v>
      </c>
      <c r="U36" s="50">
        <f>+'2016'!P35+'2017'!P36</f>
        <v>120350</v>
      </c>
      <c r="V36" s="50">
        <f>+'2016'!Q35+'2017'!Q36</f>
        <v>118250</v>
      </c>
      <c r="W36" s="50">
        <f>+'2016'!R35+'2017'!R36</f>
        <v>0</v>
      </c>
      <c r="X36" s="28">
        <f t="shared" si="0"/>
        <v>0.98255089322808475</v>
      </c>
      <c r="Y36" s="25" t="str">
        <f t="shared" si="1"/>
        <v xml:space="preserve"> -</v>
      </c>
    </row>
    <row r="37" spans="2:25" ht="31" thickBot="1">
      <c r="B37" s="340"/>
      <c r="C37" s="337"/>
      <c r="D37" s="332"/>
      <c r="E37" s="16" t="s">
        <v>50</v>
      </c>
      <c r="F37" s="54">
        <v>1</v>
      </c>
      <c r="G37" s="54">
        <f>'2016'!J36</f>
        <v>1</v>
      </c>
      <c r="H37" s="83">
        <f>'2017'!J37</f>
        <v>1</v>
      </c>
      <c r="I37" s="83">
        <f>'2018'!J37</f>
        <v>1</v>
      </c>
      <c r="J37" s="83">
        <f>'2019'!J37</f>
        <v>1</v>
      </c>
      <c r="K37" s="170">
        <f>'2016'!K36</f>
        <v>1</v>
      </c>
      <c r="L37" s="83">
        <f>'2017'!K37</f>
        <v>1</v>
      </c>
      <c r="M37" s="83">
        <f>'2018'!K37</f>
        <v>1</v>
      </c>
      <c r="N37" s="141">
        <f>'2019'!K37</f>
        <v>0</v>
      </c>
      <c r="O37" s="189">
        <f>'2016'!N36</f>
        <v>1</v>
      </c>
      <c r="P37" s="190">
        <f>'2017'!N37</f>
        <v>1</v>
      </c>
      <c r="Q37" s="191">
        <f>'2018'!N37</f>
        <v>1</v>
      </c>
      <c r="R37" s="190">
        <f>'2019'!K37</f>
        <v>0</v>
      </c>
      <c r="S37" s="213">
        <v>0.75</v>
      </c>
      <c r="T37" s="120">
        <v>2210713</v>
      </c>
      <c r="U37" s="54">
        <f>+'2016'!P36+'2017'!P37</f>
        <v>40000</v>
      </c>
      <c r="V37" s="54">
        <f>+'2016'!Q36+'2017'!Q37</f>
        <v>35000</v>
      </c>
      <c r="W37" s="54">
        <f>+'2016'!R36+'2017'!R37</f>
        <v>0</v>
      </c>
      <c r="X37" s="55">
        <f t="shared" si="0"/>
        <v>0.875</v>
      </c>
      <c r="Y37" s="56" t="str">
        <f t="shared" si="1"/>
        <v xml:space="preserve"> -</v>
      </c>
    </row>
    <row r="38" spans="2:25" ht="60">
      <c r="B38" s="340"/>
      <c r="C38" s="337"/>
      <c r="D38" s="305" t="s">
        <v>151</v>
      </c>
      <c r="E38" s="111" t="s">
        <v>51</v>
      </c>
      <c r="F38" s="70">
        <v>200</v>
      </c>
      <c r="G38" s="70">
        <f>'2016'!J37</f>
        <v>200</v>
      </c>
      <c r="H38" s="86">
        <f>'2017'!J38</f>
        <v>200</v>
      </c>
      <c r="I38" s="86">
        <f>'2018'!J38</f>
        <v>200</v>
      </c>
      <c r="J38" s="86">
        <f>'2019'!J38</f>
        <v>200</v>
      </c>
      <c r="K38" s="174">
        <f>'2016'!K37</f>
        <v>186</v>
      </c>
      <c r="L38" s="86">
        <f>'2017'!K38</f>
        <v>200</v>
      </c>
      <c r="M38" s="86">
        <f>'2018'!K38</f>
        <v>203</v>
      </c>
      <c r="N38" s="175">
        <f>'2019'!K38</f>
        <v>0</v>
      </c>
      <c r="O38" s="192">
        <f>'2016'!N37</f>
        <v>0.93</v>
      </c>
      <c r="P38" s="193">
        <f>'2017'!N38</f>
        <v>1</v>
      </c>
      <c r="Q38" s="194">
        <f>'2018'!N38</f>
        <v>1</v>
      </c>
      <c r="R38" s="193">
        <f>'2019'!K38</f>
        <v>0</v>
      </c>
      <c r="S38" s="214">
        <v>0.73624999999999996</v>
      </c>
      <c r="T38" s="121">
        <v>2210709</v>
      </c>
      <c r="U38" s="70">
        <f>+'2016'!P37+'2017'!P38</f>
        <v>1065700</v>
      </c>
      <c r="V38" s="70">
        <f>+'2016'!Q37+'2017'!Q38</f>
        <v>816700</v>
      </c>
      <c r="W38" s="70">
        <f>+'2016'!R37+'2017'!R38</f>
        <v>46400</v>
      </c>
      <c r="X38" s="71">
        <f t="shared" si="0"/>
        <v>0.76635075537205588</v>
      </c>
      <c r="Y38" s="72">
        <f t="shared" si="1"/>
        <v>5.6814007591526876E-2</v>
      </c>
    </row>
    <row r="39" spans="2:25" ht="75">
      <c r="B39" s="340"/>
      <c r="C39" s="337"/>
      <c r="D39" s="333"/>
      <c r="E39" s="8" t="s">
        <v>52</v>
      </c>
      <c r="F39" s="50">
        <v>210</v>
      </c>
      <c r="G39" s="50">
        <f>'2016'!J38</f>
        <v>210</v>
      </c>
      <c r="H39" s="82">
        <f>'2017'!J39</f>
        <v>210</v>
      </c>
      <c r="I39" s="82">
        <f>'2018'!J39</f>
        <v>210</v>
      </c>
      <c r="J39" s="82">
        <f>'2019'!J39</f>
        <v>210</v>
      </c>
      <c r="K39" s="169">
        <f>'2016'!K38</f>
        <v>0</v>
      </c>
      <c r="L39" s="82">
        <f>'2017'!K39</f>
        <v>0</v>
      </c>
      <c r="M39" s="82">
        <f>'2018'!K39</f>
        <v>81</v>
      </c>
      <c r="N39" s="133">
        <f>'2019'!K39</f>
        <v>0</v>
      </c>
      <c r="O39" s="183">
        <f>'2016'!N38</f>
        <v>0</v>
      </c>
      <c r="P39" s="184">
        <f>'2017'!N39</f>
        <v>0</v>
      </c>
      <c r="Q39" s="185">
        <f>'2018'!N39</f>
        <v>0.38571428571428573</v>
      </c>
      <c r="R39" s="184">
        <f>'2019'!K39</f>
        <v>0</v>
      </c>
      <c r="S39" s="209">
        <v>9.6428571428571433E-2</v>
      </c>
      <c r="T39" s="119">
        <v>2210709</v>
      </c>
      <c r="U39" s="50">
        <f>+'2016'!P38+'2017'!P39</f>
        <v>70000</v>
      </c>
      <c r="V39" s="50">
        <f>+'2016'!Q38+'2017'!Q39</f>
        <v>0</v>
      </c>
      <c r="W39" s="50">
        <f>+'2016'!R38+'2017'!R39</f>
        <v>0</v>
      </c>
      <c r="X39" s="28">
        <f t="shared" si="0"/>
        <v>0</v>
      </c>
      <c r="Y39" s="25" t="str">
        <f t="shared" si="1"/>
        <v xml:space="preserve"> -</v>
      </c>
    </row>
    <row r="40" spans="2:25" ht="60">
      <c r="B40" s="340"/>
      <c r="C40" s="337"/>
      <c r="D40" s="333"/>
      <c r="E40" s="8" t="s">
        <v>53</v>
      </c>
      <c r="F40" s="50">
        <v>1</v>
      </c>
      <c r="G40" s="50">
        <f>'2016'!J39</f>
        <v>1</v>
      </c>
      <c r="H40" s="82">
        <f>'2017'!J40</f>
        <v>1</v>
      </c>
      <c r="I40" s="82">
        <f>'2018'!J40</f>
        <v>1</v>
      </c>
      <c r="J40" s="82">
        <f>'2019'!J40</f>
        <v>1</v>
      </c>
      <c r="K40" s="169">
        <f>'2016'!K39</f>
        <v>1</v>
      </c>
      <c r="L40" s="82">
        <f>'2017'!K40</f>
        <v>1</v>
      </c>
      <c r="M40" s="82">
        <f>'2018'!K40</f>
        <v>1</v>
      </c>
      <c r="N40" s="133">
        <f>'2019'!K40</f>
        <v>0</v>
      </c>
      <c r="O40" s="183">
        <f>'2016'!N39</f>
        <v>1</v>
      </c>
      <c r="P40" s="184">
        <f>'2017'!N40</f>
        <v>1</v>
      </c>
      <c r="Q40" s="185">
        <f>'2018'!N40</f>
        <v>1</v>
      </c>
      <c r="R40" s="184">
        <f>'2019'!K40</f>
        <v>0</v>
      </c>
      <c r="S40" s="209">
        <v>0.75</v>
      </c>
      <c r="T40" s="119">
        <v>2210709</v>
      </c>
      <c r="U40" s="50">
        <f>+'2016'!P39+'2017'!P40</f>
        <v>120150</v>
      </c>
      <c r="V40" s="50">
        <f>+'2016'!Q39+'2017'!Q40</f>
        <v>120150</v>
      </c>
      <c r="W40" s="50">
        <f>+'2016'!R39+'2017'!R40</f>
        <v>31500</v>
      </c>
      <c r="X40" s="28">
        <f t="shared" si="0"/>
        <v>1</v>
      </c>
      <c r="Y40" s="25">
        <f t="shared" si="1"/>
        <v>0.26217228464419473</v>
      </c>
    </row>
    <row r="41" spans="2:25" ht="75">
      <c r="B41" s="340"/>
      <c r="C41" s="337"/>
      <c r="D41" s="333"/>
      <c r="E41" s="8" t="s">
        <v>54</v>
      </c>
      <c r="F41" s="50">
        <v>1</v>
      </c>
      <c r="G41" s="50">
        <f>'2016'!J40</f>
        <v>0</v>
      </c>
      <c r="H41" s="82">
        <f>'2017'!J41</f>
        <v>1</v>
      </c>
      <c r="I41" s="82">
        <f>'2018'!J41</f>
        <v>1</v>
      </c>
      <c r="J41" s="82">
        <f>'2019'!J41</f>
        <v>1</v>
      </c>
      <c r="K41" s="169">
        <f>'2016'!K40</f>
        <v>0</v>
      </c>
      <c r="L41" s="82">
        <f>'2017'!K41</f>
        <v>0</v>
      </c>
      <c r="M41" s="82">
        <f>'2018'!K41</f>
        <v>1</v>
      </c>
      <c r="N41" s="133">
        <f>'2019'!K41</f>
        <v>0</v>
      </c>
      <c r="O41" s="183" t="str">
        <f>'2016'!N40</f>
        <v xml:space="preserve"> -</v>
      </c>
      <c r="P41" s="184">
        <f>'2017'!N41</f>
        <v>0</v>
      </c>
      <c r="Q41" s="185">
        <f>'2018'!N41</f>
        <v>1</v>
      </c>
      <c r="R41" s="184">
        <f>'2019'!K41</f>
        <v>0</v>
      </c>
      <c r="S41" s="209">
        <v>0.33333333333333331</v>
      </c>
      <c r="T41" s="119" t="s">
        <v>251</v>
      </c>
      <c r="U41" s="50">
        <f>+'2016'!P40+'2017'!P41</f>
        <v>0</v>
      </c>
      <c r="V41" s="50">
        <f>+'2016'!Q40+'2017'!Q41</f>
        <v>0</v>
      </c>
      <c r="W41" s="50">
        <f>+'2016'!R40+'2017'!R41</f>
        <v>0</v>
      </c>
      <c r="X41" s="28" t="str">
        <f t="shared" si="0"/>
        <v xml:space="preserve"> -</v>
      </c>
      <c r="Y41" s="25" t="str">
        <f t="shared" si="1"/>
        <v xml:space="preserve"> -</v>
      </c>
    </row>
    <row r="42" spans="2:25" ht="30">
      <c r="B42" s="340"/>
      <c r="C42" s="337"/>
      <c r="D42" s="333"/>
      <c r="E42" s="8" t="s">
        <v>55</v>
      </c>
      <c r="F42" s="50">
        <v>1</v>
      </c>
      <c r="G42" s="50">
        <f>'2016'!J41</f>
        <v>1</v>
      </c>
      <c r="H42" s="82">
        <f>'2017'!J42</f>
        <v>1</v>
      </c>
      <c r="I42" s="82">
        <f>'2018'!J42</f>
        <v>1</v>
      </c>
      <c r="J42" s="82">
        <f>'2019'!J42</f>
        <v>1</v>
      </c>
      <c r="K42" s="169">
        <f>'2016'!K41</f>
        <v>1</v>
      </c>
      <c r="L42" s="82">
        <f>'2017'!K42</f>
        <v>1</v>
      </c>
      <c r="M42" s="82">
        <f>'2018'!K42</f>
        <v>1</v>
      </c>
      <c r="N42" s="133">
        <f>'2019'!K42</f>
        <v>0</v>
      </c>
      <c r="O42" s="183">
        <f>'2016'!N41</f>
        <v>1</v>
      </c>
      <c r="P42" s="184">
        <f>'2017'!N42</f>
        <v>1</v>
      </c>
      <c r="Q42" s="185">
        <f>'2018'!N42</f>
        <v>1</v>
      </c>
      <c r="R42" s="184">
        <f>'2019'!K42</f>
        <v>0</v>
      </c>
      <c r="S42" s="209">
        <v>0.75</v>
      </c>
      <c r="T42" s="119">
        <v>2210709</v>
      </c>
      <c r="U42" s="50">
        <f>+'2016'!P41+'2017'!P42</f>
        <v>407900</v>
      </c>
      <c r="V42" s="50">
        <f>+'2016'!Q41+'2017'!Q42</f>
        <v>174920</v>
      </c>
      <c r="W42" s="50">
        <f>+'2016'!R41+'2017'!R42</f>
        <v>0</v>
      </c>
      <c r="X42" s="28">
        <f t="shared" si="0"/>
        <v>0.42883059573424859</v>
      </c>
      <c r="Y42" s="25" t="str">
        <f t="shared" si="1"/>
        <v xml:space="preserve"> -</v>
      </c>
    </row>
    <row r="43" spans="2:25" ht="75">
      <c r="B43" s="340"/>
      <c r="C43" s="337"/>
      <c r="D43" s="333"/>
      <c r="E43" s="8" t="s">
        <v>56</v>
      </c>
      <c r="F43" s="50">
        <v>1</v>
      </c>
      <c r="G43" s="50">
        <f>'2016'!J42</f>
        <v>1</v>
      </c>
      <c r="H43" s="82">
        <f>'2017'!J43</f>
        <v>1</v>
      </c>
      <c r="I43" s="82">
        <f>'2018'!J43</f>
        <v>1</v>
      </c>
      <c r="J43" s="82">
        <f>'2019'!J43</f>
        <v>1</v>
      </c>
      <c r="K43" s="169">
        <f>'2016'!K42</f>
        <v>1</v>
      </c>
      <c r="L43" s="82">
        <f>'2017'!K43</f>
        <v>1</v>
      </c>
      <c r="M43" s="82">
        <f>'2018'!K43</f>
        <v>1</v>
      </c>
      <c r="N43" s="133">
        <f>'2019'!K43</f>
        <v>0</v>
      </c>
      <c r="O43" s="183">
        <f>'2016'!N42</f>
        <v>1</v>
      </c>
      <c r="P43" s="184">
        <f>'2017'!N43</f>
        <v>1</v>
      </c>
      <c r="Q43" s="185">
        <f>'2018'!N43</f>
        <v>1</v>
      </c>
      <c r="R43" s="184">
        <f>'2019'!K43</f>
        <v>0</v>
      </c>
      <c r="S43" s="209">
        <v>0.75</v>
      </c>
      <c r="T43" s="119">
        <v>2210709</v>
      </c>
      <c r="U43" s="50">
        <f>+'2016'!P42+'2017'!P43</f>
        <v>196750</v>
      </c>
      <c r="V43" s="50">
        <f>+'2016'!Q42+'2017'!Q43</f>
        <v>196750</v>
      </c>
      <c r="W43" s="50">
        <f>+'2016'!R42+'2017'!R43</f>
        <v>14000</v>
      </c>
      <c r="X43" s="28">
        <f t="shared" si="0"/>
        <v>1</v>
      </c>
      <c r="Y43" s="25">
        <f t="shared" si="1"/>
        <v>7.1156289707750953E-2</v>
      </c>
    </row>
    <row r="44" spans="2:25" ht="90">
      <c r="B44" s="340"/>
      <c r="C44" s="337"/>
      <c r="D44" s="333"/>
      <c r="E44" s="8" t="s">
        <v>57</v>
      </c>
      <c r="F44" s="50">
        <v>1</v>
      </c>
      <c r="G44" s="50">
        <f>'2016'!J43</f>
        <v>1</v>
      </c>
      <c r="H44" s="82">
        <f>'2017'!J44</f>
        <v>1</v>
      </c>
      <c r="I44" s="82">
        <f>'2018'!J44</f>
        <v>1</v>
      </c>
      <c r="J44" s="82">
        <f>'2019'!J44</f>
        <v>1</v>
      </c>
      <c r="K44" s="169">
        <f>'2016'!K43</f>
        <v>1</v>
      </c>
      <c r="L44" s="82">
        <f>'2017'!K44</f>
        <v>1</v>
      </c>
      <c r="M44" s="82">
        <f>'2018'!K44</f>
        <v>0</v>
      </c>
      <c r="N44" s="133">
        <f>'2019'!K44</f>
        <v>0</v>
      </c>
      <c r="O44" s="183">
        <f>'2016'!N43</f>
        <v>1</v>
      </c>
      <c r="P44" s="184">
        <f>'2017'!N44</f>
        <v>1</v>
      </c>
      <c r="Q44" s="185">
        <f>'2018'!N44</f>
        <v>0</v>
      </c>
      <c r="R44" s="184">
        <f>'2019'!K44</f>
        <v>0</v>
      </c>
      <c r="S44" s="209">
        <v>0.5</v>
      </c>
      <c r="T44" s="119">
        <v>2210709</v>
      </c>
      <c r="U44" s="50">
        <f>+'2016'!P43+'2017'!P44</f>
        <v>15750</v>
      </c>
      <c r="V44" s="50">
        <f>+'2016'!Q43+'2017'!Q44</f>
        <v>15750</v>
      </c>
      <c r="W44" s="50">
        <f>+'2016'!R43+'2017'!R44</f>
        <v>0</v>
      </c>
      <c r="X44" s="28">
        <f t="shared" si="0"/>
        <v>1</v>
      </c>
      <c r="Y44" s="25" t="str">
        <f t="shared" si="1"/>
        <v xml:space="preserve"> -</v>
      </c>
    </row>
    <row r="45" spans="2:25" ht="30" customHeight="1">
      <c r="B45" s="340"/>
      <c r="C45" s="337"/>
      <c r="D45" s="333"/>
      <c r="E45" s="11" t="s">
        <v>58</v>
      </c>
      <c r="F45" s="50">
        <v>4</v>
      </c>
      <c r="G45" s="50">
        <f>'2016'!J44</f>
        <v>1</v>
      </c>
      <c r="H45" s="82">
        <f>'2017'!J45</f>
        <v>1</v>
      </c>
      <c r="I45" s="82">
        <f>'2018'!J45</f>
        <v>1</v>
      </c>
      <c r="J45" s="82">
        <f>'2019'!J45</f>
        <v>1</v>
      </c>
      <c r="K45" s="169">
        <f>'2016'!K44</f>
        <v>0</v>
      </c>
      <c r="L45" s="82">
        <f>'2017'!K45</f>
        <v>1</v>
      </c>
      <c r="M45" s="82">
        <f>'2018'!K45</f>
        <v>1</v>
      </c>
      <c r="N45" s="133">
        <f>'2019'!K45</f>
        <v>0</v>
      </c>
      <c r="O45" s="183">
        <f>'2016'!N44</f>
        <v>0</v>
      </c>
      <c r="P45" s="184">
        <f>'2017'!N45</f>
        <v>1</v>
      </c>
      <c r="Q45" s="185">
        <f>'2018'!N45</f>
        <v>1</v>
      </c>
      <c r="R45" s="184">
        <f>'2019'!K45</f>
        <v>0</v>
      </c>
      <c r="S45" s="209">
        <v>0.5</v>
      </c>
      <c r="T45" s="119">
        <v>2210709</v>
      </c>
      <c r="U45" s="50">
        <f>+'2016'!P44+'2017'!P45</f>
        <v>12000</v>
      </c>
      <c r="V45" s="50">
        <f>+'2016'!Q44+'2017'!Q45</f>
        <v>0</v>
      </c>
      <c r="W45" s="50">
        <f>+'2016'!R44+'2017'!R45</f>
        <v>0</v>
      </c>
      <c r="X45" s="28">
        <f t="shared" si="0"/>
        <v>0</v>
      </c>
      <c r="Y45" s="25" t="str">
        <f t="shared" si="1"/>
        <v xml:space="preserve"> -</v>
      </c>
    </row>
    <row r="46" spans="2:25" ht="45">
      <c r="B46" s="340"/>
      <c r="C46" s="337"/>
      <c r="D46" s="333"/>
      <c r="E46" s="11" t="s">
        <v>59</v>
      </c>
      <c r="F46" s="50">
        <v>24000</v>
      </c>
      <c r="G46" s="50">
        <f>'2016'!J45</f>
        <v>6000</v>
      </c>
      <c r="H46" s="82">
        <f>'2017'!J46</f>
        <v>6000</v>
      </c>
      <c r="I46" s="82">
        <f>'2018'!J46</f>
        <v>6000</v>
      </c>
      <c r="J46" s="82">
        <f>'2019'!J46</f>
        <v>6000</v>
      </c>
      <c r="K46" s="169">
        <f>'2016'!K45</f>
        <v>10000</v>
      </c>
      <c r="L46" s="82">
        <f>'2017'!K46</f>
        <v>6000</v>
      </c>
      <c r="M46" s="82">
        <f>'2018'!K46</f>
        <v>9784</v>
      </c>
      <c r="N46" s="133">
        <f>'2019'!K46</f>
        <v>0</v>
      </c>
      <c r="O46" s="183">
        <f>'2016'!N45</f>
        <v>1</v>
      </c>
      <c r="P46" s="184">
        <f>'2017'!N46</f>
        <v>1</v>
      </c>
      <c r="Q46" s="185">
        <f>'2018'!N46</f>
        <v>1</v>
      </c>
      <c r="R46" s="184">
        <f>'2019'!K46</f>
        <v>0</v>
      </c>
      <c r="S46" s="209">
        <v>1</v>
      </c>
      <c r="T46" s="119" t="s">
        <v>251</v>
      </c>
      <c r="U46" s="50">
        <f>+'2016'!P45+'2017'!P46</f>
        <v>80000</v>
      </c>
      <c r="V46" s="50">
        <f>+'2016'!Q45+'2017'!Q46</f>
        <v>80000</v>
      </c>
      <c r="W46" s="50">
        <f>+'2016'!R45+'2017'!R46</f>
        <v>15000</v>
      </c>
      <c r="X46" s="28">
        <f t="shared" si="0"/>
        <v>1</v>
      </c>
      <c r="Y46" s="25">
        <f t="shared" si="1"/>
        <v>0.1875</v>
      </c>
    </row>
    <row r="47" spans="2:25" ht="75">
      <c r="B47" s="340"/>
      <c r="C47" s="337"/>
      <c r="D47" s="333"/>
      <c r="E47" s="11" t="s">
        <v>60</v>
      </c>
      <c r="F47" s="50">
        <v>400</v>
      </c>
      <c r="G47" s="50">
        <f>'2016'!J46</f>
        <v>400</v>
      </c>
      <c r="H47" s="82">
        <f>'2017'!J47</f>
        <v>400</v>
      </c>
      <c r="I47" s="82">
        <f>'2018'!J47</f>
        <v>400</v>
      </c>
      <c r="J47" s="82">
        <f>'2019'!J47</f>
        <v>400</v>
      </c>
      <c r="K47" s="169">
        <f>'2016'!K46</f>
        <v>186</v>
      </c>
      <c r="L47" s="82">
        <f>'2017'!K47</f>
        <v>139</v>
      </c>
      <c r="M47" s="82">
        <f>'2018'!K47</f>
        <v>139</v>
      </c>
      <c r="N47" s="133">
        <f>'2019'!K47</f>
        <v>0</v>
      </c>
      <c r="O47" s="183">
        <f>'2016'!N46</f>
        <v>0.46500000000000002</v>
      </c>
      <c r="P47" s="184">
        <f>'2017'!N47</f>
        <v>0.34749999999999998</v>
      </c>
      <c r="Q47" s="185">
        <f>'2018'!N47</f>
        <v>0.34749999999999998</v>
      </c>
      <c r="R47" s="184">
        <f>'2019'!K47</f>
        <v>0</v>
      </c>
      <c r="S47" s="209">
        <v>0.28999999999999998</v>
      </c>
      <c r="T47" s="119" t="s">
        <v>251</v>
      </c>
      <c r="U47" s="50">
        <f>+'2016'!P46+'2017'!P47</f>
        <v>0</v>
      </c>
      <c r="V47" s="50">
        <f>+'2016'!Q46+'2017'!Q47</f>
        <v>0</v>
      </c>
      <c r="W47" s="50">
        <f>+'2016'!R46+'2017'!R47</f>
        <v>0</v>
      </c>
      <c r="X47" s="28" t="str">
        <f t="shared" si="0"/>
        <v xml:space="preserve"> -</v>
      </c>
      <c r="Y47" s="25" t="str">
        <f t="shared" si="1"/>
        <v xml:space="preserve"> -</v>
      </c>
    </row>
    <row r="48" spans="2:25" ht="90">
      <c r="B48" s="340"/>
      <c r="C48" s="337"/>
      <c r="D48" s="333"/>
      <c r="E48" s="11" t="s">
        <v>61</v>
      </c>
      <c r="F48" s="50">
        <v>11</v>
      </c>
      <c r="G48" s="50">
        <f>'2016'!J47</f>
        <v>11</v>
      </c>
      <c r="H48" s="82">
        <f>'2017'!J48</f>
        <v>11</v>
      </c>
      <c r="I48" s="82">
        <f>'2018'!J48</f>
        <v>11</v>
      </c>
      <c r="J48" s="82">
        <f>'2019'!J48</f>
        <v>11</v>
      </c>
      <c r="K48" s="169">
        <f>'2016'!K47</f>
        <v>11</v>
      </c>
      <c r="L48" s="82">
        <f>'2017'!K48</f>
        <v>11</v>
      </c>
      <c r="M48" s="82">
        <f>'2018'!K48</f>
        <v>11</v>
      </c>
      <c r="N48" s="133">
        <f>'2019'!K48</f>
        <v>0</v>
      </c>
      <c r="O48" s="183">
        <f>'2016'!N47</f>
        <v>1</v>
      </c>
      <c r="P48" s="184">
        <f>'2017'!N48</f>
        <v>1</v>
      </c>
      <c r="Q48" s="185">
        <f>'2018'!N48</f>
        <v>1</v>
      </c>
      <c r="R48" s="184">
        <f>'2019'!K48</f>
        <v>0</v>
      </c>
      <c r="S48" s="209">
        <v>0.75</v>
      </c>
      <c r="T48" s="119">
        <v>2210709</v>
      </c>
      <c r="U48" s="50">
        <f>+'2016'!P47+'2017'!P48</f>
        <v>237500</v>
      </c>
      <c r="V48" s="50">
        <f>+'2016'!Q47+'2017'!Q48</f>
        <v>223833</v>
      </c>
      <c r="W48" s="50">
        <f>+'2016'!R47+'2017'!R48</f>
        <v>0</v>
      </c>
      <c r="X48" s="28">
        <f t="shared" si="0"/>
        <v>0.94245473684210523</v>
      </c>
      <c r="Y48" s="25" t="str">
        <f t="shared" si="1"/>
        <v xml:space="preserve"> -</v>
      </c>
    </row>
    <row r="49" spans="2:25" ht="76" thickBot="1">
      <c r="B49" s="340"/>
      <c r="C49" s="337"/>
      <c r="D49" s="306"/>
      <c r="E49" s="12" t="s">
        <v>62</v>
      </c>
      <c r="F49" s="66">
        <v>300</v>
      </c>
      <c r="G49" s="66">
        <f>'2016'!J48</f>
        <v>300</v>
      </c>
      <c r="H49" s="87">
        <f>'2017'!J49</f>
        <v>300</v>
      </c>
      <c r="I49" s="87">
        <f>'2018'!J49</f>
        <v>300</v>
      </c>
      <c r="J49" s="87">
        <f>'2019'!J49</f>
        <v>300</v>
      </c>
      <c r="K49" s="176">
        <f>'2016'!K48</f>
        <v>62</v>
      </c>
      <c r="L49" s="87">
        <f>'2017'!K49</f>
        <v>62</v>
      </c>
      <c r="M49" s="87">
        <f>'2018'!K49</f>
        <v>56</v>
      </c>
      <c r="N49" s="140">
        <f>'2019'!K49</f>
        <v>0</v>
      </c>
      <c r="O49" s="180">
        <f>'2016'!N48</f>
        <v>0.20666666666666667</v>
      </c>
      <c r="P49" s="181">
        <f>'2017'!N49</f>
        <v>0.20666666666666667</v>
      </c>
      <c r="Q49" s="182">
        <f>'2018'!N49</f>
        <v>0.18666666666666668</v>
      </c>
      <c r="R49" s="181">
        <f>'2019'!K49</f>
        <v>0</v>
      </c>
      <c r="S49" s="210">
        <v>0.15</v>
      </c>
      <c r="T49" s="32" t="s">
        <v>251</v>
      </c>
      <c r="U49" s="54">
        <f>+'2016'!P48+'2017'!P49</f>
        <v>0</v>
      </c>
      <c r="V49" s="54">
        <f>+'2016'!Q48+'2017'!Q49</f>
        <v>0</v>
      </c>
      <c r="W49" s="54">
        <f>+'2016'!R48+'2017'!R49</f>
        <v>0</v>
      </c>
      <c r="X49" s="67" t="str">
        <f t="shared" si="0"/>
        <v xml:space="preserve"> -</v>
      </c>
      <c r="Y49" s="68" t="str">
        <f t="shared" si="1"/>
        <v xml:space="preserve"> -</v>
      </c>
    </row>
    <row r="50" spans="2:25" ht="60">
      <c r="B50" s="340"/>
      <c r="C50" s="337"/>
      <c r="D50" s="330" t="s">
        <v>152</v>
      </c>
      <c r="E50" s="14" t="s">
        <v>63</v>
      </c>
      <c r="F50" s="52">
        <v>1</v>
      </c>
      <c r="G50" s="52">
        <f>'2016'!J49</f>
        <v>1</v>
      </c>
      <c r="H50" s="81">
        <f>'2017'!J50</f>
        <v>1</v>
      </c>
      <c r="I50" s="81">
        <f>'2018'!J50</f>
        <v>1</v>
      </c>
      <c r="J50" s="81">
        <f>'2019'!J50</f>
        <v>1</v>
      </c>
      <c r="K50" s="167">
        <f>'2016'!K49</f>
        <v>1</v>
      </c>
      <c r="L50" s="81">
        <f>'2017'!K50</f>
        <v>1</v>
      </c>
      <c r="M50" s="81">
        <f>'2018'!K50</f>
        <v>0.6</v>
      </c>
      <c r="N50" s="168">
        <f>'2019'!K50</f>
        <v>0</v>
      </c>
      <c r="O50" s="177">
        <f>'2016'!N49</f>
        <v>1</v>
      </c>
      <c r="P50" s="178">
        <f>'2017'!N50</f>
        <v>1</v>
      </c>
      <c r="Q50" s="179">
        <f>'2018'!N50</f>
        <v>0.6</v>
      </c>
      <c r="R50" s="178">
        <f>'2019'!K50</f>
        <v>0</v>
      </c>
      <c r="S50" s="208">
        <v>0.65</v>
      </c>
      <c r="T50" s="118" t="s">
        <v>251</v>
      </c>
      <c r="U50" s="70">
        <f>+'2016'!P49+'2017'!P50</f>
        <v>0</v>
      </c>
      <c r="V50" s="70">
        <f>+'2016'!Q49+'2017'!Q50</f>
        <v>0</v>
      </c>
      <c r="W50" s="70">
        <f>+'2016'!R49+'2017'!R50</f>
        <v>0</v>
      </c>
      <c r="X50" s="21" t="str">
        <f t="shared" si="0"/>
        <v xml:space="preserve"> -</v>
      </c>
      <c r="Y50" s="20" t="str">
        <f t="shared" si="1"/>
        <v xml:space="preserve"> -</v>
      </c>
    </row>
    <row r="51" spans="2:25" ht="46" thickBot="1">
      <c r="B51" s="340"/>
      <c r="C51" s="337"/>
      <c r="D51" s="332"/>
      <c r="E51" s="15" t="s">
        <v>64</v>
      </c>
      <c r="F51" s="54">
        <v>4</v>
      </c>
      <c r="G51" s="54">
        <f>'2016'!J50</f>
        <v>1</v>
      </c>
      <c r="H51" s="83">
        <f>'2017'!J51</f>
        <v>1</v>
      </c>
      <c r="I51" s="83">
        <f>'2018'!J51</f>
        <v>1</v>
      </c>
      <c r="J51" s="83">
        <f>'2019'!J51</f>
        <v>1</v>
      </c>
      <c r="K51" s="170">
        <f>'2016'!K50</f>
        <v>0</v>
      </c>
      <c r="L51" s="83">
        <f>'2017'!K51</f>
        <v>1</v>
      </c>
      <c r="M51" s="83">
        <f>'2018'!K51</f>
        <v>1</v>
      </c>
      <c r="N51" s="141">
        <f>'2019'!K51</f>
        <v>0</v>
      </c>
      <c r="O51" s="189">
        <f>'2016'!N50</f>
        <v>0</v>
      </c>
      <c r="P51" s="190">
        <f>'2017'!N51</f>
        <v>1</v>
      </c>
      <c r="Q51" s="191">
        <f>'2018'!N51</f>
        <v>1</v>
      </c>
      <c r="R51" s="190">
        <f>'2019'!K51</f>
        <v>0</v>
      </c>
      <c r="S51" s="213">
        <v>0.5</v>
      </c>
      <c r="T51" s="120">
        <v>0</v>
      </c>
      <c r="U51" s="54">
        <f>+'2016'!P50+'2017'!P51</f>
        <v>0</v>
      </c>
      <c r="V51" s="54">
        <f>+'2016'!Q50+'2017'!Q51</f>
        <v>0</v>
      </c>
      <c r="W51" s="54">
        <f>+'2016'!R50+'2017'!R51</f>
        <v>0</v>
      </c>
      <c r="X51" s="55" t="str">
        <f t="shared" si="0"/>
        <v xml:space="preserve"> -</v>
      </c>
      <c r="Y51" s="56" t="str">
        <f t="shared" si="1"/>
        <v xml:space="preserve"> -</v>
      </c>
    </row>
    <row r="52" spans="2:25" ht="45">
      <c r="B52" s="340"/>
      <c r="C52" s="337"/>
      <c r="D52" s="305" t="s">
        <v>153</v>
      </c>
      <c r="E52" s="13" t="s">
        <v>65</v>
      </c>
      <c r="F52" s="70">
        <v>4</v>
      </c>
      <c r="G52" s="70">
        <f>'2016'!J51</f>
        <v>1</v>
      </c>
      <c r="H52" s="86">
        <f>'2017'!J52</f>
        <v>1</v>
      </c>
      <c r="I52" s="86">
        <f>'2018'!J52</f>
        <v>1</v>
      </c>
      <c r="J52" s="86">
        <f>'2019'!J52</f>
        <v>1</v>
      </c>
      <c r="K52" s="174">
        <f>'2016'!K51</f>
        <v>1</v>
      </c>
      <c r="L52" s="86">
        <f>'2017'!K52</f>
        <v>3</v>
      </c>
      <c r="M52" s="86">
        <f>'2018'!K52</f>
        <v>1</v>
      </c>
      <c r="N52" s="175">
        <f>'2019'!K52</f>
        <v>0</v>
      </c>
      <c r="O52" s="192">
        <f>'2016'!N51</f>
        <v>1</v>
      </c>
      <c r="P52" s="193">
        <f>'2017'!N52</f>
        <v>1</v>
      </c>
      <c r="Q52" s="194">
        <f>'2018'!N52</f>
        <v>1</v>
      </c>
      <c r="R52" s="193">
        <f>'2019'!K52</f>
        <v>0</v>
      </c>
      <c r="S52" s="214">
        <v>1</v>
      </c>
      <c r="T52" s="121">
        <v>0</v>
      </c>
      <c r="U52" s="70">
        <f>+'2016'!P51+'2017'!P52</f>
        <v>0</v>
      </c>
      <c r="V52" s="70">
        <f>+'2016'!Q51+'2017'!Q52</f>
        <v>0</v>
      </c>
      <c r="W52" s="70">
        <f>+'2016'!R51+'2017'!R52</f>
        <v>0</v>
      </c>
      <c r="X52" s="71" t="str">
        <f t="shared" si="0"/>
        <v xml:space="preserve"> -</v>
      </c>
      <c r="Y52" s="72" t="str">
        <f t="shared" si="1"/>
        <v xml:space="preserve"> -</v>
      </c>
    </row>
    <row r="53" spans="2:25" ht="31" thickBot="1">
      <c r="B53" s="340"/>
      <c r="C53" s="337"/>
      <c r="D53" s="306"/>
      <c r="E53" s="12" t="s">
        <v>66</v>
      </c>
      <c r="F53" s="66">
        <v>1</v>
      </c>
      <c r="G53" s="66">
        <f>'2016'!J52</f>
        <v>0</v>
      </c>
      <c r="H53" s="87">
        <f>'2017'!J53</f>
        <v>1</v>
      </c>
      <c r="I53" s="87">
        <f>'2018'!J53</f>
        <v>1</v>
      </c>
      <c r="J53" s="87">
        <f>'2019'!J53</f>
        <v>1</v>
      </c>
      <c r="K53" s="176">
        <f>'2016'!K52</f>
        <v>0</v>
      </c>
      <c r="L53" s="294">
        <f>'2017'!K53</f>
        <v>0.2</v>
      </c>
      <c r="M53" s="294">
        <f>'2018'!K53</f>
        <v>0.5</v>
      </c>
      <c r="N53" s="140">
        <f>'2019'!K53</f>
        <v>0</v>
      </c>
      <c r="O53" s="180" t="str">
        <f>'2016'!N52</f>
        <v xml:space="preserve"> -</v>
      </c>
      <c r="P53" s="181">
        <f>'2017'!N53</f>
        <v>0.2</v>
      </c>
      <c r="Q53" s="182">
        <f>'2018'!N53</f>
        <v>0.5</v>
      </c>
      <c r="R53" s="181">
        <f>'2019'!K53</f>
        <v>0</v>
      </c>
      <c r="S53" s="210">
        <v>0.23333333333333331</v>
      </c>
      <c r="T53" s="32" t="s">
        <v>251</v>
      </c>
      <c r="U53" s="54">
        <f>+'2016'!P52+'2017'!P53</f>
        <v>0</v>
      </c>
      <c r="V53" s="54">
        <f>+'2016'!Q52+'2017'!Q53</f>
        <v>0</v>
      </c>
      <c r="W53" s="54">
        <f>+'2016'!R52+'2017'!R53</f>
        <v>0</v>
      </c>
      <c r="X53" s="67" t="str">
        <f t="shared" si="0"/>
        <v xml:space="preserve"> -</v>
      </c>
      <c r="Y53" s="68" t="str">
        <f t="shared" si="1"/>
        <v xml:space="preserve"> -</v>
      </c>
    </row>
    <row r="54" spans="2:25" ht="45">
      <c r="B54" s="340"/>
      <c r="C54" s="337"/>
      <c r="D54" s="330" t="s">
        <v>154</v>
      </c>
      <c r="E54" s="14" t="s">
        <v>67</v>
      </c>
      <c r="F54" s="52">
        <v>4</v>
      </c>
      <c r="G54" s="52">
        <f>'2016'!J53</f>
        <v>1</v>
      </c>
      <c r="H54" s="81">
        <f>'2017'!J54</f>
        <v>1</v>
      </c>
      <c r="I54" s="81">
        <f>'2018'!J54</f>
        <v>1</v>
      </c>
      <c r="J54" s="81">
        <f>'2019'!J54</f>
        <v>1</v>
      </c>
      <c r="K54" s="167">
        <f>'2016'!K53</f>
        <v>0</v>
      </c>
      <c r="L54" s="81">
        <f>'2017'!K54</f>
        <v>1</v>
      </c>
      <c r="M54" s="81">
        <f>'2018'!K54</f>
        <v>1</v>
      </c>
      <c r="N54" s="168">
        <f>'2019'!K54</f>
        <v>0</v>
      </c>
      <c r="O54" s="177">
        <f>'2016'!N53</f>
        <v>0</v>
      </c>
      <c r="P54" s="178">
        <f>'2017'!N54</f>
        <v>1</v>
      </c>
      <c r="Q54" s="179">
        <f>'2018'!N54</f>
        <v>1</v>
      </c>
      <c r="R54" s="178">
        <f>'2019'!K54</f>
        <v>0</v>
      </c>
      <c r="S54" s="208">
        <v>0.5</v>
      </c>
      <c r="T54" s="118">
        <v>2210262</v>
      </c>
      <c r="U54" s="70">
        <f>+'2016'!P53+'2017'!P54</f>
        <v>99539</v>
      </c>
      <c r="V54" s="70">
        <f>+'2016'!Q53+'2017'!Q54</f>
        <v>53385</v>
      </c>
      <c r="W54" s="70">
        <f>+'2016'!R53+'2017'!R54</f>
        <v>0</v>
      </c>
      <c r="X54" s="21">
        <f t="shared" si="0"/>
        <v>0.53632244647826477</v>
      </c>
      <c r="Y54" s="20" t="str">
        <f t="shared" si="1"/>
        <v xml:space="preserve"> -</v>
      </c>
    </row>
    <row r="55" spans="2:25" ht="75">
      <c r="B55" s="340"/>
      <c r="C55" s="337"/>
      <c r="D55" s="331"/>
      <c r="E55" s="11" t="s">
        <v>68</v>
      </c>
      <c r="F55" s="50">
        <v>1</v>
      </c>
      <c r="G55" s="50">
        <f>'2016'!J54</f>
        <v>1</v>
      </c>
      <c r="H55" s="82">
        <f>'2017'!J55</f>
        <v>1</v>
      </c>
      <c r="I55" s="82">
        <f>'2018'!J55</f>
        <v>1</v>
      </c>
      <c r="J55" s="82">
        <f>'2019'!J55</f>
        <v>1</v>
      </c>
      <c r="K55" s="169">
        <f>'2016'!K54</f>
        <v>0</v>
      </c>
      <c r="L55" s="82">
        <f>'2017'!K55</f>
        <v>1</v>
      </c>
      <c r="M55" s="82">
        <f>'2018'!K55</f>
        <v>1</v>
      </c>
      <c r="N55" s="133">
        <f>'2019'!K55</f>
        <v>0</v>
      </c>
      <c r="O55" s="183">
        <f>'2016'!N54</f>
        <v>0</v>
      </c>
      <c r="P55" s="184">
        <f>'2017'!N55</f>
        <v>1</v>
      </c>
      <c r="Q55" s="185">
        <f>'2018'!N55</f>
        <v>1</v>
      </c>
      <c r="R55" s="184">
        <f>'2019'!K55</f>
        <v>0</v>
      </c>
      <c r="S55" s="209">
        <v>0.5</v>
      </c>
      <c r="T55" s="119">
        <v>2210262</v>
      </c>
      <c r="U55" s="50">
        <f>+'2016'!P54+'2017'!P55</f>
        <v>30000</v>
      </c>
      <c r="V55" s="50">
        <f>+'2016'!Q54+'2017'!Q55</f>
        <v>0</v>
      </c>
      <c r="W55" s="50">
        <f>+'2016'!R54+'2017'!R55</f>
        <v>0</v>
      </c>
      <c r="X55" s="28">
        <f t="shared" si="0"/>
        <v>0</v>
      </c>
      <c r="Y55" s="25" t="str">
        <f t="shared" si="1"/>
        <v xml:space="preserve"> -</v>
      </c>
    </row>
    <row r="56" spans="2:25" ht="76" thickBot="1">
      <c r="B56" s="340"/>
      <c r="C56" s="337"/>
      <c r="D56" s="332"/>
      <c r="E56" s="15" t="s">
        <v>69</v>
      </c>
      <c r="F56" s="54">
        <v>1</v>
      </c>
      <c r="G56" s="54">
        <f>'2016'!J55</f>
        <v>0</v>
      </c>
      <c r="H56" s="83">
        <f>'2017'!J56</f>
        <v>1</v>
      </c>
      <c r="I56" s="83">
        <f>'2018'!J56</f>
        <v>1</v>
      </c>
      <c r="J56" s="83">
        <f>'2019'!J56</f>
        <v>1</v>
      </c>
      <c r="K56" s="170">
        <f>'2016'!K55</f>
        <v>0</v>
      </c>
      <c r="L56" s="83">
        <f>'2017'!K56</f>
        <v>1</v>
      </c>
      <c r="M56" s="83">
        <f>'2018'!K56</f>
        <v>1</v>
      </c>
      <c r="N56" s="141">
        <f>'2019'!K56</f>
        <v>0</v>
      </c>
      <c r="O56" s="189" t="str">
        <f>'2016'!N55</f>
        <v xml:space="preserve"> -</v>
      </c>
      <c r="P56" s="190">
        <f>'2017'!N56</f>
        <v>1</v>
      </c>
      <c r="Q56" s="191">
        <f>'2018'!N56</f>
        <v>1</v>
      </c>
      <c r="R56" s="190">
        <f>'2019'!K56</f>
        <v>0</v>
      </c>
      <c r="S56" s="213">
        <v>0.66666666666666663</v>
      </c>
      <c r="T56" s="120">
        <v>2210262</v>
      </c>
      <c r="U56" s="54">
        <f>+'2016'!P55+'2017'!P56</f>
        <v>15000</v>
      </c>
      <c r="V56" s="54">
        <f>+'2016'!Q55+'2017'!Q56</f>
        <v>0</v>
      </c>
      <c r="W56" s="54">
        <f>+'2016'!R55+'2017'!R56</f>
        <v>0</v>
      </c>
      <c r="X56" s="55">
        <f t="shared" si="0"/>
        <v>0</v>
      </c>
      <c r="Y56" s="56" t="str">
        <f t="shared" si="1"/>
        <v xml:space="preserve"> -</v>
      </c>
    </row>
    <row r="57" spans="2:25" ht="60">
      <c r="B57" s="340"/>
      <c r="C57" s="337"/>
      <c r="D57" s="305" t="s">
        <v>155</v>
      </c>
      <c r="E57" s="13" t="s">
        <v>70</v>
      </c>
      <c r="F57" s="70">
        <v>7</v>
      </c>
      <c r="G57" s="70">
        <f>'2016'!J56</f>
        <v>1</v>
      </c>
      <c r="H57" s="86">
        <f>'2017'!J57</f>
        <v>2</v>
      </c>
      <c r="I57" s="86">
        <f>'2018'!J57</f>
        <v>2</v>
      </c>
      <c r="J57" s="86">
        <f>'2019'!J57</f>
        <v>2</v>
      </c>
      <c r="K57" s="174">
        <f>'2016'!K56</f>
        <v>0</v>
      </c>
      <c r="L57" s="86">
        <f>'2017'!K57</f>
        <v>2</v>
      </c>
      <c r="M57" s="86">
        <f>'2018'!K57</f>
        <v>1</v>
      </c>
      <c r="N57" s="175">
        <f>'2019'!K57</f>
        <v>0</v>
      </c>
      <c r="O57" s="192">
        <f>'2016'!N56</f>
        <v>0</v>
      </c>
      <c r="P57" s="193">
        <f>'2017'!N57</f>
        <v>1</v>
      </c>
      <c r="Q57" s="194">
        <f>'2018'!N57</f>
        <v>0.5</v>
      </c>
      <c r="R57" s="193">
        <f>'2019'!K57</f>
        <v>0</v>
      </c>
      <c r="S57" s="214">
        <v>0.42857142857142855</v>
      </c>
      <c r="T57" s="121">
        <v>2210263</v>
      </c>
      <c r="U57" s="70">
        <f>+'2016'!P56+'2017'!P57</f>
        <v>10000</v>
      </c>
      <c r="V57" s="70">
        <f>+'2016'!Q56+'2017'!Q57</f>
        <v>0</v>
      </c>
      <c r="W57" s="70">
        <f>+'2016'!R56+'2017'!R57</f>
        <v>0</v>
      </c>
      <c r="X57" s="71">
        <f t="shared" si="0"/>
        <v>0</v>
      </c>
      <c r="Y57" s="72" t="str">
        <f t="shared" si="1"/>
        <v xml:space="preserve"> -</v>
      </c>
    </row>
    <row r="58" spans="2:25" ht="30">
      <c r="B58" s="340"/>
      <c r="C58" s="337"/>
      <c r="D58" s="333"/>
      <c r="E58" s="11" t="s">
        <v>71</v>
      </c>
      <c r="F58" s="50">
        <v>1</v>
      </c>
      <c r="G58" s="50">
        <f>'2016'!J57</f>
        <v>0</v>
      </c>
      <c r="H58" s="82">
        <f>'2017'!J58</f>
        <v>1</v>
      </c>
      <c r="I58" s="82">
        <f>'2018'!J58</f>
        <v>0</v>
      </c>
      <c r="J58" s="82">
        <f>'2019'!J58</f>
        <v>0</v>
      </c>
      <c r="K58" s="169">
        <f>'2016'!K57</f>
        <v>0</v>
      </c>
      <c r="L58" s="82">
        <f>'2017'!K58</f>
        <v>0</v>
      </c>
      <c r="M58" s="82">
        <f>'2018'!K58</f>
        <v>0</v>
      </c>
      <c r="N58" s="133">
        <f>'2019'!K58</f>
        <v>0</v>
      </c>
      <c r="O58" s="183" t="str">
        <f>'2016'!N57</f>
        <v xml:space="preserve"> -</v>
      </c>
      <c r="P58" s="184">
        <f>'2017'!N58</f>
        <v>0</v>
      </c>
      <c r="Q58" s="185" t="str">
        <f>'2018'!N58</f>
        <v xml:space="preserve"> -</v>
      </c>
      <c r="R58" s="184">
        <f>'2019'!K58</f>
        <v>0</v>
      </c>
      <c r="S58" s="209">
        <v>0</v>
      </c>
      <c r="T58" s="119">
        <v>2210263</v>
      </c>
      <c r="U58" s="50">
        <f>+'2016'!P57+'2017'!P58</f>
        <v>20000</v>
      </c>
      <c r="V58" s="50">
        <f>+'2016'!Q57+'2017'!Q58</f>
        <v>0</v>
      </c>
      <c r="W58" s="50">
        <f>+'2016'!R57+'2017'!R58</f>
        <v>0</v>
      </c>
      <c r="X58" s="28">
        <f t="shared" si="0"/>
        <v>0</v>
      </c>
      <c r="Y58" s="25" t="str">
        <f t="shared" si="1"/>
        <v xml:space="preserve"> -</v>
      </c>
    </row>
    <row r="59" spans="2:25" ht="45">
      <c r="B59" s="340"/>
      <c r="C59" s="337"/>
      <c r="D59" s="333"/>
      <c r="E59" s="11" t="s">
        <v>72</v>
      </c>
      <c r="F59" s="50">
        <v>1</v>
      </c>
      <c r="G59" s="50">
        <f>'2016'!J58</f>
        <v>0</v>
      </c>
      <c r="H59" s="82">
        <f>'2017'!J59</f>
        <v>1</v>
      </c>
      <c r="I59" s="82">
        <f>'2018'!J59</f>
        <v>1</v>
      </c>
      <c r="J59" s="82">
        <f>'2019'!J59</f>
        <v>1</v>
      </c>
      <c r="K59" s="169">
        <f>'2016'!K58</f>
        <v>0</v>
      </c>
      <c r="L59" s="82">
        <f>'2017'!K59</f>
        <v>1</v>
      </c>
      <c r="M59" s="82">
        <f>'2018'!K59</f>
        <v>1</v>
      </c>
      <c r="N59" s="133">
        <f>'2019'!K59</f>
        <v>0</v>
      </c>
      <c r="O59" s="183" t="str">
        <f>'2016'!N58</f>
        <v xml:space="preserve"> -</v>
      </c>
      <c r="P59" s="184">
        <f>'2017'!N59</f>
        <v>1</v>
      </c>
      <c r="Q59" s="185">
        <f>'2018'!N59</f>
        <v>1</v>
      </c>
      <c r="R59" s="184">
        <f>'2019'!K59</f>
        <v>0</v>
      </c>
      <c r="S59" s="209">
        <v>0.66666666666666663</v>
      </c>
      <c r="T59" s="119" t="s">
        <v>251</v>
      </c>
      <c r="U59" s="50">
        <f>+'2016'!P58+'2017'!P59</f>
        <v>0</v>
      </c>
      <c r="V59" s="50">
        <f>+'2016'!Q58+'2017'!Q59</f>
        <v>0</v>
      </c>
      <c r="W59" s="50">
        <f>+'2016'!R58+'2017'!R59</f>
        <v>0</v>
      </c>
      <c r="X59" s="28" t="str">
        <f t="shared" si="0"/>
        <v xml:space="preserve"> -</v>
      </c>
      <c r="Y59" s="25" t="str">
        <f t="shared" si="1"/>
        <v xml:space="preserve"> -</v>
      </c>
    </row>
    <row r="60" spans="2:25" ht="46" thickBot="1">
      <c r="B60" s="340"/>
      <c r="C60" s="337"/>
      <c r="D60" s="306"/>
      <c r="E60" s="12" t="s">
        <v>73</v>
      </c>
      <c r="F60" s="66">
        <v>1</v>
      </c>
      <c r="G60" s="66">
        <f>'2016'!J59</f>
        <v>0</v>
      </c>
      <c r="H60" s="87">
        <f>'2017'!J60</f>
        <v>1</v>
      </c>
      <c r="I60" s="87">
        <f>'2018'!J60</f>
        <v>1</v>
      </c>
      <c r="J60" s="87">
        <f>'2019'!J60</f>
        <v>1</v>
      </c>
      <c r="K60" s="176">
        <f>'2016'!K59</f>
        <v>0</v>
      </c>
      <c r="L60" s="87">
        <f>'2017'!K60</f>
        <v>0</v>
      </c>
      <c r="M60" s="87">
        <f>'2018'!K60</f>
        <v>0</v>
      </c>
      <c r="N60" s="140">
        <f>'2019'!K60</f>
        <v>0</v>
      </c>
      <c r="O60" s="180" t="str">
        <f>'2016'!N59</f>
        <v xml:space="preserve"> -</v>
      </c>
      <c r="P60" s="181">
        <f>'2017'!N60</f>
        <v>0</v>
      </c>
      <c r="Q60" s="182">
        <f>'2018'!N60</f>
        <v>0</v>
      </c>
      <c r="R60" s="181">
        <f>'2019'!K60</f>
        <v>0</v>
      </c>
      <c r="S60" s="210">
        <v>0</v>
      </c>
      <c r="T60" s="32" t="s">
        <v>251</v>
      </c>
      <c r="U60" s="54">
        <f>+'2016'!P59+'2017'!P60</f>
        <v>0</v>
      </c>
      <c r="V60" s="54">
        <f>+'2016'!Q59+'2017'!Q60</f>
        <v>0</v>
      </c>
      <c r="W60" s="54">
        <f>+'2016'!R59+'2017'!R60</f>
        <v>0</v>
      </c>
      <c r="X60" s="67" t="str">
        <f t="shared" si="0"/>
        <v xml:space="preserve"> -</v>
      </c>
      <c r="Y60" s="68" t="str">
        <f t="shared" si="1"/>
        <v xml:space="preserve"> -</v>
      </c>
    </row>
    <row r="61" spans="2:25" ht="61" thickBot="1">
      <c r="B61" s="340"/>
      <c r="C61" s="337"/>
      <c r="D61" s="78" t="s">
        <v>156</v>
      </c>
      <c r="E61" s="58" t="s">
        <v>74</v>
      </c>
      <c r="F61" s="59">
        <v>6</v>
      </c>
      <c r="G61" s="59">
        <f>'2016'!J60</f>
        <v>0</v>
      </c>
      <c r="H61" s="79">
        <f>'2017'!J61</f>
        <v>2</v>
      </c>
      <c r="I61" s="79">
        <f>'2018'!J61</f>
        <v>2</v>
      </c>
      <c r="J61" s="79">
        <f>'2019'!J61</f>
        <v>2</v>
      </c>
      <c r="K61" s="163">
        <f>'2016'!K60</f>
        <v>0</v>
      </c>
      <c r="L61" s="79">
        <f>'2017'!K61</f>
        <v>1</v>
      </c>
      <c r="M61" s="79">
        <f>'2018'!K61</f>
        <v>1</v>
      </c>
      <c r="N61" s="164">
        <f>'2019'!K61</f>
        <v>0</v>
      </c>
      <c r="O61" s="186" t="str">
        <f>'2016'!N60</f>
        <v xml:space="preserve"> -</v>
      </c>
      <c r="P61" s="187">
        <f>'2017'!N61</f>
        <v>0.5</v>
      </c>
      <c r="Q61" s="188">
        <f>'2018'!N61</f>
        <v>0.5</v>
      </c>
      <c r="R61" s="187">
        <f>'2019'!K61</f>
        <v>0</v>
      </c>
      <c r="S61" s="206">
        <v>0.33333333333333331</v>
      </c>
      <c r="T61" s="116">
        <v>0</v>
      </c>
      <c r="U61" s="54">
        <f>+'2016'!P60+'2017'!P61</f>
        <v>0</v>
      </c>
      <c r="V61" s="54">
        <f>+'2016'!Q60+'2017'!Q61</f>
        <v>0</v>
      </c>
      <c r="W61" s="54">
        <f>+'2016'!R60+'2017'!R61</f>
        <v>0</v>
      </c>
      <c r="X61" s="60" t="str">
        <f t="shared" si="0"/>
        <v xml:space="preserve"> -</v>
      </c>
      <c r="Y61" s="61" t="str">
        <f t="shared" si="1"/>
        <v xml:space="preserve"> -</v>
      </c>
    </row>
    <row r="62" spans="2:25" ht="30">
      <c r="B62" s="340"/>
      <c r="C62" s="337"/>
      <c r="D62" s="305" t="s">
        <v>157</v>
      </c>
      <c r="E62" s="113" t="s">
        <v>75</v>
      </c>
      <c r="F62" s="70">
        <v>2</v>
      </c>
      <c r="G62" s="70">
        <f>'2016'!J61</f>
        <v>2</v>
      </c>
      <c r="H62" s="86">
        <f>'2017'!J62</f>
        <v>2</v>
      </c>
      <c r="I62" s="86">
        <f>'2018'!J62</f>
        <v>2</v>
      </c>
      <c r="J62" s="86">
        <f>'2019'!J62</f>
        <v>2</v>
      </c>
      <c r="K62" s="174">
        <f>'2016'!K61</f>
        <v>1</v>
      </c>
      <c r="L62" s="86">
        <f>'2017'!K62</f>
        <v>2</v>
      </c>
      <c r="M62" s="86">
        <f>'2018'!K62</f>
        <v>0</v>
      </c>
      <c r="N62" s="175">
        <f>'2019'!K62</f>
        <v>0</v>
      </c>
      <c r="O62" s="192">
        <f>'2016'!N61</f>
        <v>0.5</v>
      </c>
      <c r="P62" s="193">
        <f>'2017'!N62</f>
        <v>1</v>
      </c>
      <c r="Q62" s="194">
        <f>'2018'!N62</f>
        <v>0</v>
      </c>
      <c r="R62" s="193">
        <f>'2019'!K62</f>
        <v>0</v>
      </c>
      <c r="S62" s="214">
        <v>0.375</v>
      </c>
      <c r="T62" s="121">
        <v>2210813</v>
      </c>
      <c r="U62" s="70">
        <f>+'2016'!P61+'2017'!P62</f>
        <v>199730</v>
      </c>
      <c r="V62" s="70">
        <f>+'2016'!Q61+'2017'!Q62</f>
        <v>85927</v>
      </c>
      <c r="W62" s="70">
        <f>+'2016'!R61+'2017'!R62</f>
        <v>0</v>
      </c>
      <c r="X62" s="71">
        <f t="shared" si="0"/>
        <v>0.43021579131827969</v>
      </c>
      <c r="Y62" s="72" t="str">
        <f t="shared" si="1"/>
        <v xml:space="preserve"> -</v>
      </c>
    </row>
    <row r="63" spans="2:25" ht="61" thickBot="1">
      <c r="B63" s="340"/>
      <c r="C63" s="338"/>
      <c r="D63" s="334"/>
      <c r="E63" s="16" t="s">
        <v>76</v>
      </c>
      <c r="F63" s="54">
        <v>1</v>
      </c>
      <c r="G63" s="54">
        <f>'2016'!J62</f>
        <v>1</v>
      </c>
      <c r="H63" s="83">
        <f>'2017'!J63</f>
        <v>1</v>
      </c>
      <c r="I63" s="83">
        <f>'2018'!J63</f>
        <v>1</v>
      </c>
      <c r="J63" s="83">
        <f>'2019'!J63</f>
        <v>1</v>
      </c>
      <c r="K63" s="170">
        <f>'2016'!K62</f>
        <v>1</v>
      </c>
      <c r="L63" s="83">
        <f>'2017'!K63</f>
        <v>0.9</v>
      </c>
      <c r="M63" s="83">
        <f>'2018'!K63</f>
        <v>1</v>
      </c>
      <c r="N63" s="141">
        <f>'2019'!K63</f>
        <v>0</v>
      </c>
      <c r="O63" s="189">
        <f>'2016'!N62</f>
        <v>1</v>
      </c>
      <c r="P63" s="190">
        <f>'2017'!N63</f>
        <v>0.9</v>
      </c>
      <c r="Q63" s="191">
        <f>'2018'!N63</f>
        <v>1</v>
      </c>
      <c r="R63" s="190">
        <f>'2019'!K63</f>
        <v>0</v>
      </c>
      <c r="S63" s="213">
        <v>0.72499999999999998</v>
      </c>
      <c r="T63" s="120">
        <v>2210813</v>
      </c>
      <c r="U63" s="66">
        <f>+'2016'!P62+'2017'!P63</f>
        <v>65000</v>
      </c>
      <c r="V63" s="66">
        <f>+'2016'!Q62+'2017'!Q63</f>
        <v>65000</v>
      </c>
      <c r="W63" s="66">
        <f>+'2016'!R62+'2017'!R63</f>
        <v>0</v>
      </c>
      <c r="X63" s="55">
        <f t="shared" si="0"/>
        <v>1</v>
      </c>
      <c r="Y63" s="56" t="str">
        <f t="shared" si="1"/>
        <v xml:space="preserve"> -</v>
      </c>
    </row>
    <row r="64" spans="2:25" ht="13" customHeight="1" thickBot="1">
      <c r="B64" s="340"/>
      <c r="C64" s="37"/>
      <c r="D64" s="9"/>
      <c r="E64" s="34"/>
      <c r="F64" s="35"/>
      <c r="G64" s="35"/>
      <c r="H64" s="35"/>
      <c r="I64" s="35"/>
      <c r="J64" s="35"/>
      <c r="K64" s="35"/>
      <c r="L64" s="35"/>
      <c r="M64" s="35"/>
      <c r="N64" s="35"/>
      <c r="O64" s="36"/>
      <c r="P64" s="36"/>
      <c r="Q64" s="36"/>
      <c r="R64" s="35"/>
      <c r="S64" s="215"/>
      <c r="T64" s="37"/>
      <c r="U64" s="144"/>
      <c r="V64" s="142"/>
      <c r="W64" s="143"/>
      <c r="X64" s="36"/>
      <c r="Y64" s="40"/>
    </row>
    <row r="65" spans="2:25" ht="60">
      <c r="B65" s="340"/>
      <c r="C65" s="336" t="s">
        <v>173</v>
      </c>
      <c r="D65" s="335" t="s">
        <v>158</v>
      </c>
      <c r="E65" s="14" t="s">
        <v>77</v>
      </c>
      <c r="F65" s="52">
        <v>1500</v>
      </c>
      <c r="G65" s="52">
        <f>'2016'!J64</f>
        <v>300</v>
      </c>
      <c r="H65" s="81">
        <f>'2017'!J65</f>
        <v>400</v>
      </c>
      <c r="I65" s="81">
        <f>'2018'!J65</f>
        <v>400</v>
      </c>
      <c r="J65" s="81">
        <f>'2019'!J65</f>
        <v>400</v>
      </c>
      <c r="K65" s="167">
        <f>'2016'!K64</f>
        <v>1300</v>
      </c>
      <c r="L65" s="81">
        <f>'2017'!K65</f>
        <v>2000</v>
      </c>
      <c r="M65" s="81">
        <f>'2018'!K65</f>
        <v>2546</v>
      </c>
      <c r="N65" s="168">
        <f>'2019'!K65</f>
        <v>0</v>
      </c>
      <c r="O65" s="177">
        <f>'2016'!N64</f>
        <v>1</v>
      </c>
      <c r="P65" s="178">
        <f>'2017'!N65</f>
        <v>1</v>
      </c>
      <c r="Q65" s="179">
        <f>'2018'!N65</f>
        <v>1</v>
      </c>
      <c r="R65" s="178">
        <f>'2019'!K65</f>
        <v>0</v>
      </c>
      <c r="S65" s="208">
        <v>1</v>
      </c>
      <c r="T65" s="118">
        <v>2210707</v>
      </c>
      <c r="U65" s="70">
        <f>+'2016'!P64+'2017'!P65</f>
        <v>468306</v>
      </c>
      <c r="V65" s="70">
        <f>+'2016'!Q64+'2017'!Q65</f>
        <v>282555</v>
      </c>
      <c r="W65" s="70">
        <f>+'2016'!R64+'2017'!R65</f>
        <v>0</v>
      </c>
      <c r="X65" s="21">
        <f t="shared" si="0"/>
        <v>0.60335549832801627</v>
      </c>
      <c r="Y65" s="20" t="str">
        <f t="shared" si="1"/>
        <v xml:space="preserve"> -</v>
      </c>
    </row>
    <row r="66" spans="2:25" ht="30">
      <c r="B66" s="340"/>
      <c r="C66" s="337"/>
      <c r="D66" s="333"/>
      <c r="E66" s="11" t="s">
        <v>78</v>
      </c>
      <c r="F66" s="28">
        <v>0.3</v>
      </c>
      <c r="G66" s="28">
        <f>'2016'!J65</f>
        <v>0.3</v>
      </c>
      <c r="H66" s="85">
        <f>'2017'!J66</f>
        <v>0.3</v>
      </c>
      <c r="I66" s="85">
        <f>'2018'!J66</f>
        <v>0.3</v>
      </c>
      <c r="J66" s="85">
        <f>'2019'!J66</f>
        <v>0.3</v>
      </c>
      <c r="K66" s="173">
        <f>'2016'!K65</f>
        <v>0.05</v>
      </c>
      <c r="L66" s="85">
        <f>'2017'!K66</f>
        <v>1</v>
      </c>
      <c r="M66" s="85">
        <f>'2018'!K66</f>
        <v>0.3</v>
      </c>
      <c r="N66" s="25">
        <f>'2019'!K66</f>
        <v>0</v>
      </c>
      <c r="O66" s="183">
        <f>'2016'!N65</f>
        <v>0.16666666666666669</v>
      </c>
      <c r="P66" s="184">
        <f>'2017'!N66</f>
        <v>1</v>
      </c>
      <c r="Q66" s="185">
        <f>'2018'!N66</f>
        <v>1</v>
      </c>
      <c r="R66" s="184">
        <f>'2019'!K66</f>
        <v>0</v>
      </c>
      <c r="S66" s="209">
        <v>1</v>
      </c>
      <c r="T66" s="119" t="s">
        <v>253</v>
      </c>
      <c r="U66" s="50">
        <f>+'2016'!P65+'2017'!P66</f>
        <v>196250</v>
      </c>
      <c r="V66" s="50">
        <f>+'2016'!Q65+'2017'!Q66</f>
        <v>111250</v>
      </c>
      <c r="W66" s="50">
        <f>+'2016'!R65+'2017'!R66</f>
        <v>0</v>
      </c>
      <c r="X66" s="28">
        <f t="shared" si="0"/>
        <v>0.56687898089171973</v>
      </c>
      <c r="Y66" s="25" t="str">
        <f t="shared" si="1"/>
        <v xml:space="preserve"> -</v>
      </c>
    </row>
    <row r="67" spans="2:25" ht="75">
      <c r="B67" s="340"/>
      <c r="C67" s="337"/>
      <c r="D67" s="333"/>
      <c r="E67" s="11" t="s">
        <v>79</v>
      </c>
      <c r="F67" s="28">
        <v>1</v>
      </c>
      <c r="G67" s="28">
        <f>'2016'!J66</f>
        <v>1</v>
      </c>
      <c r="H67" s="85">
        <f>'2017'!J67</f>
        <v>1</v>
      </c>
      <c r="I67" s="85">
        <f>'2018'!J67</f>
        <v>1</v>
      </c>
      <c r="J67" s="85">
        <f>'2019'!J67</f>
        <v>1</v>
      </c>
      <c r="K67" s="173">
        <f>'2016'!K66</f>
        <v>1</v>
      </c>
      <c r="L67" s="85">
        <f>'2017'!K67</f>
        <v>1</v>
      </c>
      <c r="M67" s="85">
        <f>'2018'!K67</f>
        <v>1</v>
      </c>
      <c r="N67" s="25">
        <f>'2019'!K67</f>
        <v>0</v>
      </c>
      <c r="O67" s="183">
        <f>'2016'!N66</f>
        <v>1</v>
      </c>
      <c r="P67" s="184">
        <f>'2017'!N67</f>
        <v>1</v>
      </c>
      <c r="Q67" s="185">
        <f>'2018'!N67</f>
        <v>1</v>
      </c>
      <c r="R67" s="184">
        <f>'2019'!K67</f>
        <v>0</v>
      </c>
      <c r="S67" s="209">
        <v>0.75</v>
      </c>
      <c r="T67" s="119">
        <v>2210707</v>
      </c>
      <c r="U67" s="50">
        <f>+'2016'!P66+'2017'!P67</f>
        <v>305797</v>
      </c>
      <c r="V67" s="50">
        <f>+'2016'!Q66+'2017'!Q67</f>
        <v>172000</v>
      </c>
      <c r="W67" s="50">
        <f>+'2016'!R66+'2017'!R67</f>
        <v>0</v>
      </c>
      <c r="X67" s="28">
        <f t="shared" si="0"/>
        <v>0.56246464157594744</v>
      </c>
      <c r="Y67" s="25" t="str">
        <f t="shared" si="1"/>
        <v xml:space="preserve"> -</v>
      </c>
    </row>
    <row r="68" spans="2:25" ht="30">
      <c r="B68" s="340"/>
      <c r="C68" s="337"/>
      <c r="D68" s="333"/>
      <c r="E68" s="11" t="s">
        <v>80</v>
      </c>
      <c r="F68" s="50">
        <v>4</v>
      </c>
      <c r="G68" s="50">
        <f>'2016'!J67</f>
        <v>1</v>
      </c>
      <c r="H68" s="82">
        <f>'2017'!J68</f>
        <v>1</v>
      </c>
      <c r="I68" s="82">
        <f>'2018'!J68</f>
        <v>1</v>
      </c>
      <c r="J68" s="82">
        <f>'2019'!J68</f>
        <v>1</v>
      </c>
      <c r="K68" s="169">
        <f>'2016'!K67</f>
        <v>1</v>
      </c>
      <c r="L68" s="82">
        <f>'2017'!K68</f>
        <v>1</v>
      </c>
      <c r="M68" s="82">
        <f>'2018'!K68</f>
        <v>4</v>
      </c>
      <c r="N68" s="133">
        <f>'2019'!K68</f>
        <v>0</v>
      </c>
      <c r="O68" s="183">
        <f>'2016'!N67</f>
        <v>1</v>
      </c>
      <c r="P68" s="184">
        <f>'2017'!N68</f>
        <v>1</v>
      </c>
      <c r="Q68" s="185">
        <f>'2018'!N68</f>
        <v>1</v>
      </c>
      <c r="R68" s="184">
        <f>'2019'!K68</f>
        <v>0</v>
      </c>
      <c r="S68" s="209">
        <v>1</v>
      </c>
      <c r="T68" s="119">
        <v>2210707</v>
      </c>
      <c r="U68" s="50">
        <f>+'2016'!P67+'2017'!P68</f>
        <v>332753</v>
      </c>
      <c r="V68" s="50">
        <f>+'2016'!Q67+'2017'!Q68</f>
        <v>332753</v>
      </c>
      <c r="W68" s="50">
        <f>+'2016'!R67+'2017'!R68</f>
        <v>0</v>
      </c>
      <c r="X68" s="28">
        <f t="shared" si="0"/>
        <v>1</v>
      </c>
      <c r="Y68" s="25" t="str">
        <f t="shared" si="1"/>
        <v xml:space="preserve"> -</v>
      </c>
    </row>
    <row r="69" spans="2:25" ht="60">
      <c r="B69" s="340"/>
      <c r="C69" s="337"/>
      <c r="D69" s="333"/>
      <c r="E69" s="11" t="s">
        <v>81</v>
      </c>
      <c r="F69" s="50">
        <v>8</v>
      </c>
      <c r="G69" s="50">
        <f>'2016'!J68</f>
        <v>1</v>
      </c>
      <c r="H69" s="82">
        <f>'2017'!J69</f>
        <v>2</v>
      </c>
      <c r="I69" s="82">
        <f>'2018'!J69</f>
        <v>2</v>
      </c>
      <c r="J69" s="82">
        <f>'2019'!J69</f>
        <v>3</v>
      </c>
      <c r="K69" s="169">
        <f>'2016'!K68</f>
        <v>0</v>
      </c>
      <c r="L69" s="82">
        <f>'2017'!K69</f>
        <v>3</v>
      </c>
      <c r="M69" s="82">
        <f>'2018'!K69</f>
        <v>1</v>
      </c>
      <c r="N69" s="133">
        <f>'2019'!K69</f>
        <v>0</v>
      </c>
      <c r="O69" s="183">
        <f>'2016'!N68</f>
        <v>0</v>
      </c>
      <c r="P69" s="184">
        <f>'2017'!N69</f>
        <v>1</v>
      </c>
      <c r="Q69" s="185">
        <f>'2018'!N69</f>
        <v>0.5</v>
      </c>
      <c r="R69" s="184">
        <f>'2019'!K69</f>
        <v>0</v>
      </c>
      <c r="S69" s="209">
        <v>0.5</v>
      </c>
      <c r="T69" s="119">
        <v>2210707</v>
      </c>
      <c r="U69" s="50">
        <f>+'2016'!P68+'2017'!P69</f>
        <v>13000</v>
      </c>
      <c r="V69" s="50">
        <f>+'2016'!Q68+'2017'!Q69</f>
        <v>2995</v>
      </c>
      <c r="W69" s="50">
        <f>+'2016'!R68+'2017'!R69</f>
        <v>0</v>
      </c>
      <c r="X69" s="28">
        <f t="shared" si="0"/>
        <v>0.23038461538461538</v>
      </c>
      <c r="Y69" s="25" t="str">
        <f t="shared" si="1"/>
        <v xml:space="preserve"> -</v>
      </c>
    </row>
    <row r="70" spans="2:25" ht="60">
      <c r="B70" s="340"/>
      <c r="C70" s="337"/>
      <c r="D70" s="333"/>
      <c r="E70" s="11" t="s">
        <v>82</v>
      </c>
      <c r="F70" s="50">
        <v>4</v>
      </c>
      <c r="G70" s="50">
        <f>'2016'!J69</f>
        <v>1</v>
      </c>
      <c r="H70" s="82">
        <f>'2017'!J70</f>
        <v>1</v>
      </c>
      <c r="I70" s="82">
        <f>'2018'!J70</f>
        <v>1</v>
      </c>
      <c r="J70" s="82">
        <f>'2019'!J70</f>
        <v>1</v>
      </c>
      <c r="K70" s="169">
        <f>'2016'!K69</f>
        <v>1</v>
      </c>
      <c r="L70" s="82">
        <f>'2017'!K70</f>
        <v>1</v>
      </c>
      <c r="M70" s="82">
        <f>'2018'!K70</f>
        <v>1</v>
      </c>
      <c r="N70" s="133">
        <f>'2019'!K70</f>
        <v>0</v>
      </c>
      <c r="O70" s="183">
        <f>'2016'!N69</f>
        <v>1</v>
      </c>
      <c r="P70" s="184">
        <f>'2017'!N70</f>
        <v>1</v>
      </c>
      <c r="Q70" s="185">
        <f>'2018'!N70</f>
        <v>1</v>
      </c>
      <c r="R70" s="184">
        <f>'2019'!K70</f>
        <v>0</v>
      </c>
      <c r="S70" s="209">
        <v>0.75</v>
      </c>
      <c r="T70" s="119" t="s">
        <v>253</v>
      </c>
      <c r="U70" s="50">
        <f>+'2016'!P69+'2017'!P70</f>
        <v>1491779</v>
      </c>
      <c r="V70" s="50">
        <f>+'2016'!Q69+'2017'!Q70</f>
        <v>1298465</v>
      </c>
      <c r="W70" s="50">
        <f>+'2016'!R69+'2017'!R70</f>
        <v>0</v>
      </c>
      <c r="X70" s="28">
        <f t="shared" si="0"/>
        <v>0.87041378112977863</v>
      </c>
      <c r="Y70" s="25" t="str">
        <f t="shared" si="1"/>
        <v xml:space="preserve"> -</v>
      </c>
    </row>
    <row r="71" spans="2:25" ht="75">
      <c r="B71" s="340"/>
      <c r="C71" s="337"/>
      <c r="D71" s="333"/>
      <c r="E71" s="11" t="s">
        <v>83</v>
      </c>
      <c r="F71" s="28">
        <v>1</v>
      </c>
      <c r="G71" s="28">
        <f>'2016'!J70</f>
        <v>1</v>
      </c>
      <c r="H71" s="85">
        <f>'2017'!J71</f>
        <v>1</v>
      </c>
      <c r="I71" s="85">
        <f>'2018'!J71</f>
        <v>1</v>
      </c>
      <c r="J71" s="85">
        <f>'2019'!J71</f>
        <v>1</v>
      </c>
      <c r="K71" s="173">
        <f>'2016'!K70</f>
        <v>0.5</v>
      </c>
      <c r="L71" s="85">
        <f>'2017'!K71</f>
        <v>1</v>
      </c>
      <c r="M71" s="85">
        <f>'2018'!K71</f>
        <v>1</v>
      </c>
      <c r="N71" s="25">
        <f>'2019'!K71</f>
        <v>0</v>
      </c>
      <c r="O71" s="183">
        <f>'2016'!N70</f>
        <v>0.5</v>
      </c>
      <c r="P71" s="184">
        <f>'2017'!N71</f>
        <v>1</v>
      </c>
      <c r="Q71" s="185">
        <f>'2018'!N71</f>
        <v>1</v>
      </c>
      <c r="R71" s="184">
        <f>'2019'!K71</f>
        <v>0</v>
      </c>
      <c r="S71" s="209">
        <v>0.625</v>
      </c>
      <c r="T71" s="119" t="s">
        <v>253</v>
      </c>
      <c r="U71" s="50">
        <f>+'2016'!P70+'2017'!P71</f>
        <v>318066</v>
      </c>
      <c r="V71" s="50">
        <f>+'2016'!Q70+'2017'!Q71</f>
        <v>318066</v>
      </c>
      <c r="W71" s="50">
        <f>+'2016'!R70+'2017'!R71</f>
        <v>0</v>
      </c>
      <c r="X71" s="28">
        <f t="shared" si="0"/>
        <v>1</v>
      </c>
      <c r="Y71" s="25" t="str">
        <f t="shared" si="1"/>
        <v xml:space="preserve"> -</v>
      </c>
    </row>
    <row r="72" spans="2:25" ht="45">
      <c r="B72" s="340"/>
      <c r="C72" s="337"/>
      <c r="D72" s="333"/>
      <c r="E72" s="11" t="s">
        <v>84</v>
      </c>
      <c r="F72" s="50">
        <v>1</v>
      </c>
      <c r="G72" s="50">
        <f>'2016'!J71</f>
        <v>0</v>
      </c>
      <c r="H72" s="82">
        <f>'2017'!J72</f>
        <v>1</v>
      </c>
      <c r="I72" s="82">
        <f>'2018'!J72</f>
        <v>1</v>
      </c>
      <c r="J72" s="82">
        <f>'2019'!J72</f>
        <v>1</v>
      </c>
      <c r="K72" s="169">
        <f>'2016'!K71</f>
        <v>0</v>
      </c>
      <c r="L72" s="82">
        <f>'2017'!K72</f>
        <v>0</v>
      </c>
      <c r="M72" s="82">
        <f>'2018'!K72</f>
        <v>0</v>
      </c>
      <c r="N72" s="133">
        <f>'2019'!K72</f>
        <v>0</v>
      </c>
      <c r="O72" s="183" t="str">
        <f>'2016'!N71</f>
        <v xml:space="preserve"> -</v>
      </c>
      <c r="P72" s="184">
        <f>'2017'!N72</f>
        <v>0</v>
      </c>
      <c r="Q72" s="185">
        <f>'2018'!N72</f>
        <v>0</v>
      </c>
      <c r="R72" s="184">
        <f>'2019'!K72</f>
        <v>0</v>
      </c>
      <c r="S72" s="209">
        <v>0</v>
      </c>
      <c r="T72" s="119">
        <v>2210707</v>
      </c>
      <c r="U72" s="50">
        <f>+'2016'!P71+'2017'!P72</f>
        <v>376040</v>
      </c>
      <c r="V72" s="50">
        <f>+'2016'!Q71+'2017'!Q72</f>
        <v>0</v>
      </c>
      <c r="W72" s="50">
        <f>+'2016'!R71+'2017'!R72</f>
        <v>0</v>
      </c>
      <c r="X72" s="28">
        <f t="shared" si="0"/>
        <v>0</v>
      </c>
      <c r="Y72" s="25" t="str">
        <f t="shared" si="1"/>
        <v xml:space="preserve"> -</v>
      </c>
    </row>
    <row r="73" spans="2:25" ht="45">
      <c r="B73" s="340"/>
      <c r="C73" s="337"/>
      <c r="D73" s="333"/>
      <c r="E73" s="11" t="s">
        <v>85</v>
      </c>
      <c r="F73" s="50">
        <v>1</v>
      </c>
      <c r="G73" s="50">
        <f>'2016'!J72</f>
        <v>0</v>
      </c>
      <c r="H73" s="82">
        <f>'2017'!J73</f>
        <v>1</v>
      </c>
      <c r="I73" s="82">
        <f>'2018'!J73</f>
        <v>0</v>
      </c>
      <c r="J73" s="82">
        <f>'2019'!J73</f>
        <v>0</v>
      </c>
      <c r="K73" s="169">
        <f>'2016'!K72</f>
        <v>0</v>
      </c>
      <c r="L73" s="82">
        <f>'2017'!K73</f>
        <v>0.5</v>
      </c>
      <c r="M73" s="82">
        <f>'2018'!K73</f>
        <v>0.9</v>
      </c>
      <c r="N73" s="133">
        <f>'2019'!K73</f>
        <v>0</v>
      </c>
      <c r="O73" s="183" t="str">
        <f>'2016'!N72</f>
        <v xml:space="preserve"> -</v>
      </c>
      <c r="P73" s="184">
        <f>'2017'!N73</f>
        <v>0.5</v>
      </c>
      <c r="Q73" s="185" t="str">
        <f>'2018'!N73</f>
        <v xml:space="preserve"> -</v>
      </c>
      <c r="R73" s="184">
        <f>'2019'!K73</f>
        <v>0</v>
      </c>
      <c r="S73" s="209">
        <v>1</v>
      </c>
      <c r="T73" s="119">
        <v>2210707</v>
      </c>
      <c r="U73" s="50">
        <f>+'2016'!P72+'2017'!P73</f>
        <v>18000</v>
      </c>
      <c r="V73" s="50">
        <f>+'2016'!Q72+'2017'!Q73</f>
        <v>4000</v>
      </c>
      <c r="W73" s="50">
        <f>+'2016'!R72+'2017'!R73</f>
        <v>0</v>
      </c>
      <c r="X73" s="28">
        <f t="shared" si="0"/>
        <v>0.22222222222222221</v>
      </c>
      <c r="Y73" s="25" t="str">
        <f t="shared" si="1"/>
        <v xml:space="preserve"> -</v>
      </c>
    </row>
    <row r="74" spans="2:25" ht="46" thickBot="1">
      <c r="B74" s="340"/>
      <c r="C74" s="337"/>
      <c r="D74" s="306"/>
      <c r="E74" s="12" t="s">
        <v>86</v>
      </c>
      <c r="F74" s="66">
        <v>1</v>
      </c>
      <c r="G74" s="66">
        <f>'2016'!J73</f>
        <v>1</v>
      </c>
      <c r="H74" s="87">
        <f>'2017'!J74</f>
        <v>1</v>
      </c>
      <c r="I74" s="87">
        <f>'2018'!J74</f>
        <v>1</v>
      </c>
      <c r="J74" s="87">
        <f>'2019'!J74</f>
        <v>1</v>
      </c>
      <c r="K74" s="176">
        <f>'2016'!K73</f>
        <v>0</v>
      </c>
      <c r="L74" s="87">
        <f>'2017'!K74</f>
        <v>1</v>
      </c>
      <c r="M74" s="87">
        <f>'2018'!K74</f>
        <v>1</v>
      </c>
      <c r="N74" s="140">
        <f>'2019'!K74</f>
        <v>0</v>
      </c>
      <c r="O74" s="180">
        <f>'2016'!N73</f>
        <v>0</v>
      </c>
      <c r="P74" s="181">
        <f>'2017'!N74</f>
        <v>1</v>
      </c>
      <c r="Q74" s="182">
        <f>'2018'!N74</f>
        <v>1</v>
      </c>
      <c r="R74" s="181">
        <f>'2019'!K74</f>
        <v>0</v>
      </c>
      <c r="S74" s="210">
        <v>0.5</v>
      </c>
      <c r="T74" s="32">
        <v>2210869</v>
      </c>
      <c r="U74" s="54">
        <f>+'2016'!P73+'2017'!P74</f>
        <v>50000</v>
      </c>
      <c r="V74" s="54">
        <f>+'2016'!Q73+'2017'!Q74</f>
        <v>30000</v>
      </c>
      <c r="W74" s="54">
        <f>+'2016'!R73+'2017'!R74</f>
        <v>0</v>
      </c>
      <c r="X74" s="67">
        <f t="shared" si="0"/>
        <v>0.6</v>
      </c>
      <c r="Y74" s="68" t="str">
        <f t="shared" si="1"/>
        <v xml:space="preserve"> -</v>
      </c>
    </row>
    <row r="75" spans="2:25" ht="45">
      <c r="B75" s="340"/>
      <c r="C75" s="337"/>
      <c r="D75" s="330" t="s">
        <v>159</v>
      </c>
      <c r="E75" s="14" t="s">
        <v>87</v>
      </c>
      <c r="F75" s="52">
        <v>8</v>
      </c>
      <c r="G75" s="52">
        <f>'2016'!J74</f>
        <v>2</v>
      </c>
      <c r="H75" s="81">
        <f>'2017'!J75</f>
        <v>2</v>
      </c>
      <c r="I75" s="81">
        <f>'2018'!J75</f>
        <v>2</v>
      </c>
      <c r="J75" s="81">
        <f>'2019'!J75</f>
        <v>2</v>
      </c>
      <c r="K75" s="167">
        <f>'2016'!K74</f>
        <v>1</v>
      </c>
      <c r="L75" s="81">
        <f>'2017'!K75</f>
        <v>3</v>
      </c>
      <c r="M75" s="81">
        <f>'2018'!K75</f>
        <v>3</v>
      </c>
      <c r="N75" s="168">
        <f>'2019'!K75</f>
        <v>0</v>
      </c>
      <c r="O75" s="177">
        <f>'2016'!N74</f>
        <v>0.5</v>
      </c>
      <c r="P75" s="178">
        <f>'2017'!N75</f>
        <v>1</v>
      </c>
      <c r="Q75" s="179">
        <f>'2018'!N75</f>
        <v>1</v>
      </c>
      <c r="R75" s="178">
        <f>'2019'!K75</f>
        <v>0</v>
      </c>
      <c r="S75" s="208">
        <v>0.875</v>
      </c>
      <c r="T75" s="118">
        <v>0</v>
      </c>
      <c r="U75" s="70">
        <f>+'2016'!P74+'2017'!P75</f>
        <v>30000</v>
      </c>
      <c r="V75" s="70">
        <f>+'2016'!Q74+'2017'!Q75</f>
        <v>7334</v>
      </c>
      <c r="W75" s="70">
        <f>+'2016'!R74+'2017'!R75</f>
        <v>0</v>
      </c>
      <c r="X75" s="21">
        <f t="shared" si="0"/>
        <v>0.24446666666666667</v>
      </c>
      <c r="Y75" s="20" t="str">
        <f t="shared" si="1"/>
        <v xml:space="preserve"> -</v>
      </c>
    </row>
    <row r="76" spans="2:25" ht="75">
      <c r="B76" s="340"/>
      <c r="C76" s="337"/>
      <c r="D76" s="331"/>
      <c r="E76" s="11" t="s">
        <v>88</v>
      </c>
      <c r="F76" s="50">
        <v>4000</v>
      </c>
      <c r="G76" s="50">
        <f>'2016'!J75</f>
        <v>1000</v>
      </c>
      <c r="H76" s="82">
        <f>'2017'!J76</f>
        <v>1000</v>
      </c>
      <c r="I76" s="82">
        <f>'2018'!J76</f>
        <v>1000</v>
      </c>
      <c r="J76" s="82">
        <f>'2019'!J76</f>
        <v>1000</v>
      </c>
      <c r="K76" s="169">
        <f>'2016'!K75</f>
        <v>1745</v>
      </c>
      <c r="L76" s="82">
        <f>'2017'!K76</f>
        <v>2061</v>
      </c>
      <c r="M76" s="82">
        <f>'2018'!K76</f>
        <v>1867</v>
      </c>
      <c r="N76" s="133">
        <f>'2019'!K76</f>
        <v>0</v>
      </c>
      <c r="O76" s="183">
        <f>'2016'!N75</f>
        <v>1</v>
      </c>
      <c r="P76" s="184">
        <f>'2017'!N76</f>
        <v>1</v>
      </c>
      <c r="Q76" s="185">
        <f>'2018'!N76</f>
        <v>1</v>
      </c>
      <c r="R76" s="184">
        <f>'2019'!K76</f>
        <v>0</v>
      </c>
      <c r="S76" s="209">
        <v>1</v>
      </c>
      <c r="T76" s="119">
        <v>2210255</v>
      </c>
      <c r="U76" s="50">
        <f>+'2016'!P75+'2017'!P76</f>
        <v>811251</v>
      </c>
      <c r="V76" s="50">
        <f>+'2016'!Q75+'2017'!Q76</f>
        <v>958207</v>
      </c>
      <c r="W76" s="50">
        <f>+'2016'!R75+'2017'!R76</f>
        <v>0</v>
      </c>
      <c r="X76" s="28">
        <f t="shared" si="0"/>
        <v>1.1811473884161623</v>
      </c>
      <c r="Y76" s="25" t="str">
        <f t="shared" si="1"/>
        <v xml:space="preserve"> -</v>
      </c>
    </row>
    <row r="77" spans="2:25" ht="45">
      <c r="B77" s="340"/>
      <c r="C77" s="337"/>
      <c r="D77" s="331"/>
      <c r="E77" s="11" t="s">
        <v>89</v>
      </c>
      <c r="F77" s="50">
        <v>4000</v>
      </c>
      <c r="G77" s="50">
        <f>'2016'!J76</f>
        <v>600</v>
      </c>
      <c r="H77" s="82">
        <f>'2017'!J77</f>
        <v>1000</v>
      </c>
      <c r="I77" s="82">
        <f>'2018'!J77</f>
        <v>1200</v>
      </c>
      <c r="J77" s="82">
        <f>'2019'!J77</f>
        <v>1200</v>
      </c>
      <c r="K77" s="169">
        <f>'2016'!K76</f>
        <v>71</v>
      </c>
      <c r="L77" s="82">
        <f>'2017'!K77</f>
        <v>1000</v>
      </c>
      <c r="M77" s="82">
        <f>'2018'!K77</f>
        <v>1000</v>
      </c>
      <c r="N77" s="133">
        <f>'2019'!K77</f>
        <v>0</v>
      </c>
      <c r="O77" s="183">
        <f>'2016'!N76</f>
        <v>0.11833333333333333</v>
      </c>
      <c r="P77" s="184">
        <f>'2017'!N77</f>
        <v>1</v>
      </c>
      <c r="Q77" s="185">
        <f>'2018'!N77</f>
        <v>0.83333333333333337</v>
      </c>
      <c r="R77" s="184">
        <f>'2019'!K77</f>
        <v>0</v>
      </c>
      <c r="S77" s="209">
        <v>0.51775000000000004</v>
      </c>
      <c r="T77" s="119">
        <v>2210255</v>
      </c>
      <c r="U77" s="50">
        <f>+'2016'!P76+'2017'!P77</f>
        <v>256000</v>
      </c>
      <c r="V77" s="50">
        <f>+'2016'!Q76+'2017'!Q77</f>
        <v>156000</v>
      </c>
      <c r="W77" s="50">
        <f>+'2016'!R76+'2017'!R77</f>
        <v>0</v>
      </c>
      <c r="X77" s="28">
        <f t="shared" si="0"/>
        <v>0.609375</v>
      </c>
      <c r="Y77" s="25" t="str">
        <f t="shared" si="1"/>
        <v xml:space="preserve"> -</v>
      </c>
    </row>
    <row r="78" spans="2:25" ht="45">
      <c r="B78" s="340"/>
      <c r="C78" s="337"/>
      <c r="D78" s="331"/>
      <c r="E78" s="11" t="s">
        <v>90</v>
      </c>
      <c r="F78" s="50">
        <v>1</v>
      </c>
      <c r="G78" s="50">
        <f>'2016'!J77</f>
        <v>1</v>
      </c>
      <c r="H78" s="82">
        <f>'2017'!J78</f>
        <v>1</v>
      </c>
      <c r="I78" s="82">
        <f>'2018'!J78</f>
        <v>1</v>
      </c>
      <c r="J78" s="82">
        <f>'2019'!J78</f>
        <v>1</v>
      </c>
      <c r="K78" s="169">
        <f>'2016'!K77</f>
        <v>1</v>
      </c>
      <c r="L78" s="82">
        <f>'2017'!K78</f>
        <v>1</v>
      </c>
      <c r="M78" s="82">
        <f>'2018'!K78</f>
        <v>1</v>
      </c>
      <c r="N78" s="133">
        <f>'2019'!K78</f>
        <v>0</v>
      </c>
      <c r="O78" s="183">
        <f>'2016'!N77</f>
        <v>1</v>
      </c>
      <c r="P78" s="184">
        <f>'2017'!N78</f>
        <v>1</v>
      </c>
      <c r="Q78" s="185">
        <f>'2018'!N78</f>
        <v>1</v>
      </c>
      <c r="R78" s="184">
        <f>'2019'!K78</f>
        <v>0</v>
      </c>
      <c r="S78" s="209">
        <v>0.75</v>
      </c>
      <c r="T78" s="119">
        <v>2210155</v>
      </c>
      <c r="U78" s="50">
        <f>+'2016'!P77+'2017'!P78</f>
        <v>280000</v>
      </c>
      <c r="V78" s="50">
        <f>+'2016'!Q77+'2017'!Q78</f>
        <v>129260</v>
      </c>
      <c r="W78" s="50">
        <f>+'2016'!R77+'2017'!R78</f>
        <v>0</v>
      </c>
      <c r="X78" s="28">
        <f t="shared" ref="X78:X137" si="2">IF(U78=0," -",V78/U78)</f>
        <v>0.46164285714285713</v>
      </c>
      <c r="Y78" s="25" t="str">
        <f t="shared" ref="Y78:Y137" si="3">IF(W78=0," -",IF(V78=0,100%,W78/V78))</f>
        <v xml:space="preserve"> -</v>
      </c>
    </row>
    <row r="79" spans="2:25" ht="75">
      <c r="B79" s="340"/>
      <c r="C79" s="337"/>
      <c r="D79" s="331"/>
      <c r="E79" s="11" t="s">
        <v>91</v>
      </c>
      <c r="F79" s="50">
        <v>1</v>
      </c>
      <c r="G79" s="50">
        <f>'2016'!J78</f>
        <v>1</v>
      </c>
      <c r="H79" s="82">
        <f>'2017'!J79</f>
        <v>1</v>
      </c>
      <c r="I79" s="82">
        <f>'2018'!J79</f>
        <v>1</v>
      </c>
      <c r="J79" s="82">
        <f>'2019'!J79</f>
        <v>1</v>
      </c>
      <c r="K79" s="169">
        <f>'2016'!K78</f>
        <v>1</v>
      </c>
      <c r="L79" s="82">
        <f>'2017'!K79</f>
        <v>1</v>
      </c>
      <c r="M79" s="82">
        <f>'2018'!K79</f>
        <v>1</v>
      </c>
      <c r="N79" s="133">
        <f>'2019'!K79</f>
        <v>0</v>
      </c>
      <c r="O79" s="183">
        <f>'2016'!N78</f>
        <v>1</v>
      </c>
      <c r="P79" s="184">
        <f>'2017'!N79</f>
        <v>1</v>
      </c>
      <c r="Q79" s="185">
        <f>'2018'!N79</f>
        <v>1</v>
      </c>
      <c r="R79" s="184">
        <f>'2019'!K79</f>
        <v>0</v>
      </c>
      <c r="S79" s="209">
        <v>0.75</v>
      </c>
      <c r="T79" s="119">
        <v>2210155</v>
      </c>
      <c r="U79" s="50">
        <f>+'2016'!P78+'2017'!P79</f>
        <v>158000</v>
      </c>
      <c r="V79" s="50">
        <f>+'2016'!Q78+'2017'!Q79</f>
        <v>92500</v>
      </c>
      <c r="W79" s="50">
        <f>+'2016'!R78+'2017'!R79</f>
        <v>0</v>
      </c>
      <c r="X79" s="28">
        <f t="shared" si="2"/>
        <v>0.58544303797468356</v>
      </c>
      <c r="Y79" s="25" t="str">
        <f t="shared" si="3"/>
        <v xml:space="preserve"> -</v>
      </c>
    </row>
    <row r="80" spans="2:25" ht="60">
      <c r="B80" s="340"/>
      <c r="C80" s="337"/>
      <c r="D80" s="331"/>
      <c r="E80" s="11" t="s">
        <v>92</v>
      </c>
      <c r="F80" s="50">
        <v>1</v>
      </c>
      <c r="G80" s="50">
        <f>'2016'!J79</f>
        <v>1</v>
      </c>
      <c r="H80" s="82">
        <f>'2017'!J80</f>
        <v>1</v>
      </c>
      <c r="I80" s="82">
        <f>'2018'!J80</f>
        <v>1</v>
      </c>
      <c r="J80" s="82">
        <f>'2019'!J80</f>
        <v>1</v>
      </c>
      <c r="K80" s="169">
        <f>'2016'!K79</f>
        <v>1</v>
      </c>
      <c r="L80" s="82">
        <f>'2017'!K80</f>
        <v>1</v>
      </c>
      <c r="M80" s="82">
        <f>'2018'!K80</f>
        <v>1</v>
      </c>
      <c r="N80" s="133">
        <f>'2019'!K80</f>
        <v>0</v>
      </c>
      <c r="O80" s="183">
        <f>'2016'!N79</f>
        <v>1</v>
      </c>
      <c r="P80" s="184">
        <f>'2017'!N80</f>
        <v>1</v>
      </c>
      <c r="Q80" s="185">
        <f>'2018'!N80</f>
        <v>1</v>
      </c>
      <c r="R80" s="184">
        <f>'2019'!K80</f>
        <v>0</v>
      </c>
      <c r="S80" s="209">
        <v>0.75</v>
      </c>
      <c r="T80" s="119">
        <v>2210292</v>
      </c>
      <c r="U80" s="50">
        <f>+'2016'!P79+'2017'!P80</f>
        <v>250000</v>
      </c>
      <c r="V80" s="50">
        <f>+'2016'!Q79+'2017'!Q80</f>
        <v>211962</v>
      </c>
      <c r="W80" s="50">
        <f>+'2016'!R79+'2017'!R80</f>
        <v>500</v>
      </c>
      <c r="X80" s="28">
        <f t="shared" si="2"/>
        <v>0.84784800000000005</v>
      </c>
      <c r="Y80" s="25">
        <f t="shared" si="3"/>
        <v>2.3589133901359676E-3</v>
      </c>
    </row>
    <row r="81" spans="2:25" ht="45">
      <c r="B81" s="340"/>
      <c r="C81" s="337"/>
      <c r="D81" s="331"/>
      <c r="E81" s="11" t="s">
        <v>93</v>
      </c>
      <c r="F81" s="50">
        <v>33</v>
      </c>
      <c r="G81" s="50">
        <f>'2016'!J80</f>
        <v>33</v>
      </c>
      <c r="H81" s="82">
        <f>'2017'!J81</f>
        <v>33</v>
      </c>
      <c r="I81" s="82">
        <f>'2018'!J81</f>
        <v>33</v>
      </c>
      <c r="J81" s="82">
        <f>'2019'!J81</f>
        <v>33</v>
      </c>
      <c r="K81" s="169">
        <f>'2016'!K80</f>
        <v>18</v>
      </c>
      <c r="L81" s="82">
        <f>'2017'!K81</f>
        <v>33</v>
      </c>
      <c r="M81" s="82">
        <f>'2018'!K81</f>
        <v>26</v>
      </c>
      <c r="N81" s="133">
        <f>'2019'!K81</f>
        <v>0</v>
      </c>
      <c r="O81" s="183">
        <f>'2016'!N80</f>
        <v>0.54545454545454541</v>
      </c>
      <c r="P81" s="184">
        <f>'2017'!N81</f>
        <v>1</v>
      </c>
      <c r="Q81" s="185">
        <f>'2018'!N81</f>
        <v>0.78787878787878785</v>
      </c>
      <c r="R81" s="184">
        <f>'2019'!K81</f>
        <v>0</v>
      </c>
      <c r="S81" s="209">
        <v>0.58333333333333337</v>
      </c>
      <c r="T81" s="119">
        <v>2210255</v>
      </c>
      <c r="U81" s="50">
        <f>+'2016'!P80+'2017'!P81</f>
        <v>215000</v>
      </c>
      <c r="V81" s="50">
        <f>+'2016'!Q80+'2017'!Q81</f>
        <v>155000</v>
      </c>
      <c r="W81" s="50">
        <f>+'2016'!R80+'2017'!R81</f>
        <v>0</v>
      </c>
      <c r="X81" s="28">
        <f t="shared" si="2"/>
        <v>0.72093023255813948</v>
      </c>
      <c r="Y81" s="25" t="str">
        <f t="shared" si="3"/>
        <v xml:space="preserve"> -</v>
      </c>
    </row>
    <row r="82" spans="2:25" ht="46" thickBot="1">
      <c r="B82" s="340"/>
      <c r="C82" s="337"/>
      <c r="D82" s="332"/>
      <c r="E82" s="15" t="s">
        <v>94</v>
      </c>
      <c r="F82" s="54">
        <v>75000</v>
      </c>
      <c r="G82" s="54">
        <f>'2016'!J81</f>
        <v>75000</v>
      </c>
      <c r="H82" s="83">
        <f>'2017'!J82</f>
        <v>75000</v>
      </c>
      <c r="I82" s="83">
        <f>'2018'!J82</f>
        <v>75000</v>
      </c>
      <c r="J82" s="83">
        <f>'2019'!J82</f>
        <v>75000</v>
      </c>
      <c r="K82" s="170">
        <f>'2016'!K81</f>
        <v>31000</v>
      </c>
      <c r="L82" s="83">
        <f>'2017'!K82</f>
        <v>65000</v>
      </c>
      <c r="M82" s="83">
        <f>'2018'!K82</f>
        <v>67945</v>
      </c>
      <c r="N82" s="141">
        <f>'2019'!K82</f>
        <v>0</v>
      </c>
      <c r="O82" s="189">
        <f>'2016'!N81</f>
        <v>0.41333333333333333</v>
      </c>
      <c r="P82" s="190">
        <f>'2017'!N82</f>
        <v>0.8666666666666667</v>
      </c>
      <c r="Q82" s="191">
        <f>'2018'!N82</f>
        <v>0.90593333333333337</v>
      </c>
      <c r="R82" s="190">
        <f>'2019'!K82</f>
        <v>0</v>
      </c>
      <c r="S82" s="213">
        <v>0.54648333333333332</v>
      </c>
      <c r="T82" s="120">
        <v>2210255</v>
      </c>
      <c r="U82" s="54">
        <f>+'2016'!P81+'2017'!P82</f>
        <v>1227522</v>
      </c>
      <c r="V82" s="54">
        <f>+'2016'!Q81+'2017'!Q82</f>
        <v>1227522</v>
      </c>
      <c r="W82" s="54">
        <f>+'2016'!R81+'2017'!R82</f>
        <v>46500</v>
      </c>
      <c r="X82" s="55">
        <f t="shared" si="2"/>
        <v>1</v>
      </c>
      <c r="Y82" s="56">
        <f t="shared" si="3"/>
        <v>3.7881194797323388E-2</v>
      </c>
    </row>
    <row r="83" spans="2:25" ht="90">
      <c r="B83" s="340"/>
      <c r="C83" s="337"/>
      <c r="D83" s="305" t="s">
        <v>160</v>
      </c>
      <c r="E83" s="111" t="s">
        <v>95</v>
      </c>
      <c r="F83" s="70">
        <v>1</v>
      </c>
      <c r="G83" s="70">
        <f>'2016'!J82</f>
        <v>1</v>
      </c>
      <c r="H83" s="86">
        <f>'2017'!J83</f>
        <v>1</v>
      </c>
      <c r="I83" s="86">
        <f>'2018'!J83</f>
        <v>1</v>
      </c>
      <c r="J83" s="86">
        <f>'2019'!J83</f>
        <v>1</v>
      </c>
      <c r="K83" s="174">
        <f>'2016'!K82</f>
        <v>1</v>
      </c>
      <c r="L83" s="86">
        <f>'2017'!K83</f>
        <v>1</v>
      </c>
      <c r="M83" s="86">
        <f>'2018'!K83</f>
        <v>1</v>
      </c>
      <c r="N83" s="175">
        <f>'2019'!K83</f>
        <v>0</v>
      </c>
      <c r="O83" s="192">
        <f>'2016'!N82</f>
        <v>1</v>
      </c>
      <c r="P83" s="193">
        <f>'2017'!N83</f>
        <v>1</v>
      </c>
      <c r="Q83" s="194">
        <f>'2018'!N83</f>
        <v>1</v>
      </c>
      <c r="R83" s="193">
        <f>'2019'!K83</f>
        <v>0</v>
      </c>
      <c r="S83" s="214">
        <v>0.75</v>
      </c>
      <c r="T83" s="121">
        <v>2210260</v>
      </c>
      <c r="U83" s="70">
        <f>+'2016'!P82+'2017'!P83</f>
        <v>173500</v>
      </c>
      <c r="V83" s="70">
        <f>+'2016'!Q82+'2017'!Q83</f>
        <v>159900</v>
      </c>
      <c r="W83" s="70">
        <f>+'2016'!R82+'2017'!R83</f>
        <v>0</v>
      </c>
      <c r="X83" s="71">
        <f t="shared" si="2"/>
        <v>0.92161383285302589</v>
      </c>
      <c r="Y83" s="72" t="str">
        <f t="shared" si="3"/>
        <v xml:space="preserve"> -</v>
      </c>
    </row>
    <row r="84" spans="2:25" ht="60">
      <c r="B84" s="340"/>
      <c r="C84" s="337"/>
      <c r="D84" s="333"/>
      <c r="E84" s="8" t="s">
        <v>96</v>
      </c>
      <c r="F84" s="50">
        <v>1</v>
      </c>
      <c r="G84" s="50">
        <f>'2016'!J83</f>
        <v>1</v>
      </c>
      <c r="H84" s="82">
        <f>'2017'!J84</f>
        <v>1</v>
      </c>
      <c r="I84" s="82">
        <f>'2018'!J84</f>
        <v>1</v>
      </c>
      <c r="J84" s="82">
        <f>'2019'!J84</f>
        <v>1</v>
      </c>
      <c r="K84" s="169">
        <f>'2016'!K83</f>
        <v>1</v>
      </c>
      <c r="L84" s="82">
        <f>'2017'!K84</f>
        <v>1</v>
      </c>
      <c r="M84" s="82">
        <f>'2018'!K84</f>
        <v>1</v>
      </c>
      <c r="N84" s="133">
        <f>'2019'!K84</f>
        <v>0</v>
      </c>
      <c r="O84" s="183">
        <f>'2016'!N83</f>
        <v>1</v>
      </c>
      <c r="P84" s="184">
        <f>'2017'!N84</f>
        <v>1</v>
      </c>
      <c r="Q84" s="185">
        <f>'2018'!N84</f>
        <v>1</v>
      </c>
      <c r="R84" s="184">
        <f>'2019'!K84</f>
        <v>0</v>
      </c>
      <c r="S84" s="209">
        <v>0.75</v>
      </c>
      <c r="T84" s="119">
        <v>2210260</v>
      </c>
      <c r="U84" s="50">
        <f>+'2016'!P83+'2017'!P84</f>
        <v>844436</v>
      </c>
      <c r="V84" s="50">
        <f>+'2016'!Q83+'2017'!Q84</f>
        <v>833847</v>
      </c>
      <c r="W84" s="50">
        <f>+'2016'!R83+'2017'!R84</f>
        <v>0</v>
      </c>
      <c r="X84" s="28">
        <f t="shared" si="2"/>
        <v>0.98746026933953546</v>
      </c>
      <c r="Y84" s="25" t="str">
        <f t="shared" si="3"/>
        <v xml:space="preserve"> -</v>
      </c>
    </row>
    <row r="85" spans="2:25" ht="91" thickBot="1">
      <c r="B85" s="340"/>
      <c r="C85" s="337"/>
      <c r="D85" s="306"/>
      <c r="E85" s="17" t="s">
        <v>97</v>
      </c>
      <c r="F85" s="66">
        <v>1</v>
      </c>
      <c r="G85" s="66">
        <f>'2016'!J84</f>
        <v>1</v>
      </c>
      <c r="H85" s="87">
        <f>'2017'!J85</f>
        <v>1</v>
      </c>
      <c r="I85" s="87">
        <f>'2018'!J85</f>
        <v>1</v>
      </c>
      <c r="J85" s="87">
        <f>'2019'!J85</f>
        <v>1</v>
      </c>
      <c r="K85" s="176">
        <f>'2016'!K84</f>
        <v>1</v>
      </c>
      <c r="L85" s="87">
        <f>'2017'!K85</f>
        <v>1</v>
      </c>
      <c r="M85" s="87">
        <f>'2018'!K85</f>
        <v>1</v>
      </c>
      <c r="N85" s="140">
        <f>'2019'!K85</f>
        <v>0</v>
      </c>
      <c r="O85" s="180">
        <f>'2016'!N84</f>
        <v>1</v>
      </c>
      <c r="P85" s="181">
        <f>'2017'!N85</f>
        <v>1</v>
      </c>
      <c r="Q85" s="182">
        <f>'2018'!N85</f>
        <v>1</v>
      </c>
      <c r="R85" s="181">
        <f>'2019'!K85</f>
        <v>0</v>
      </c>
      <c r="S85" s="210">
        <v>0.75</v>
      </c>
      <c r="T85" s="32">
        <v>2210260</v>
      </c>
      <c r="U85" s="54">
        <f>+'2016'!P84+'2017'!P85</f>
        <v>251000</v>
      </c>
      <c r="V85" s="54">
        <f>+'2016'!Q84+'2017'!Q85</f>
        <v>247500</v>
      </c>
      <c r="W85" s="54">
        <f>+'2016'!R84+'2017'!R85</f>
        <v>0</v>
      </c>
      <c r="X85" s="67">
        <f t="shared" si="2"/>
        <v>0.98605577689243029</v>
      </c>
      <c r="Y85" s="68" t="str">
        <f t="shared" si="3"/>
        <v xml:space="preserve"> -</v>
      </c>
    </row>
    <row r="86" spans="2:25" ht="45">
      <c r="B86" s="340"/>
      <c r="C86" s="337"/>
      <c r="D86" s="330" t="s">
        <v>161</v>
      </c>
      <c r="E86" s="14" t="s">
        <v>98</v>
      </c>
      <c r="F86" s="52">
        <v>1</v>
      </c>
      <c r="G86" s="52">
        <f>'2016'!J85</f>
        <v>1</v>
      </c>
      <c r="H86" s="81">
        <f>'2017'!J86</f>
        <v>1</v>
      </c>
      <c r="I86" s="81">
        <f>'2018'!J86</f>
        <v>1</v>
      </c>
      <c r="J86" s="81">
        <f>'2019'!J86</f>
        <v>1</v>
      </c>
      <c r="K86" s="167">
        <f>'2016'!K85</f>
        <v>1</v>
      </c>
      <c r="L86" s="81">
        <f>'2017'!K86</f>
        <v>1</v>
      </c>
      <c r="M86" s="81">
        <f>'2018'!K86</f>
        <v>1</v>
      </c>
      <c r="N86" s="168">
        <f>'2019'!K86</f>
        <v>0</v>
      </c>
      <c r="O86" s="177">
        <f>'2016'!N85</f>
        <v>1</v>
      </c>
      <c r="P86" s="178">
        <f>'2017'!N86</f>
        <v>1</v>
      </c>
      <c r="Q86" s="179">
        <f>'2018'!N86</f>
        <v>1</v>
      </c>
      <c r="R86" s="178">
        <f>'2019'!K86</f>
        <v>0</v>
      </c>
      <c r="S86" s="208">
        <v>0.75</v>
      </c>
      <c r="T86" s="118">
        <v>2210946</v>
      </c>
      <c r="U86" s="70">
        <f>+'2016'!P85+'2017'!P86</f>
        <v>447951</v>
      </c>
      <c r="V86" s="70">
        <f>+'2016'!Q85+'2017'!Q86</f>
        <v>447951</v>
      </c>
      <c r="W86" s="70">
        <f>+'2016'!R85+'2017'!R86</f>
        <v>0</v>
      </c>
      <c r="X86" s="21">
        <f t="shared" si="2"/>
        <v>1</v>
      </c>
      <c r="Y86" s="20" t="str">
        <f t="shared" si="3"/>
        <v xml:space="preserve"> -</v>
      </c>
    </row>
    <row r="87" spans="2:25" ht="45">
      <c r="B87" s="340"/>
      <c r="C87" s="337"/>
      <c r="D87" s="331"/>
      <c r="E87" s="11" t="s">
        <v>99</v>
      </c>
      <c r="F87" s="28">
        <v>1</v>
      </c>
      <c r="G87" s="28">
        <f>'2016'!J86</f>
        <v>1</v>
      </c>
      <c r="H87" s="85">
        <f>'2017'!J87</f>
        <v>1</v>
      </c>
      <c r="I87" s="85">
        <f>'2018'!J87</f>
        <v>1</v>
      </c>
      <c r="J87" s="85">
        <f>'2019'!J87</f>
        <v>1</v>
      </c>
      <c r="K87" s="173">
        <f>'2016'!K86</f>
        <v>0</v>
      </c>
      <c r="L87" s="85">
        <f>'2017'!K87</f>
        <v>1</v>
      </c>
      <c r="M87" s="85">
        <f>'2018'!K87</f>
        <v>1</v>
      </c>
      <c r="N87" s="25">
        <f>'2019'!K87</f>
        <v>0</v>
      </c>
      <c r="O87" s="183">
        <f>'2016'!N86</f>
        <v>0</v>
      </c>
      <c r="P87" s="184">
        <f>'2017'!N87</f>
        <v>1</v>
      </c>
      <c r="Q87" s="185">
        <f>'2018'!N87</f>
        <v>1</v>
      </c>
      <c r="R87" s="184">
        <f>'2019'!K87</f>
        <v>0</v>
      </c>
      <c r="S87" s="209">
        <v>0.5</v>
      </c>
      <c r="T87" s="119">
        <v>2210946</v>
      </c>
      <c r="U87" s="50">
        <f>+'2016'!P86+'2017'!P87</f>
        <v>80000</v>
      </c>
      <c r="V87" s="50">
        <f>+'2016'!Q86+'2017'!Q87</f>
        <v>80000</v>
      </c>
      <c r="W87" s="50">
        <f>+'2016'!R86+'2017'!R87</f>
        <v>0</v>
      </c>
      <c r="X87" s="28">
        <f t="shared" si="2"/>
        <v>1</v>
      </c>
      <c r="Y87" s="25" t="str">
        <f t="shared" si="3"/>
        <v xml:space="preserve"> -</v>
      </c>
    </row>
    <row r="88" spans="2:25" ht="30">
      <c r="B88" s="340"/>
      <c r="C88" s="337"/>
      <c r="D88" s="331"/>
      <c r="E88" s="8" t="s">
        <v>100</v>
      </c>
      <c r="F88" s="50">
        <v>1</v>
      </c>
      <c r="G88" s="50">
        <f>'2016'!J87</f>
        <v>0</v>
      </c>
      <c r="H88" s="82">
        <f>'2017'!J88</f>
        <v>1</v>
      </c>
      <c r="I88" s="82">
        <f>'2018'!J88</f>
        <v>1</v>
      </c>
      <c r="J88" s="82">
        <f>'2019'!J88</f>
        <v>1</v>
      </c>
      <c r="K88" s="169">
        <f>'2016'!K87</f>
        <v>0</v>
      </c>
      <c r="L88" s="82">
        <f>'2017'!K88</f>
        <v>0</v>
      </c>
      <c r="M88" s="82">
        <f>'2018'!K88</f>
        <v>0.7</v>
      </c>
      <c r="N88" s="133">
        <f>'2019'!K88</f>
        <v>0</v>
      </c>
      <c r="O88" s="183" t="str">
        <f>'2016'!N87</f>
        <v xml:space="preserve"> -</v>
      </c>
      <c r="P88" s="184">
        <f>'2017'!N88</f>
        <v>0</v>
      </c>
      <c r="Q88" s="185">
        <f>'2018'!N88</f>
        <v>0.7</v>
      </c>
      <c r="R88" s="184">
        <f>'2019'!K88</f>
        <v>0</v>
      </c>
      <c r="S88" s="209">
        <v>0.23333333333333331</v>
      </c>
      <c r="T88" s="119" t="s">
        <v>251</v>
      </c>
      <c r="U88" s="50">
        <f>+'2016'!P87+'2017'!P88</f>
        <v>0</v>
      </c>
      <c r="V88" s="50">
        <f>+'2016'!Q87+'2017'!Q88</f>
        <v>0</v>
      </c>
      <c r="W88" s="50">
        <f>+'2016'!R87+'2017'!R88</f>
        <v>0</v>
      </c>
      <c r="X88" s="28" t="str">
        <f t="shared" si="2"/>
        <v xml:space="preserve"> -</v>
      </c>
      <c r="Y88" s="25" t="str">
        <f t="shared" si="3"/>
        <v xml:space="preserve"> -</v>
      </c>
    </row>
    <row r="89" spans="2:25" ht="45">
      <c r="B89" s="340"/>
      <c r="C89" s="337"/>
      <c r="D89" s="331"/>
      <c r="E89" s="8" t="s">
        <v>101</v>
      </c>
      <c r="F89" s="50">
        <v>1</v>
      </c>
      <c r="G89" s="50">
        <f>'2016'!J88</f>
        <v>0</v>
      </c>
      <c r="H89" s="82">
        <f>'2017'!J89</f>
        <v>1</v>
      </c>
      <c r="I89" s="82">
        <f>'2018'!J89</f>
        <v>1</v>
      </c>
      <c r="J89" s="82">
        <f>'2019'!J89</f>
        <v>1</v>
      </c>
      <c r="K89" s="169">
        <f>'2016'!K88</f>
        <v>0</v>
      </c>
      <c r="L89" s="82">
        <f>'2017'!K89</f>
        <v>0</v>
      </c>
      <c r="M89" s="82">
        <f>'2018'!K89</f>
        <v>0</v>
      </c>
      <c r="N89" s="133">
        <f>'2019'!K89</f>
        <v>0</v>
      </c>
      <c r="O89" s="183" t="str">
        <f>'2016'!N88</f>
        <v xml:space="preserve"> -</v>
      </c>
      <c r="P89" s="184">
        <f>'2017'!N89</f>
        <v>0</v>
      </c>
      <c r="Q89" s="185">
        <f>'2018'!N89</f>
        <v>0</v>
      </c>
      <c r="R89" s="184">
        <f>'2019'!K89</f>
        <v>0</v>
      </c>
      <c r="S89" s="209">
        <v>0</v>
      </c>
      <c r="T89" s="119" t="s">
        <v>251</v>
      </c>
      <c r="U89" s="50">
        <f>+'2016'!P88+'2017'!P89</f>
        <v>0</v>
      </c>
      <c r="V89" s="50">
        <f>+'2016'!Q88+'2017'!Q89</f>
        <v>0</v>
      </c>
      <c r="W89" s="50">
        <f>+'2016'!R88+'2017'!R89</f>
        <v>0</v>
      </c>
      <c r="X89" s="28" t="str">
        <f t="shared" si="2"/>
        <v xml:space="preserve"> -</v>
      </c>
      <c r="Y89" s="25" t="str">
        <f t="shared" si="3"/>
        <v xml:space="preserve"> -</v>
      </c>
    </row>
    <row r="90" spans="2:25" ht="61" thickBot="1">
      <c r="B90" s="340"/>
      <c r="C90" s="337"/>
      <c r="D90" s="332"/>
      <c r="E90" s="15" t="s">
        <v>102</v>
      </c>
      <c r="F90" s="54">
        <v>1</v>
      </c>
      <c r="G90" s="54">
        <f>'2016'!J89</f>
        <v>1</v>
      </c>
      <c r="H90" s="83">
        <f>'2017'!J90</f>
        <v>1</v>
      </c>
      <c r="I90" s="83">
        <f>'2018'!J90</f>
        <v>1</v>
      </c>
      <c r="J90" s="83">
        <f>'2019'!J90</f>
        <v>1</v>
      </c>
      <c r="K90" s="170">
        <f>'2016'!K89</f>
        <v>1</v>
      </c>
      <c r="L90" s="83">
        <f>'2017'!K90</f>
        <v>0</v>
      </c>
      <c r="M90" s="83">
        <f>'2018'!K90</f>
        <v>2</v>
      </c>
      <c r="N90" s="141">
        <f>'2019'!K90</f>
        <v>0</v>
      </c>
      <c r="O90" s="189">
        <f>'2016'!N89</f>
        <v>1</v>
      </c>
      <c r="P90" s="190">
        <f>'2017'!N90</f>
        <v>0</v>
      </c>
      <c r="Q90" s="191">
        <f>'2018'!N90</f>
        <v>1</v>
      </c>
      <c r="R90" s="190">
        <f>'2019'!K90</f>
        <v>0</v>
      </c>
      <c r="S90" s="213">
        <v>0.75</v>
      </c>
      <c r="T90" s="120">
        <v>2210946</v>
      </c>
      <c r="U90" s="54">
        <f>+'2016'!P89+'2017'!P90</f>
        <v>700000</v>
      </c>
      <c r="V90" s="54">
        <f>+'2016'!Q89+'2017'!Q90</f>
        <v>700000</v>
      </c>
      <c r="W90" s="54">
        <f>+'2016'!R89+'2017'!R90</f>
        <v>600</v>
      </c>
      <c r="X90" s="55">
        <f t="shared" si="2"/>
        <v>1</v>
      </c>
      <c r="Y90" s="56">
        <f t="shared" si="3"/>
        <v>8.571428571428571E-4</v>
      </c>
    </row>
    <row r="91" spans="2:25" ht="45">
      <c r="B91" s="340"/>
      <c r="C91" s="337"/>
      <c r="D91" s="305" t="s">
        <v>162</v>
      </c>
      <c r="E91" s="13" t="s">
        <v>103</v>
      </c>
      <c r="F91" s="70">
        <v>560</v>
      </c>
      <c r="G91" s="70">
        <f>'2016'!J90</f>
        <v>560</v>
      </c>
      <c r="H91" s="86">
        <f>'2017'!J91</f>
        <v>560</v>
      </c>
      <c r="I91" s="86">
        <f>'2018'!J91</f>
        <v>560</v>
      </c>
      <c r="J91" s="86">
        <f>'2019'!J91</f>
        <v>560</v>
      </c>
      <c r="K91" s="174">
        <f>'2016'!K90</f>
        <v>2157</v>
      </c>
      <c r="L91" s="86">
        <f>'2017'!K91</f>
        <v>1310</v>
      </c>
      <c r="M91" s="86">
        <f>'2018'!K91</f>
        <v>1310</v>
      </c>
      <c r="N91" s="175">
        <f>'2019'!K91</f>
        <v>0</v>
      </c>
      <c r="O91" s="192">
        <f>'2016'!N90</f>
        <v>1</v>
      </c>
      <c r="P91" s="193">
        <f>'2017'!N91</f>
        <v>1</v>
      </c>
      <c r="Q91" s="194">
        <f>'2018'!N91</f>
        <v>1</v>
      </c>
      <c r="R91" s="193">
        <f>'2019'!K91</f>
        <v>0</v>
      </c>
      <c r="S91" s="214">
        <v>1</v>
      </c>
      <c r="T91" s="121" t="s">
        <v>254</v>
      </c>
      <c r="U91" s="70">
        <f>+'2016'!P90+'2017'!P91</f>
        <v>6555261</v>
      </c>
      <c r="V91" s="70">
        <f>+'2016'!Q90+'2017'!Q91</f>
        <v>5433952</v>
      </c>
      <c r="W91" s="70">
        <f>+'2016'!R90+'2017'!R91</f>
        <v>146048</v>
      </c>
      <c r="X91" s="71">
        <f t="shared" si="2"/>
        <v>0.82894517853675087</v>
      </c>
      <c r="Y91" s="72">
        <f t="shared" si="3"/>
        <v>2.6876939656441574E-2</v>
      </c>
    </row>
    <row r="92" spans="2:25" ht="45">
      <c r="B92" s="340"/>
      <c r="C92" s="337"/>
      <c r="D92" s="333"/>
      <c r="E92" s="11" t="s">
        <v>104</v>
      </c>
      <c r="F92" s="50">
        <v>560</v>
      </c>
      <c r="G92" s="50">
        <f>'2016'!J91</f>
        <v>560</v>
      </c>
      <c r="H92" s="82">
        <f>'2017'!J92</f>
        <v>560</v>
      </c>
      <c r="I92" s="82">
        <f>'2018'!J92</f>
        <v>560</v>
      </c>
      <c r="J92" s="82">
        <f>'2019'!J92</f>
        <v>560</v>
      </c>
      <c r="K92" s="169">
        <f>'2016'!K91</f>
        <v>0</v>
      </c>
      <c r="L92" s="82">
        <f>'2017'!K92</f>
        <v>0</v>
      </c>
      <c r="M92" s="82">
        <f>'2018'!K92</f>
        <v>0</v>
      </c>
      <c r="N92" s="133">
        <f>'2019'!K92</f>
        <v>0</v>
      </c>
      <c r="O92" s="183">
        <f>'2016'!N91</f>
        <v>0</v>
      </c>
      <c r="P92" s="184">
        <f>'2017'!N92</f>
        <v>0</v>
      </c>
      <c r="Q92" s="185">
        <f>'2018'!N92</f>
        <v>0</v>
      </c>
      <c r="R92" s="184">
        <f>'2019'!K92</f>
        <v>0</v>
      </c>
      <c r="S92" s="209">
        <v>0</v>
      </c>
      <c r="T92" s="119">
        <v>2210874</v>
      </c>
      <c r="U92" s="50">
        <f>+'2016'!P91+'2017'!P92</f>
        <v>448000</v>
      </c>
      <c r="V92" s="50">
        <f>+'2016'!Q91+'2017'!Q92</f>
        <v>0</v>
      </c>
      <c r="W92" s="50">
        <f>+'2016'!R91+'2017'!R92</f>
        <v>0</v>
      </c>
      <c r="X92" s="28">
        <f t="shared" si="2"/>
        <v>0</v>
      </c>
      <c r="Y92" s="25" t="str">
        <f t="shared" si="3"/>
        <v xml:space="preserve"> -</v>
      </c>
    </row>
    <row r="93" spans="2:25" ht="45">
      <c r="B93" s="340"/>
      <c r="C93" s="337"/>
      <c r="D93" s="333"/>
      <c r="E93" s="8" t="s">
        <v>105</v>
      </c>
      <c r="F93" s="50">
        <v>600</v>
      </c>
      <c r="G93" s="50">
        <f>'2016'!J92</f>
        <v>600</v>
      </c>
      <c r="H93" s="82">
        <f>'2017'!J93</f>
        <v>600</v>
      </c>
      <c r="I93" s="82">
        <f>'2018'!J93</f>
        <v>600</v>
      </c>
      <c r="J93" s="82">
        <f>'2019'!J93</f>
        <v>600</v>
      </c>
      <c r="K93" s="169">
        <f>'2016'!K92</f>
        <v>800</v>
      </c>
      <c r="L93" s="82">
        <f>'2017'!K93</f>
        <v>1656</v>
      </c>
      <c r="M93" s="82">
        <f>'2018'!K93</f>
        <v>1656</v>
      </c>
      <c r="N93" s="133">
        <f>'2019'!K93</f>
        <v>0</v>
      </c>
      <c r="O93" s="183">
        <f>'2016'!N92</f>
        <v>1</v>
      </c>
      <c r="P93" s="184">
        <f>'2017'!N93</f>
        <v>1</v>
      </c>
      <c r="Q93" s="185">
        <f>'2018'!N93</f>
        <v>1</v>
      </c>
      <c r="R93" s="184">
        <f>'2019'!K93</f>
        <v>0</v>
      </c>
      <c r="S93" s="209">
        <v>1</v>
      </c>
      <c r="T93" s="119">
        <v>2210874</v>
      </c>
      <c r="U93" s="50">
        <f>+'2016'!P92+'2017'!P93</f>
        <v>6093872</v>
      </c>
      <c r="V93" s="50">
        <f>+'2016'!Q92+'2017'!Q93</f>
        <v>5047872</v>
      </c>
      <c r="W93" s="50">
        <f>+'2016'!R92+'2017'!R93</f>
        <v>11065</v>
      </c>
      <c r="X93" s="28">
        <f t="shared" si="2"/>
        <v>0.82835215442661081</v>
      </c>
      <c r="Y93" s="25">
        <f t="shared" si="3"/>
        <v>2.1920127927174066E-3</v>
      </c>
    </row>
    <row r="94" spans="2:25" ht="30">
      <c r="B94" s="340"/>
      <c r="C94" s="337"/>
      <c r="D94" s="333"/>
      <c r="E94" s="11" t="s">
        <v>106</v>
      </c>
      <c r="F94" s="50">
        <v>6</v>
      </c>
      <c r="G94" s="50">
        <f>'2016'!J93</f>
        <v>0</v>
      </c>
      <c r="H94" s="82">
        <f>'2017'!J94</f>
        <v>3</v>
      </c>
      <c r="I94" s="82">
        <f>'2018'!J94</f>
        <v>3</v>
      </c>
      <c r="J94" s="82">
        <f>'2019'!J94</f>
        <v>0</v>
      </c>
      <c r="K94" s="169">
        <f>'2016'!K93</f>
        <v>2</v>
      </c>
      <c r="L94" s="82">
        <f>'2017'!K94</f>
        <v>3</v>
      </c>
      <c r="M94" s="82">
        <f>'2018'!K94</f>
        <v>5</v>
      </c>
      <c r="N94" s="133">
        <f>'2019'!K94</f>
        <v>0</v>
      </c>
      <c r="O94" s="183" t="str">
        <f>'2016'!N93</f>
        <v xml:space="preserve"> -</v>
      </c>
      <c r="P94" s="184">
        <f>'2017'!N94</f>
        <v>1</v>
      </c>
      <c r="Q94" s="185">
        <f>'2018'!N94</f>
        <v>1</v>
      </c>
      <c r="R94" s="184">
        <f>'2019'!K94</f>
        <v>0</v>
      </c>
      <c r="S94" s="209">
        <v>1</v>
      </c>
      <c r="T94" s="119">
        <v>2210874</v>
      </c>
      <c r="U94" s="50">
        <f>+'2016'!P93+'2017'!P94</f>
        <v>594000</v>
      </c>
      <c r="V94" s="50">
        <f>+'2016'!Q93+'2017'!Q94</f>
        <v>183144</v>
      </c>
      <c r="W94" s="50">
        <f>+'2016'!R93+'2017'!R94</f>
        <v>0</v>
      </c>
      <c r="X94" s="28">
        <f t="shared" si="2"/>
        <v>0.30832323232323233</v>
      </c>
      <c r="Y94" s="25" t="str">
        <f t="shared" si="3"/>
        <v xml:space="preserve"> -</v>
      </c>
    </row>
    <row r="95" spans="2:25" ht="30">
      <c r="B95" s="340"/>
      <c r="C95" s="337"/>
      <c r="D95" s="333"/>
      <c r="E95" s="11" t="s">
        <v>107</v>
      </c>
      <c r="F95" s="50">
        <v>4</v>
      </c>
      <c r="G95" s="50">
        <f>'2016'!J94</f>
        <v>1</v>
      </c>
      <c r="H95" s="82">
        <f>'2017'!J95</f>
        <v>1</v>
      </c>
      <c r="I95" s="82">
        <f>'2018'!J95</f>
        <v>1</v>
      </c>
      <c r="J95" s="82">
        <f>'2019'!J95</f>
        <v>1</v>
      </c>
      <c r="K95" s="169">
        <f>'2016'!K94</f>
        <v>1</v>
      </c>
      <c r="L95" s="82">
        <f>'2017'!K95</f>
        <v>1</v>
      </c>
      <c r="M95" s="82">
        <f>'2018'!K95</f>
        <v>1</v>
      </c>
      <c r="N95" s="133">
        <f>'2019'!K95</f>
        <v>0</v>
      </c>
      <c r="O95" s="183">
        <f>'2016'!N94</f>
        <v>1</v>
      </c>
      <c r="P95" s="184">
        <f>'2017'!N95</f>
        <v>1</v>
      </c>
      <c r="Q95" s="185">
        <f>'2018'!N95</f>
        <v>1</v>
      </c>
      <c r="R95" s="184">
        <f>'2019'!K95</f>
        <v>0</v>
      </c>
      <c r="S95" s="209">
        <v>0.75</v>
      </c>
      <c r="T95" s="119">
        <v>2210710</v>
      </c>
      <c r="U95" s="50">
        <f>+'2016'!P94+'2017'!P95</f>
        <v>131946</v>
      </c>
      <c r="V95" s="50">
        <f>+'2016'!Q94+'2017'!Q95</f>
        <v>25000</v>
      </c>
      <c r="W95" s="50">
        <f>+'2016'!R94+'2017'!R95</f>
        <v>0</v>
      </c>
      <c r="X95" s="28">
        <f t="shared" si="2"/>
        <v>0.18947145044184743</v>
      </c>
      <c r="Y95" s="25" t="str">
        <f t="shared" si="3"/>
        <v xml:space="preserve"> -</v>
      </c>
    </row>
    <row r="96" spans="2:25" ht="45">
      <c r="B96" s="340"/>
      <c r="C96" s="337"/>
      <c r="D96" s="333"/>
      <c r="E96" s="11" t="s">
        <v>108</v>
      </c>
      <c r="F96" s="50">
        <v>560</v>
      </c>
      <c r="G96" s="50">
        <f>'2016'!J95</f>
        <v>560</v>
      </c>
      <c r="H96" s="82">
        <f>'2017'!J96</f>
        <v>560</v>
      </c>
      <c r="I96" s="82">
        <f>'2018'!J96</f>
        <v>560</v>
      </c>
      <c r="J96" s="82">
        <f>'2019'!J96</f>
        <v>560</v>
      </c>
      <c r="K96" s="169">
        <f>'2016'!K95</f>
        <v>964</v>
      </c>
      <c r="L96" s="82">
        <f>'2017'!K96</f>
        <v>560</v>
      </c>
      <c r="M96" s="82">
        <f>'2018'!K96</f>
        <v>560</v>
      </c>
      <c r="N96" s="133">
        <f>'2019'!K96</f>
        <v>0</v>
      </c>
      <c r="O96" s="183">
        <f>'2016'!N95</f>
        <v>1</v>
      </c>
      <c r="P96" s="184">
        <f>'2017'!N96</f>
        <v>1</v>
      </c>
      <c r="Q96" s="185">
        <f>'2018'!N96</f>
        <v>1</v>
      </c>
      <c r="R96" s="184">
        <f>'2019'!K96</f>
        <v>0</v>
      </c>
      <c r="S96" s="209">
        <v>0.93035714285714288</v>
      </c>
      <c r="T96" s="119" t="s">
        <v>255</v>
      </c>
      <c r="U96" s="50">
        <f>+'2016'!P95+'2017'!P96</f>
        <v>1020050</v>
      </c>
      <c r="V96" s="50">
        <f>+'2016'!Q95+'2017'!Q96</f>
        <v>845303</v>
      </c>
      <c r="W96" s="50">
        <f>+'2016'!R95+'2017'!R96</f>
        <v>0</v>
      </c>
      <c r="X96" s="28">
        <f t="shared" si="2"/>
        <v>0.82868780942110676</v>
      </c>
      <c r="Y96" s="25" t="str">
        <f t="shared" si="3"/>
        <v xml:space="preserve"> -</v>
      </c>
    </row>
    <row r="97" spans="2:25" ht="45">
      <c r="B97" s="340"/>
      <c r="C97" s="337"/>
      <c r="D97" s="333"/>
      <c r="E97" s="11" t="s">
        <v>109</v>
      </c>
      <c r="F97" s="50">
        <v>3</v>
      </c>
      <c r="G97" s="50">
        <f>'2016'!J96</f>
        <v>0</v>
      </c>
      <c r="H97" s="82">
        <f>'2017'!J97</f>
        <v>1</v>
      </c>
      <c r="I97" s="82">
        <f>'2018'!J97</f>
        <v>1</v>
      </c>
      <c r="J97" s="82">
        <f>'2019'!J97</f>
        <v>1</v>
      </c>
      <c r="K97" s="169">
        <f>'2016'!K96</f>
        <v>0</v>
      </c>
      <c r="L97" s="82">
        <f>'2017'!K97</f>
        <v>1</v>
      </c>
      <c r="M97" s="82">
        <f>'2018'!K97</f>
        <v>1</v>
      </c>
      <c r="N97" s="133">
        <f>'2019'!K97</f>
        <v>0</v>
      </c>
      <c r="O97" s="183" t="str">
        <f>'2016'!N96</f>
        <v xml:space="preserve"> -</v>
      </c>
      <c r="P97" s="184">
        <f>'2017'!N97</f>
        <v>1</v>
      </c>
      <c r="Q97" s="185">
        <f>'2018'!N97</f>
        <v>1</v>
      </c>
      <c r="R97" s="184">
        <f>'2019'!K97</f>
        <v>0</v>
      </c>
      <c r="S97" s="209">
        <v>0.66666666666666663</v>
      </c>
      <c r="T97" s="119">
        <v>2210710</v>
      </c>
      <c r="U97" s="50">
        <f>+'2016'!P96+'2017'!P97</f>
        <v>70000</v>
      </c>
      <c r="V97" s="50">
        <f>+'2016'!Q96+'2017'!Q97</f>
        <v>0</v>
      </c>
      <c r="W97" s="50">
        <f>+'2016'!R96+'2017'!R97</f>
        <v>0</v>
      </c>
      <c r="X97" s="28">
        <f t="shared" si="2"/>
        <v>0</v>
      </c>
      <c r="Y97" s="25" t="str">
        <f t="shared" si="3"/>
        <v xml:space="preserve"> -</v>
      </c>
    </row>
    <row r="98" spans="2:25" ht="45">
      <c r="B98" s="340"/>
      <c r="C98" s="337"/>
      <c r="D98" s="333"/>
      <c r="E98" s="11" t="s">
        <v>110</v>
      </c>
      <c r="F98" s="50">
        <v>1</v>
      </c>
      <c r="G98" s="50">
        <f>'2016'!J97</f>
        <v>1</v>
      </c>
      <c r="H98" s="82">
        <f>'2017'!J98</f>
        <v>1</v>
      </c>
      <c r="I98" s="82">
        <f>'2018'!J98</f>
        <v>1</v>
      </c>
      <c r="J98" s="82">
        <f>'2019'!J98</f>
        <v>1</v>
      </c>
      <c r="K98" s="169">
        <f>'2016'!K97</f>
        <v>1</v>
      </c>
      <c r="L98" s="82">
        <f>'2017'!K98</f>
        <v>1</v>
      </c>
      <c r="M98" s="82">
        <f>'2018'!K98</f>
        <v>1</v>
      </c>
      <c r="N98" s="133">
        <f>'2019'!K98</f>
        <v>0</v>
      </c>
      <c r="O98" s="183">
        <f>'2016'!N97</f>
        <v>1</v>
      </c>
      <c r="P98" s="184">
        <f>'2017'!N98</f>
        <v>1</v>
      </c>
      <c r="Q98" s="185">
        <f>'2018'!N98</f>
        <v>1</v>
      </c>
      <c r="R98" s="184">
        <f>'2019'!K98</f>
        <v>0</v>
      </c>
      <c r="S98" s="209">
        <v>0.75</v>
      </c>
      <c r="T98" s="119" t="s">
        <v>255</v>
      </c>
      <c r="U98" s="50">
        <f>+'2016'!P97+'2017'!P98</f>
        <v>393000</v>
      </c>
      <c r="V98" s="50">
        <f>+'2016'!Q97+'2017'!Q98</f>
        <v>231007</v>
      </c>
      <c r="W98" s="50">
        <f>+'2016'!R97+'2017'!R98</f>
        <v>0</v>
      </c>
      <c r="X98" s="28">
        <f t="shared" si="2"/>
        <v>0.58780407124681933</v>
      </c>
      <c r="Y98" s="25" t="str">
        <f t="shared" si="3"/>
        <v xml:space="preserve"> -</v>
      </c>
    </row>
    <row r="99" spans="2:25" ht="45">
      <c r="B99" s="340"/>
      <c r="C99" s="337"/>
      <c r="D99" s="333"/>
      <c r="E99" s="11" t="s">
        <v>111</v>
      </c>
      <c r="F99" s="50">
        <v>560</v>
      </c>
      <c r="G99" s="50">
        <f>'2016'!J98</f>
        <v>560</v>
      </c>
      <c r="H99" s="82">
        <f>'2017'!J99</f>
        <v>560</v>
      </c>
      <c r="I99" s="82">
        <f>'2018'!J99</f>
        <v>560</v>
      </c>
      <c r="J99" s="82">
        <f>'2019'!J99</f>
        <v>560</v>
      </c>
      <c r="K99" s="169">
        <f>'2016'!K98</f>
        <v>1</v>
      </c>
      <c r="L99" s="82">
        <f>'2017'!K99</f>
        <v>3</v>
      </c>
      <c r="M99" s="82">
        <f>'2018'!K99</f>
        <v>560</v>
      </c>
      <c r="N99" s="133">
        <f>'2019'!K99</f>
        <v>0</v>
      </c>
      <c r="O99" s="183">
        <f>'2016'!N98</f>
        <v>1.7857142857142857E-3</v>
      </c>
      <c r="P99" s="184">
        <f>'2017'!N99</f>
        <v>5.3571428571428572E-3</v>
      </c>
      <c r="Q99" s="185">
        <f>'2018'!N99</f>
        <v>1</v>
      </c>
      <c r="R99" s="184">
        <f>'2019'!K99</f>
        <v>0</v>
      </c>
      <c r="S99" s="209">
        <v>0.25178571428571428</v>
      </c>
      <c r="T99" s="119" t="s">
        <v>256</v>
      </c>
      <c r="U99" s="50">
        <f>+'2016'!P98+'2017'!P99</f>
        <v>102000</v>
      </c>
      <c r="V99" s="50">
        <f>+'2016'!Q98+'2017'!Q99</f>
        <v>102000</v>
      </c>
      <c r="W99" s="50">
        <f>+'2016'!R98+'2017'!R99</f>
        <v>0</v>
      </c>
      <c r="X99" s="28">
        <f t="shared" si="2"/>
        <v>1</v>
      </c>
      <c r="Y99" s="25" t="str">
        <f t="shared" si="3"/>
        <v xml:space="preserve"> -</v>
      </c>
    </row>
    <row r="100" spans="2:25" ht="45" customHeight="1">
      <c r="B100" s="340"/>
      <c r="C100" s="337"/>
      <c r="D100" s="333"/>
      <c r="E100" s="11" t="s">
        <v>112</v>
      </c>
      <c r="F100" s="50">
        <v>4</v>
      </c>
      <c r="G100" s="50">
        <f>'2016'!J99</f>
        <v>1</v>
      </c>
      <c r="H100" s="82">
        <f>'2017'!J100</f>
        <v>1</v>
      </c>
      <c r="I100" s="82">
        <f>'2018'!J100</f>
        <v>1</v>
      </c>
      <c r="J100" s="82">
        <f>'2019'!J100</f>
        <v>1</v>
      </c>
      <c r="K100" s="169">
        <f>'2016'!K99</f>
        <v>3</v>
      </c>
      <c r="L100" s="82">
        <f>'2017'!K100</f>
        <v>1</v>
      </c>
      <c r="M100" s="82">
        <f>'2018'!K100</f>
        <v>1</v>
      </c>
      <c r="N100" s="133">
        <f>'2019'!K100</f>
        <v>0</v>
      </c>
      <c r="O100" s="183">
        <f>'2016'!N99</f>
        <v>1</v>
      </c>
      <c r="P100" s="184">
        <f>'2017'!N100</f>
        <v>1</v>
      </c>
      <c r="Q100" s="185">
        <f>'2018'!N100</f>
        <v>1</v>
      </c>
      <c r="R100" s="184">
        <f>'2019'!K100</f>
        <v>0</v>
      </c>
      <c r="S100" s="209">
        <v>1</v>
      </c>
      <c r="T100" s="119" t="s">
        <v>255</v>
      </c>
      <c r="U100" s="50">
        <f>+'2016'!P99+'2017'!P100</f>
        <v>490161</v>
      </c>
      <c r="V100" s="50">
        <f>+'2016'!Q99+'2017'!Q100</f>
        <v>237073</v>
      </c>
      <c r="W100" s="50">
        <f>+'2016'!R99+'2017'!R100</f>
        <v>0</v>
      </c>
      <c r="X100" s="28">
        <f t="shared" si="2"/>
        <v>0.48366353096227566</v>
      </c>
      <c r="Y100" s="25" t="str">
        <f t="shared" si="3"/>
        <v xml:space="preserve"> -</v>
      </c>
    </row>
    <row r="101" spans="2:25" ht="30">
      <c r="B101" s="340"/>
      <c r="C101" s="337"/>
      <c r="D101" s="333"/>
      <c r="E101" s="11" t="s">
        <v>113</v>
      </c>
      <c r="F101" s="50">
        <v>10000</v>
      </c>
      <c r="G101" s="50">
        <f>'2016'!J100</f>
        <v>10000</v>
      </c>
      <c r="H101" s="82">
        <f>'2017'!J101</f>
        <v>10000</v>
      </c>
      <c r="I101" s="82">
        <f>'2018'!J101</f>
        <v>10000</v>
      </c>
      <c r="J101" s="82">
        <f>'2019'!J101</f>
        <v>10000</v>
      </c>
      <c r="K101" s="169">
        <f>'2016'!K100</f>
        <v>9199</v>
      </c>
      <c r="L101" s="82">
        <f>'2017'!K101</f>
        <v>9100</v>
      </c>
      <c r="M101" s="82">
        <f>'2018'!K101</f>
        <v>9199</v>
      </c>
      <c r="N101" s="133">
        <f>'2019'!K101</f>
        <v>0</v>
      </c>
      <c r="O101" s="183">
        <f>'2016'!N100</f>
        <v>0.91990000000000005</v>
      </c>
      <c r="P101" s="184">
        <f>'2017'!N101</f>
        <v>0.91</v>
      </c>
      <c r="Q101" s="185">
        <f>'2018'!N101</f>
        <v>0.91990000000000005</v>
      </c>
      <c r="R101" s="184">
        <f>'2019'!K101</f>
        <v>0</v>
      </c>
      <c r="S101" s="209">
        <v>0.68745000000000001</v>
      </c>
      <c r="T101" s="119">
        <v>2210710</v>
      </c>
      <c r="U101" s="50">
        <f>+'2016'!P100+'2017'!P101</f>
        <v>156337</v>
      </c>
      <c r="V101" s="50">
        <f>+'2016'!Q100+'2017'!Q101</f>
        <v>152516</v>
      </c>
      <c r="W101" s="50">
        <f>+'2016'!R100+'2017'!R101</f>
        <v>0</v>
      </c>
      <c r="X101" s="28">
        <f t="shared" si="2"/>
        <v>0.97555920863263335</v>
      </c>
      <c r="Y101" s="25" t="str">
        <f t="shared" si="3"/>
        <v xml:space="preserve"> -</v>
      </c>
    </row>
    <row r="102" spans="2:25" ht="30">
      <c r="B102" s="340"/>
      <c r="C102" s="337"/>
      <c r="D102" s="333"/>
      <c r="E102" s="11" t="s">
        <v>114</v>
      </c>
      <c r="F102" s="50">
        <v>1</v>
      </c>
      <c r="G102" s="50">
        <f>'2016'!J101</f>
        <v>0</v>
      </c>
      <c r="H102" s="82">
        <f>'2017'!J102</f>
        <v>1</v>
      </c>
      <c r="I102" s="82">
        <f>'2018'!J102</f>
        <v>0</v>
      </c>
      <c r="J102" s="82">
        <f>'2019'!J102</f>
        <v>0</v>
      </c>
      <c r="K102" s="169">
        <f>'2016'!K101</f>
        <v>0</v>
      </c>
      <c r="L102" s="292">
        <f>'2017'!K102</f>
        <v>0.1</v>
      </c>
      <c r="M102" s="292">
        <f>'2018'!K102</f>
        <v>0</v>
      </c>
      <c r="N102" s="133">
        <f>'2019'!K102</f>
        <v>0</v>
      </c>
      <c r="O102" s="183" t="str">
        <f>'2016'!N101</f>
        <v xml:space="preserve"> -</v>
      </c>
      <c r="P102" s="184">
        <f>'2017'!N102</f>
        <v>0.1</v>
      </c>
      <c r="Q102" s="185" t="str">
        <f>'2018'!N102</f>
        <v xml:space="preserve"> -</v>
      </c>
      <c r="R102" s="184">
        <f>'2019'!K102</f>
        <v>0</v>
      </c>
      <c r="S102" s="209">
        <v>0.1</v>
      </c>
      <c r="T102" s="119">
        <v>2210874</v>
      </c>
      <c r="U102" s="50">
        <f>+'2016'!P101+'2017'!P102</f>
        <v>30000</v>
      </c>
      <c r="V102" s="50">
        <f>+'2016'!Q101+'2017'!Q102</f>
        <v>0</v>
      </c>
      <c r="W102" s="50">
        <f>+'2016'!R101+'2017'!R102</f>
        <v>0</v>
      </c>
      <c r="X102" s="28">
        <f t="shared" si="2"/>
        <v>0</v>
      </c>
      <c r="Y102" s="25" t="str">
        <f t="shared" si="3"/>
        <v xml:space="preserve"> -</v>
      </c>
    </row>
    <row r="103" spans="2:25" ht="45">
      <c r="B103" s="340"/>
      <c r="C103" s="337"/>
      <c r="D103" s="333"/>
      <c r="E103" s="11" t="s">
        <v>179</v>
      </c>
      <c r="F103" s="28">
        <v>1</v>
      </c>
      <c r="G103" s="28">
        <f>'2016'!J102</f>
        <v>1</v>
      </c>
      <c r="H103" s="85">
        <f>'2017'!J103</f>
        <v>1</v>
      </c>
      <c r="I103" s="85">
        <f>'2018'!J103</f>
        <v>1</v>
      </c>
      <c r="J103" s="85">
        <f>'2019'!J103</f>
        <v>1</v>
      </c>
      <c r="K103" s="173">
        <f>'2016'!K102</f>
        <v>1</v>
      </c>
      <c r="L103" s="85">
        <f>'2017'!K103</f>
        <v>1</v>
      </c>
      <c r="M103" s="85">
        <f>'2018'!K103</f>
        <v>1</v>
      </c>
      <c r="N103" s="25">
        <f>'2019'!K103</f>
        <v>0</v>
      </c>
      <c r="O103" s="183">
        <f>'2016'!N102</f>
        <v>1</v>
      </c>
      <c r="P103" s="184">
        <f>'2017'!N103</f>
        <v>1</v>
      </c>
      <c r="Q103" s="185">
        <f>'2018'!N103</f>
        <v>1</v>
      </c>
      <c r="R103" s="184">
        <f>'2019'!K103</f>
        <v>0</v>
      </c>
      <c r="S103" s="209">
        <v>0.75</v>
      </c>
      <c r="T103" s="119">
        <v>2210710</v>
      </c>
      <c r="U103" s="50">
        <f>+'2016'!P102+'2017'!P103</f>
        <v>346900</v>
      </c>
      <c r="V103" s="50">
        <f>+'2016'!Q102+'2017'!Q103</f>
        <v>346900</v>
      </c>
      <c r="W103" s="50">
        <f>+'2016'!R102+'2017'!R103</f>
        <v>21000</v>
      </c>
      <c r="X103" s="28">
        <f t="shared" si="2"/>
        <v>1</v>
      </c>
      <c r="Y103" s="25">
        <f t="shared" si="3"/>
        <v>6.053617757278755E-2</v>
      </c>
    </row>
    <row r="104" spans="2:25" ht="60">
      <c r="B104" s="340"/>
      <c r="C104" s="337"/>
      <c r="D104" s="333"/>
      <c r="E104" s="11" t="s">
        <v>115</v>
      </c>
      <c r="F104" s="50">
        <v>1000</v>
      </c>
      <c r="G104" s="50">
        <f>'2016'!J103</f>
        <v>250</v>
      </c>
      <c r="H104" s="82">
        <f>'2017'!J104</f>
        <v>250</v>
      </c>
      <c r="I104" s="82">
        <f>'2018'!J104</f>
        <v>250</v>
      </c>
      <c r="J104" s="82">
        <f>'2019'!J104</f>
        <v>250</v>
      </c>
      <c r="K104" s="169">
        <f>'2016'!K103</f>
        <v>1000</v>
      </c>
      <c r="L104" s="82">
        <f>'2017'!K104</f>
        <v>1000</v>
      </c>
      <c r="M104" s="82">
        <f>'2018'!K104</f>
        <v>1000</v>
      </c>
      <c r="N104" s="133">
        <f>'2019'!K104</f>
        <v>0</v>
      </c>
      <c r="O104" s="183">
        <f>'2016'!N103</f>
        <v>1</v>
      </c>
      <c r="P104" s="184">
        <f>'2017'!N104</f>
        <v>1</v>
      </c>
      <c r="Q104" s="185">
        <f>'2018'!N104</f>
        <v>1</v>
      </c>
      <c r="R104" s="184">
        <f>'2019'!K104</f>
        <v>0</v>
      </c>
      <c r="S104" s="209">
        <v>1</v>
      </c>
      <c r="T104" s="119">
        <v>2210874</v>
      </c>
      <c r="U104" s="50">
        <f>+'2016'!P103+'2017'!P104</f>
        <v>475000</v>
      </c>
      <c r="V104" s="50">
        <f>+'2016'!Q103+'2017'!Q104</f>
        <v>475000</v>
      </c>
      <c r="W104" s="50">
        <f>+'2016'!R103+'2017'!R104</f>
        <v>9298</v>
      </c>
      <c r="X104" s="28">
        <f t="shared" si="2"/>
        <v>1</v>
      </c>
      <c r="Y104" s="25">
        <f t="shared" si="3"/>
        <v>1.9574736842105263E-2</v>
      </c>
    </row>
    <row r="105" spans="2:25" ht="46" thickBot="1">
      <c r="B105" s="340"/>
      <c r="C105" s="338"/>
      <c r="D105" s="334"/>
      <c r="E105" s="15" t="s">
        <v>116</v>
      </c>
      <c r="F105" s="54">
        <v>1</v>
      </c>
      <c r="G105" s="54">
        <f>'2016'!J104</f>
        <v>1</v>
      </c>
      <c r="H105" s="83">
        <f>'2017'!J105</f>
        <v>1</v>
      </c>
      <c r="I105" s="83">
        <f>'2018'!J105</f>
        <v>1</v>
      </c>
      <c r="J105" s="83">
        <f>'2019'!J105</f>
        <v>1</v>
      </c>
      <c r="K105" s="170">
        <f>'2016'!K104</f>
        <v>2</v>
      </c>
      <c r="L105" s="83">
        <f>'2017'!K105</f>
        <v>1</v>
      </c>
      <c r="M105" s="83">
        <f>'2018'!K105</f>
        <v>1</v>
      </c>
      <c r="N105" s="141">
        <f>'2019'!K105</f>
        <v>0</v>
      </c>
      <c r="O105" s="189">
        <f>'2016'!N104</f>
        <v>1</v>
      </c>
      <c r="P105" s="190">
        <f>'2017'!N105</f>
        <v>1</v>
      </c>
      <c r="Q105" s="191">
        <f>'2018'!N105</f>
        <v>1</v>
      </c>
      <c r="R105" s="190">
        <f>'2019'!K105</f>
        <v>0</v>
      </c>
      <c r="S105" s="213">
        <v>1</v>
      </c>
      <c r="T105" s="120">
        <v>2210710</v>
      </c>
      <c r="U105" s="66">
        <f>+'2016'!P104+'2017'!P105</f>
        <v>491000</v>
      </c>
      <c r="V105" s="66">
        <f>+'2016'!Q104+'2017'!Q105</f>
        <v>433780</v>
      </c>
      <c r="W105" s="66">
        <f>+'2016'!R104+'2017'!R105</f>
        <v>0</v>
      </c>
      <c r="X105" s="55">
        <f t="shared" si="2"/>
        <v>0.8834623217922607</v>
      </c>
      <c r="Y105" s="56" t="str">
        <f t="shared" si="3"/>
        <v xml:space="preserve"> -</v>
      </c>
    </row>
    <row r="106" spans="2:25" ht="13" customHeight="1" thickBot="1">
      <c r="B106" s="340"/>
      <c r="C106" s="37"/>
      <c r="D106" s="9"/>
      <c r="E106" s="34"/>
      <c r="F106" s="35"/>
      <c r="G106" s="35"/>
      <c r="H106" s="35"/>
      <c r="I106" s="35"/>
      <c r="J106" s="35"/>
      <c r="K106" s="35"/>
      <c r="L106" s="35"/>
      <c r="M106" s="35"/>
      <c r="N106" s="35"/>
      <c r="O106" s="36"/>
      <c r="P106" s="36"/>
      <c r="Q106" s="36"/>
      <c r="R106" s="35"/>
      <c r="S106" s="215"/>
      <c r="T106" s="37"/>
      <c r="U106" s="144"/>
      <c r="V106" s="142"/>
      <c r="W106" s="143"/>
      <c r="X106" s="36"/>
      <c r="Y106" s="40"/>
    </row>
    <row r="107" spans="2:25" ht="45">
      <c r="B107" s="340"/>
      <c r="C107" s="336" t="s">
        <v>174</v>
      </c>
      <c r="D107" s="335" t="s">
        <v>163</v>
      </c>
      <c r="E107" s="14" t="s">
        <v>117</v>
      </c>
      <c r="F107" s="52">
        <v>34</v>
      </c>
      <c r="G107" s="52">
        <f>'2016'!J106</f>
        <v>0</v>
      </c>
      <c r="H107" s="81">
        <f>'2017'!J107</f>
        <v>10</v>
      </c>
      <c r="I107" s="81">
        <f>'2018'!J107</f>
        <v>12</v>
      </c>
      <c r="J107" s="81">
        <f>'2019'!J107</f>
        <v>12</v>
      </c>
      <c r="K107" s="167">
        <f>'2016'!K106</f>
        <v>0</v>
      </c>
      <c r="L107" s="81">
        <f>'2017'!K107</f>
        <v>14</v>
      </c>
      <c r="M107" s="81">
        <f>'2018'!K107</f>
        <v>15</v>
      </c>
      <c r="N107" s="168">
        <f>'2019'!K107</f>
        <v>0</v>
      </c>
      <c r="O107" s="177" t="str">
        <f>'2016'!N106</f>
        <v xml:space="preserve"> -</v>
      </c>
      <c r="P107" s="178">
        <f>'2017'!N107</f>
        <v>1</v>
      </c>
      <c r="Q107" s="179">
        <f>'2018'!N107</f>
        <v>1</v>
      </c>
      <c r="R107" s="178">
        <f>'2019'!K107</f>
        <v>0</v>
      </c>
      <c r="S107" s="208">
        <v>0.8529411764705882</v>
      </c>
      <c r="T107" s="118">
        <v>2210708</v>
      </c>
      <c r="U107" s="70">
        <f>+'2016'!P106+'2017'!P107</f>
        <v>27000</v>
      </c>
      <c r="V107" s="70">
        <f>+'2016'!Q106+'2017'!Q107</f>
        <v>27000</v>
      </c>
      <c r="W107" s="70">
        <f>+'2016'!R106+'2017'!R107</f>
        <v>0</v>
      </c>
      <c r="X107" s="21">
        <f t="shared" si="2"/>
        <v>1</v>
      </c>
      <c r="Y107" s="20" t="str">
        <f t="shared" si="3"/>
        <v xml:space="preserve"> -</v>
      </c>
    </row>
    <row r="108" spans="2:25" ht="45" customHeight="1">
      <c r="B108" s="340"/>
      <c r="C108" s="337"/>
      <c r="D108" s="333"/>
      <c r="E108" s="11" t="s">
        <v>118</v>
      </c>
      <c r="F108" s="28">
        <v>1</v>
      </c>
      <c r="G108" s="28">
        <f>'2016'!J107</f>
        <v>1</v>
      </c>
      <c r="H108" s="85">
        <f>'2017'!J108</f>
        <v>1</v>
      </c>
      <c r="I108" s="85">
        <f>'2018'!J108</f>
        <v>1</v>
      </c>
      <c r="J108" s="85">
        <f>'2019'!J108</f>
        <v>1</v>
      </c>
      <c r="K108" s="173">
        <f>'2016'!K107</f>
        <v>1</v>
      </c>
      <c r="L108" s="85">
        <f>'2017'!K108</f>
        <v>1</v>
      </c>
      <c r="M108" s="85">
        <f>'2018'!K108</f>
        <v>1</v>
      </c>
      <c r="N108" s="25">
        <f>'2019'!K108</f>
        <v>0</v>
      </c>
      <c r="O108" s="183">
        <f>'2016'!N107</f>
        <v>1</v>
      </c>
      <c r="P108" s="184">
        <f>'2017'!N108</f>
        <v>1</v>
      </c>
      <c r="Q108" s="185">
        <f>'2018'!N108</f>
        <v>1</v>
      </c>
      <c r="R108" s="184">
        <f>'2019'!K108</f>
        <v>0</v>
      </c>
      <c r="S108" s="209">
        <v>0.75</v>
      </c>
      <c r="T108" s="119">
        <v>2210708</v>
      </c>
      <c r="U108" s="50">
        <f>+'2016'!P107+'2017'!P108</f>
        <v>73292</v>
      </c>
      <c r="V108" s="50">
        <f>+'2016'!Q107+'2017'!Q108</f>
        <v>69599</v>
      </c>
      <c r="W108" s="50">
        <f>+'2016'!R107+'2017'!R108</f>
        <v>0</v>
      </c>
      <c r="X108" s="28">
        <f t="shared" si="2"/>
        <v>0.94961250886863502</v>
      </c>
      <c r="Y108" s="25" t="str">
        <f t="shared" si="3"/>
        <v xml:space="preserve"> -</v>
      </c>
    </row>
    <row r="109" spans="2:25" ht="30">
      <c r="B109" s="340"/>
      <c r="C109" s="337"/>
      <c r="D109" s="333"/>
      <c r="E109" s="11" t="s">
        <v>119</v>
      </c>
      <c r="F109" s="50">
        <v>3</v>
      </c>
      <c r="G109" s="50">
        <f>'2016'!J108</f>
        <v>1</v>
      </c>
      <c r="H109" s="82">
        <f>'2017'!J109</f>
        <v>1</v>
      </c>
      <c r="I109" s="82">
        <f>'2018'!J109</f>
        <v>1</v>
      </c>
      <c r="J109" s="82">
        <f>'2019'!J109</f>
        <v>0</v>
      </c>
      <c r="K109" s="169">
        <f>'2016'!K108</f>
        <v>1</v>
      </c>
      <c r="L109" s="82">
        <f>'2017'!K109</f>
        <v>1</v>
      </c>
      <c r="M109" s="82">
        <f>'2018'!K109</f>
        <v>1</v>
      </c>
      <c r="N109" s="133">
        <f>'2019'!K109</f>
        <v>0</v>
      </c>
      <c r="O109" s="183">
        <f>'2016'!N108</f>
        <v>1</v>
      </c>
      <c r="P109" s="184">
        <f>'2017'!N109</f>
        <v>1</v>
      </c>
      <c r="Q109" s="185">
        <f>'2018'!N109</f>
        <v>1</v>
      </c>
      <c r="R109" s="184">
        <f>'2019'!K109</f>
        <v>0</v>
      </c>
      <c r="S109" s="209">
        <v>1</v>
      </c>
      <c r="T109" s="119">
        <v>2210708</v>
      </c>
      <c r="U109" s="50">
        <f>+'2016'!P108+'2017'!P109</f>
        <v>20000</v>
      </c>
      <c r="V109" s="50">
        <f>+'2016'!Q108+'2017'!Q109</f>
        <v>0</v>
      </c>
      <c r="W109" s="50">
        <f>+'2016'!R108+'2017'!R109</f>
        <v>2000</v>
      </c>
      <c r="X109" s="28">
        <f t="shared" si="2"/>
        <v>0</v>
      </c>
      <c r="Y109" s="25">
        <f t="shared" si="3"/>
        <v>1</v>
      </c>
    </row>
    <row r="110" spans="2:25" ht="45">
      <c r="B110" s="340"/>
      <c r="C110" s="337"/>
      <c r="D110" s="333"/>
      <c r="E110" s="11" t="s">
        <v>120</v>
      </c>
      <c r="F110" s="28">
        <v>1</v>
      </c>
      <c r="G110" s="28">
        <f>'2016'!J109</f>
        <v>1</v>
      </c>
      <c r="H110" s="85">
        <f>'2017'!J110</f>
        <v>1</v>
      </c>
      <c r="I110" s="85">
        <f>'2018'!J110</f>
        <v>1</v>
      </c>
      <c r="J110" s="85">
        <f>'2019'!J110</f>
        <v>1</v>
      </c>
      <c r="K110" s="173">
        <f>'2016'!K109</f>
        <v>0</v>
      </c>
      <c r="L110" s="85">
        <f>'2017'!K110</f>
        <v>0</v>
      </c>
      <c r="M110" s="85">
        <f>'2018'!K110</f>
        <v>1</v>
      </c>
      <c r="N110" s="25">
        <f>'2019'!K110</f>
        <v>0</v>
      </c>
      <c r="O110" s="183">
        <f>'2016'!N109</f>
        <v>0</v>
      </c>
      <c r="P110" s="184">
        <f>'2017'!N110</f>
        <v>0</v>
      </c>
      <c r="Q110" s="185">
        <f>'2018'!N110</f>
        <v>1</v>
      </c>
      <c r="R110" s="184">
        <f>'2019'!K110</f>
        <v>0</v>
      </c>
      <c r="S110" s="209">
        <v>0.25</v>
      </c>
      <c r="T110" s="119">
        <v>2210708</v>
      </c>
      <c r="U110" s="50">
        <f>+'2016'!P109+'2017'!P110</f>
        <v>60000</v>
      </c>
      <c r="V110" s="50">
        <f>+'2016'!Q109+'2017'!Q110</f>
        <v>0</v>
      </c>
      <c r="W110" s="50">
        <f>+'2016'!R109+'2017'!R110</f>
        <v>0</v>
      </c>
      <c r="X110" s="28">
        <f t="shared" si="2"/>
        <v>0</v>
      </c>
      <c r="Y110" s="25" t="str">
        <f t="shared" si="3"/>
        <v xml:space="preserve"> -</v>
      </c>
    </row>
    <row r="111" spans="2:25" ht="60">
      <c r="B111" s="340"/>
      <c r="C111" s="337"/>
      <c r="D111" s="333"/>
      <c r="E111" s="8" t="s">
        <v>121</v>
      </c>
      <c r="F111" s="50">
        <v>1</v>
      </c>
      <c r="G111" s="50">
        <f>'2016'!J110</f>
        <v>0</v>
      </c>
      <c r="H111" s="82">
        <f>'2017'!J111</f>
        <v>1</v>
      </c>
      <c r="I111" s="82">
        <f>'2018'!J111</f>
        <v>1</v>
      </c>
      <c r="J111" s="82">
        <f>'2019'!J111</f>
        <v>1</v>
      </c>
      <c r="K111" s="169">
        <f>'2016'!K110</f>
        <v>0</v>
      </c>
      <c r="L111" s="82">
        <f>'2017'!K111</f>
        <v>1</v>
      </c>
      <c r="M111" s="82">
        <f>'2018'!K111</f>
        <v>1</v>
      </c>
      <c r="N111" s="133">
        <f>'2019'!K111</f>
        <v>0</v>
      </c>
      <c r="O111" s="183" t="str">
        <f>'2016'!N110</f>
        <v xml:space="preserve"> -</v>
      </c>
      <c r="P111" s="184">
        <f>'2017'!N111</f>
        <v>1</v>
      </c>
      <c r="Q111" s="185">
        <f>'2018'!N111</f>
        <v>1</v>
      </c>
      <c r="R111" s="184">
        <f>'2019'!K111</f>
        <v>0</v>
      </c>
      <c r="S111" s="209">
        <v>0.66666666666666663</v>
      </c>
      <c r="T111" s="119" t="s">
        <v>251</v>
      </c>
      <c r="U111" s="50">
        <f>+'2016'!P110+'2017'!P111</f>
        <v>0</v>
      </c>
      <c r="V111" s="50">
        <f>+'2016'!Q110+'2017'!Q111</f>
        <v>0</v>
      </c>
      <c r="W111" s="50">
        <f>+'2016'!R110+'2017'!R111</f>
        <v>0</v>
      </c>
      <c r="X111" s="28" t="str">
        <f t="shared" si="2"/>
        <v xml:space="preserve"> -</v>
      </c>
      <c r="Y111" s="25" t="str">
        <f t="shared" si="3"/>
        <v xml:space="preserve"> -</v>
      </c>
    </row>
    <row r="112" spans="2:25" ht="60">
      <c r="B112" s="340"/>
      <c r="C112" s="337"/>
      <c r="D112" s="333"/>
      <c r="E112" s="8" t="s">
        <v>122</v>
      </c>
      <c r="F112" s="50">
        <v>8</v>
      </c>
      <c r="G112" s="50">
        <f>'2016'!J111</f>
        <v>2</v>
      </c>
      <c r="H112" s="82">
        <f>'2017'!J112</f>
        <v>2</v>
      </c>
      <c r="I112" s="82">
        <f>'2018'!J112</f>
        <v>2</v>
      </c>
      <c r="J112" s="82">
        <f>'2019'!J112</f>
        <v>2</v>
      </c>
      <c r="K112" s="169">
        <f>'2016'!K111</f>
        <v>2</v>
      </c>
      <c r="L112" s="82">
        <f>'2017'!K112</f>
        <v>2</v>
      </c>
      <c r="M112" s="82">
        <f>'2018'!K112</f>
        <v>3</v>
      </c>
      <c r="N112" s="133">
        <f>'2019'!K112</f>
        <v>0</v>
      </c>
      <c r="O112" s="183">
        <f>'2016'!N111</f>
        <v>1</v>
      </c>
      <c r="P112" s="184">
        <f>'2017'!N112</f>
        <v>1</v>
      </c>
      <c r="Q112" s="185">
        <f>'2018'!N112</f>
        <v>1</v>
      </c>
      <c r="R112" s="184">
        <f>'2019'!K112</f>
        <v>0</v>
      </c>
      <c r="S112" s="209">
        <v>0.875</v>
      </c>
      <c r="T112" s="119">
        <v>2210708</v>
      </c>
      <c r="U112" s="50">
        <f>+'2016'!P111+'2017'!P112</f>
        <v>29000</v>
      </c>
      <c r="V112" s="50">
        <f>+'2016'!Q111+'2017'!Q112</f>
        <v>0</v>
      </c>
      <c r="W112" s="50">
        <f>+'2016'!R111+'2017'!R112</f>
        <v>0</v>
      </c>
      <c r="X112" s="28">
        <f t="shared" si="2"/>
        <v>0</v>
      </c>
      <c r="Y112" s="25" t="str">
        <f t="shared" si="3"/>
        <v xml:space="preserve"> -</v>
      </c>
    </row>
    <row r="113" spans="2:25" ht="61" thickBot="1">
      <c r="B113" s="340"/>
      <c r="C113" s="337"/>
      <c r="D113" s="306"/>
      <c r="E113" s="17" t="s">
        <v>123</v>
      </c>
      <c r="F113" s="66">
        <v>1</v>
      </c>
      <c r="G113" s="66">
        <f>'2016'!J112</f>
        <v>0</v>
      </c>
      <c r="H113" s="87">
        <f>'2017'!J113</f>
        <v>1</v>
      </c>
      <c r="I113" s="87">
        <f>'2018'!J113</f>
        <v>1</v>
      </c>
      <c r="J113" s="87">
        <f>'2019'!J113</f>
        <v>1</v>
      </c>
      <c r="K113" s="176">
        <f>'2016'!K112</f>
        <v>0</v>
      </c>
      <c r="L113" s="87">
        <f>'2017'!K113</f>
        <v>1</v>
      </c>
      <c r="M113" s="87">
        <f>'2018'!K113</f>
        <v>1</v>
      </c>
      <c r="N113" s="140">
        <f>'2019'!K113</f>
        <v>0</v>
      </c>
      <c r="O113" s="180" t="str">
        <f>'2016'!N112</f>
        <v xml:space="preserve"> -</v>
      </c>
      <c r="P113" s="181">
        <f>'2017'!N113</f>
        <v>1</v>
      </c>
      <c r="Q113" s="182">
        <f>'2018'!N113</f>
        <v>1</v>
      </c>
      <c r="R113" s="181">
        <f>'2019'!K113</f>
        <v>0</v>
      </c>
      <c r="S113" s="210">
        <v>0.66666666666666663</v>
      </c>
      <c r="T113" s="32">
        <v>2210708</v>
      </c>
      <c r="U113" s="54">
        <f>+'2016'!P112+'2017'!P113</f>
        <v>37000</v>
      </c>
      <c r="V113" s="54">
        <f>+'2016'!Q112+'2017'!Q113</f>
        <v>27000</v>
      </c>
      <c r="W113" s="54">
        <f>+'2016'!R112+'2017'!R113</f>
        <v>0</v>
      </c>
      <c r="X113" s="67">
        <f t="shared" si="2"/>
        <v>0.72972972972972971</v>
      </c>
      <c r="Y113" s="68" t="str">
        <f t="shared" si="3"/>
        <v xml:space="preserve"> -</v>
      </c>
    </row>
    <row r="114" spans="2:25" ht="30">
      <c r="B114" s="340"/>
      <c r="C114" s="337"/>
      <c r="D114" s="330" t="s">
        <v>164</v>
      </c>
      <c r="E114" s="14" t="s">
        <v>124</v>
      </c>
      <c r="F114" s="52">
        <v>9</v>
      </c>
      <c r="G114" s="52">
        <f>'2016'!J113</f>
        <v>0</v>
      </c>
      <c r="H114" s="81">
        <f>'2017'!J114</f>
        <v>3</v>
      </c>
      <c r="I114" s="81">
        <f>'2018'!J114</f>
        <v>3</v>
      </c>
      <c r="J114" s="81">
        <f>'2019'!J114</f>
        <v>3</v>
      </c>
      <c r="K114" s="167">
        <f>'2016'!K113</f>
        <v>0</v>
      </c>
      <c r="L114" s="81">
        <f>'2017'!K114</f>
        <v>1</v>
      </c>
      <c r="M114" s="81">
        <f>'2018'!K114</f>
        <v>2</v>
      </c>
      <c r="N114" s="168">
        <f>'2019'!K114</f>
        <v>0</v>
      </c>
      <c r="O114" s="177" t="str">
        <f>'2016'!N113</f>
        <v xml:space="preserve"> -</v>
      </c>
      <c r="P114" s="178">
        <f>'2017'!N114</f>
        <v>0.33333333333333331</v>
      </c>
      <c r="Q114" s="179">
        <f>'2018'!N114</f>
        <v>0.66666666666666663</v>
      </c>
      <c r="R114" s="178">
        <f>'2019'!K114</f>
        <v>0</v>
      </c>
      <c r="S114" s="208">
        <v>0.33333333333333331</v>
      </c>
      <c r="T114" s="118">
        <v>2210708</v>
      </c>
      <c r="U114" s="70">
        <f>+'2016'!P113+'2017'!P114</f>
        <v>63000</v>
      </c>
      <c r="V114" s="70">
        <f>+'2016'!Q113+'2017'!Q114</f>
        <v>0</v>
      </c>
      <c r="W114" s="70">
        <f>+'2016'!R113+'2017'!R114</f>
        <v>0</v>
      </c>
      <c r="X114" s="21">
        <f t="shared" si="2"/>
        <v>0</v>
      </c>
      <c r="Y114" s="20" t="str">
        <f t="shared" si="3"/>
        <v xml:space="preserve"> -</v>
      </c>
    </row>
    <row r="115" spans="2:25" ht="30">
      <c r="B115" s="340"/>
      <c r="C115" s="337"/>
      <c r="D115" s="331"/>
      <c r="E115" s="11" t="s">
        <v>125</v>
      </c>
      <c r="F115" s="50">
        <v>1</v>
      </c>
      <c r="G115" s="50">
        <f>'2016'!J114</f>
        <v>1</v>
      </c>
      <c r="H115" s="82">
        <f>'2017'!J115</f>
        <v>1</v>
      </c>
      <c r="I115" s="82">
        <f>'2018'!J115</f>
        <v>1</v>
      </c>
      <c r="J115" s="82">
        <f>'2019'!J115</f>
        <v>1</v>
      </c>
      <c r="K115" s="169">
        <f>'2016'!K114</f>
        <v>1</v>
      </c>
      <c r="L115" s="82">
        <f>'2017'!K115</f>
        <v>1</v>
      </c>
      <c r="M115" s="82">
        <f>'2018'!K115</f>
        <v>1</v>
      </c>
      <c r="N115" s="133">
        <f>'2019'!K115</f>
        <v>0</v>
      </c>
      <c r="O115" s="183">
        <f>'2016'!N114</f>
        <v>1</v>
      </c>
      <c r="P115" s="184">
        <f>'2017'!N115</f>
        <v>1</v>
      </c>
      <c r="Q115" s="185">
        <f>'2018'!N115</f>
        <v>1</v>
      </c>
      <c r="R115" s="184">
        <f>'2019'!K115</f>
        <v>0</v>
      </c>
      <c r="S115" s="209">
        <v>0.75</v>
      </c>
      <c r="T115" s="119">
        <v>2210708</v>
      </c>
      <c r="U115" s="50">
        <f>+'2016'!P114+'2017'!P115</f>
        <v>7000</v>
      </c>
      <c r="V115" s="50">
        <f>+'2016'!Q114+'2017'!Q115</f>
        <v>0</v>
      </c>
      <c r="W115" s="50">
        <f>+'2016'!R114+'2017'!R115</f>
        <v>0</v>
      </c>
      <c r="X115" s="28">
        <f t="shared" si="2"/>
        <v>0</v>
      </c>
      <c r="Y115" s="25" t="str">
        <f t="shared" si="3"/>
        <v xml:space="preserve"> -</v>
      </c>
    </row>
    <row r="116" spans="2:25" ht="30">
      <c r="B116" s="340"/>
      <c r="C116" s="337"/>
      <c r="D116" s="331"/>
      <c r="E116" s="11" t="s">
        <v>126</v>
      </c>
      <c r="F116" s="50">
        <v>48</v>
      </c>
      <c r="G116" s="50">
        <f>'2016'!J115</f>
        <v>12</v>
      </c>
      <c r="H116" s="82">
        <f>'2017'!J116</f>
        <v>12</v>
      </c>
      <c r="I116" s="82">
        <f>'2018'!J116</f>
        <v>12</v>
      </c>
      <c r="J116" s="82">
        <f>'2019'!J116</f>
        <v>12</v>
      </c>
      <c r="K116" s="169">
        <f>'2016'!K115</f>
        <v>12</v>
      </c>
      <c r="L116" s="82">
        <f>'2017'!K116</f>
        <v>18</v>
      </c>
      <c r="M116" s="82">
        <f>'2018'!K116</f>
        <v>14</v>
      </c>
      <c r="N116" s="133">
        <f>'2019'!K116</f>
        <v>0</v>
      </c>
      <c r="O116" s="183">
        <f>'2016'!N115</f>
        <v>1</v>
      </c>
      <c r="P116" s="184">
        <f>'2017'!N116</f>
        <v>1</v>
      </c>
      <c r="Q116" s="185">
        <f>'2018'!N116</f>
        <v>1</v>
      </c>
      <c r="R116" s="184">
        <f>'2019'!K116</f>
        <v>0</v>
      </c>
      <c r="S116" s="209">
        <v>0.91666666666666663</v>
      </c>
      <c r="T116" s="119">
        <v>2210708</v>
      </c>
      <c r="U116" s="50">
        <f>+'2016'!P115+'2017'!P116</f>
        <v>0</v>
      </c>
      <c r="V116" s="50">
        <f>+'2016'!Q115+'2017'!Q116</f>
        <v>0</v>
      </c>
      <c r="W116" s="50">
        <f>+'2016'!R115+'2017'!R116</f>
        <v>38400</v>
      </c>
      <c r="X116" s="28" t="str">
        <f t="shared" si="2"/>
        <v xml:space="preserve"> -</v>
      </c>
      <c r="Y116" s="25">
        <f t="shared" si="3"/>
        <v>1</v>
      </c>
    </row>
    <row r="117" spans="2:25" ht="60">
      <c r="B117" s="340"/>
      <c r="C117" s="337"/>
      <c r="D117" s="331"/>
      <c r="E117" s="8" t="s">
        <v>127</v>
      </c>
      <c r="F117" s="50">
        <v>1</v>
      </c>
      <c r="G117" s="50">
        <f>'2016'!J116</f>
        <v>0</v>
      </c>
      <c r="H117" s="82">
        <f>'2017'!J117</f>
        <v>1</v>
      </c>
      <c r="I117" s="82">
        <f>'2018'!J117</f>
        <v>1</v>
      </c>
      <c r="J117" s="82">
        <f>'2019'!J117</f>
        <v>1</v>
      </c>
      <c r="K117" s="169">
        <f>'2016'!K116</f>
        <v>0</v>
      </c>
      <c r="L117" s="82">
        <f>'2017'!K117</f>
        <v>1</v>
      </c>
      <c r="M117" s="82">
        <f>'2018'!K117</f>
        <v>1</v>
      </c>
      <c r="N117" s="133">
        <f>'2019'!K117</f>
        <v>0</v>
      </c>
      <c r="O117" s="183" t="str">
        <f>'2016'!N116</f>
        <v xml:space="preserve"> -</v>
      </c>
      <c r="P117" s="184">
        <f>'2017'!N117</f>
        <v>1</v>
      </c>
      <c r="Q117" s="185">
        <f>'2018'!N117</f>
        <v>1</v>
      </c>
      <c r="R117" s="184">
        <f>'2019'!K117</f>
        <v>0</v>
      </c>
      <c r="S117" s="209">
        <v>0.66666666666666663</v>
      </c>
      <c r="T117" s="119" t="s">
        <v>251</v>
      </c>
      <c r="U117" s="50">
        <f>+'2016'!P116+'2017'!P117</f>
        <v>17600</v>
      </c>
      <c r="V117" s="50">
        <f>+'2016'!Q116+'2017'!Q117</f>
        <v>17600</v>
      </c>
      <c r="W117" s="50">
        <f>+'2016'!R116+'2017'!R117</f>
        <v>0</v>
      </c>
      <c r="X117" s="28">
        <f t="shared" si="2"/>
        <v>1</v>
      </c>
      <c r="Y117" s="25" t="str">
        <f t="shared" si="3"/>
        <v xml:space="preserve"> -</v>
      </c>
    </row>
    <row r="118" spans="2:25" ht="30">
      <c r="B118" s="340"/>
      <c r="C118" s="337"/>
      <c r="D118" s="331"/>
      <c r="E118" s="8" t="s">
        <v>128</v>
      </c>
      <c r="F118" s="50">
        <v>1</v>
      </c>
      <c r="G118" s="50">
        <f>'2016'!J117</f>
        <v>1</v>
      </c>
      <c r="H118" s="82">
        <f>'2017'!J118</f>
        <v>1</v>
      </c>
      <c r="I118" s="82">
        <f>'2018'!J118</f>
        <v>1</v>
      </c>
      <c r="J118" s="82">
        <f>'2019'!J118</f>
        <v>1</v>
      </c>
      <c r="K118" s="169">
        <f>'2016'!K117</f>
        <v>1</v>
      </c>
      <c r="L118" s="82">
        <f>'2017'!K118</f>
        <v>1</v>
      </c>
      <c r="M118" s="82">
        <f>'2018'!K118</f>
        <v>1</v>
      </c>
      <c r="N118" s="133">
        <f>'2019'!K118</f>
        <v>0</v>
      </c>
      <c r="O118" s="183">
        <f>'2016'!N117</f>
        <v>1</v>
      </c>
      <c r="P118" s="184">
        <f>'2017'!N118</f>
        <v>1</v>
      </c>
      <c r="Q118" s="185">
        <f>'2018'!N118</f>
        <v>1</v>
      </c>
      <c r="R118" s="184">
        <f>'2019'!K118</f>
        <v>0</v>
      </c>
      <c r="S118" s="209">
        <v>0.75</v>
      </c>
      <c r="T118" s="119" t="s">
        <v>251</v>
      </c>
      <c r="U118" s="50">
        <f>+'2016'!P117+'2017'!P118</f>
        <v>0</v>
      </c>
      <c r="V118" s="50">
        <f>+'2016'!Q117+'2017'!Q118</f>
        <v>0</v>
      </c>
      <c r="W118" s="50">
        <f>+'2016'!R117+'2017'!R118</f>
        <v>0</v>
      </c>
      <c r="X118" s="28" t="str">
        <f t="shared" si="2"/>
        <v xml:space="preserve"> -</v>
      </c>
      <c r="Y118" s="25" t="str">
        <f t="shared" si="3"/>
        <v xml:space="preserve"> -</v>
      </c>
    </row>
    <row r="119" spans="2:25" ht="60">
      <c r="B119" s="340"/>
      <c r="C119" s="337"/>
      <c r="D119" s="331"/>
      <c r="E119" s="8" t="s">
        <v>129</v>
      </c>
      <c r="F119" s="50">
        <v>1</v>
      </c>
      <c r="G119" s="50">
        <f>'2016'!J118</f>
        <v>0</v>
      </c>
      <c r="H119" s="82">
        <f>'2017'!J119</f>
        <v>1</v>
      </c>
      <c r="I119" s="82">
        <f>'2018'!J119</f>
        <v>0</v>
      </c>
      <c r="J119" s="82">
        <f>'2019'!J119</f>
        <v>0</v>
      </c>
      <c r="K119" s="169">
        <f>'2016'!K118</f>
        <v>0</v>
      </c>
      <c r="L119" s="82">
        <f>'2017'!K119</f>
        <v>0</v>
      </c>
      <c r="M119" s="82">
        <f>'2018'!K119</f>
        <v>1</v>
      </c>
      <c r="N119" s="133">
        <f>'2019'!K119</f>
        <v>0</v>
      </c>
      <c r="O119" s="183" t="str">
        <f>'2016'!N118</f>
        <v xml:space="preserve"> -</v>
      </c>
      <c r="P119" s="184">
        <f>'2017'!N119</f>
        <v>0</v>
      </c>
      <c r="Q119" s="185" t="str">
        <f>'2018'!N119</f>
        <v xml:space="preserve"> -</v>
      </c>
      <c r="R119" s="184">
        <f>'2019'!K119</f>
        <v>0</v>
      </c>
      <c r="S119" s="209">
        <v>1</v>
      </c>
      <c r="T119" s="119">
        <v>2210708</v>
      </c>
      <c r="U119" s="50">
        <f>+'2016'!P118+'2017'!P119</f>
        <v>0</v>
      </c>
      <c r="V119" s="50">
        <f>+'2016'!Q118+'2017'!Q119</f>
        <v>0</v>
      </c>
      <c r="W119" s="50">
        <f>+'2016'!R118+'2017'!R119</f>
        <v>0</v>
      </c>
      <c r="X119" s="28" t="str">
        <f t="shared" si="2"/>
        <v xml:space="preserve"> -</v>
      </c>
      <c r="Y119" s="25" t="str">
        <f t="shared" si="3"/>
        <v xml:space="preserve"> -</v>
      </c>
    </row>
    <row r="120" spans="2:25" ht="60" customHeight="1" thickBot="1">
      <c r="B120" s="340"/>
      <c r="C120" s="337"/>
      <c r="D120" s="332"/>
      <c r="E120" s="15" t="s">
        <v>130</v>
      </c>
      <c r="F120" s="54">
        <v>60000</v>
      </c>
      <c r="G120" s="54">
        <f>'2016'!J119</f>
        <v>0</v>
      </c>
      <c r="H120" s="83">
        <f>'2017'!J120</f>
        <v>20000</v>
      </c>
      <c r="I120" s="83">
        <f>'2018'!J120</f>
        <v>20000</v>
      </c>
      <c r="J120" s="83">
        <f>'2019'!J120</f>
        <v>20000</v>
      </c>
      <c r="K120" s="170">
        <f>'2016'!K119</f>
        <v>0</v>
      </c>
      <c r="L120" s="83">
        <f>'2017'!K120</f>
        <v>20000</v>
      </c>
      <c r="M120" s="83">
        <f>'2018'!K120</f>
        <v>14041</v>
      </c>
      <c r="N120" s="141">
        <f>'2019'!K120</f>
        <v>0</v>
      </c>
      <c r="O120" s="189" t="str">
        <f>'2016'!N119</f>
        <v xml:space="preserve"> -</v>
      </c>
      <c r="P120" s="190">
        <f>'2017'!N120</f>
        <v>1</v>
      </c>
      <c r="Q120" s="191">
        <f>'2018'!N120</f>
        <v>0.70204999999999995</v>
      </c>
      <c r="R120" s="190">
        <f>'2019'!K120</f>
        <v>0</v>
      </c>
      <c r="S120" s="213">
        <v>0.56735000000000002</v>
      </c>
      <c r="T120" s="120" t="s">
        <v>251</v>
      </c>
      <c r="U120" s="54">
        <f>+'2016'!P119+'2017'!P120</f>
        <v>60000</v>
      </c>
      <c r="V120" s="54">
        <f>+'2016'!Q119+'2017'!Q120</f>
        <v>60000</v>
      </c>
      <c r="W120" s="54">
        <f>+'2016'!R119+'2017'!R120</f>
        <v>0</v>
      </c>
      <c r="X120" s="55">
        <f t="shared" si="2"/>
        <v>1</v>
      </c>
      <c r="Y120" s="56" t="str">
        <f t="shared" si="3"/>
        <v xml:space="preserve"> -</v>
      </c>
    </row>
    <row r="121" spans="2:25" ht="30">
      <c r="B121" s="340"/>
      <c r="C121" s="337"/>
      <c r="D121" s="305" t="s">
        <v>165</v>
      </c>
      <c r="E121" s="13" t="s">
        <v>131</v>
      </c>
      <c r="F121" s="70">
        <v>4</v>
      </c>
      <c r="G121" s="70">
        <f>'2016'!J120</f>
        <v>1</v>
      </c>
      <c r="H121" s="86">
        <f>'2017'!J121</f>
        <v>1</v>
      </c>
      <c r="I121" s="86">
        <f>'2018'!J121</f>
        <v>1</v>
      </c>
      <c r="J121" s="86">
        <f>'2019'!J121</f>
        <v>1</v>
      </c>
      <c r="K121" s="174">
        <f>'2016'!K120</f>
        <v>1</v>
      </c>
      <c r="L121" s="86">
        <f>'2017'!K121</f>
        <v>1</v>
      </c>
      <c r="M121" s="86">
        <f>'2018'!K121</f>
        <v>2</v>
      </c>
      <c r="N121" s="175">
        <f>'2019'!K121</f>
        <v>0</v>
      </c>
      <c r="O121" s="192">
        <f>'2016'!N120</f>
        <v>1</v>
      </c>
      <c r="P121" s="193">
        <f>'2017'!N121</f>
        <v>1</v>
      </c>
      <c r="Q121" s="194">
        <f>'2018'!N121</f>
        <v>1</v>
      </c>
      <c r="R121" s="193">
        <f>'2019'!K121</f>
        <v>0</v>
      </c>
      <c r="S121" s="214">
        <v>1</v>
      </c>
      <c r="T121" s="121">
        <v>2210708</v>
      </c>
      <c r="U121" s="70">
        <f>+'2016'!P120+'2017'!P121</f>
        <v>0</v>
      </c>
      <c r="V121" s="70">
        <f>+'2016'!Q120+'2017'!Q121</f>
        <v>0</v>
      </c>
      <c r="W121" s="70">
        <f>+'2016'!R120+'2017'!R121</f>
        <v>8000</v>
      </c>
      <c r="X121" s="71" t="str">
        <f t="shared" si="2"/>
        <v xml:space="preserve"> -</v>
      </c>
      <c r="Y121" s="72">
        <f t="shared" si="3"/>
        <v>1</v>
      </c>
    </row>
    <row r="122" spans="2:25" ht="30">
      <c r="B122" s="340"/>
      <c r="C122" s="337"/>
      <c r="D122" s="333"/>
      <c r="E122" s="11" t="s">
        <v>132</v>
      </c>
      <c r="F122" s="50">
        <v>6</v>
      </c>
      <c r="G122" s="50">
        <f>'2016'!J121</f>
        <v>1</v>
      </c>
      <c r="H122" s="82">
        <f>'2017'!J122</f>
        <v>2</v>
      </c>
      <c r="I122" s="82">
        <f>'2018'!J122</f>
        <v>2</v>
      </c>
      <c r="J122" s="82">
        <f>'2019'!J122</f>
        <v>1</v>
      </c>
      <c r="K122" s="169">
        <f>'2016'!K121</f>
        <v>1</v>
      </c>
      <c r="L122" s="82">
        <f>'2017'!K122</f>
        <v>1</v>
      </c>
      <c r="M122" s="82">
        <f>'2018'!K122</f>
        <v>1</v>
      </c>
      <c r="N122" s="133">
        <f>'2019'!K122</f>
        <v>0</v>
      </c>
      <c r="O122" s="183">
        <f>'2016'!N121</f>
        <v>1</v>
      </c>
      <c r="P122" s="184">
        <f>'2017'!N122</f>
        <v>0.5</v>
      </c>
      <c r="Q122" s="185">
        <f>'2018'!N122</f>
        <v>0.5</v>
      </c>
      <c r="R122" s="184">
        <f>'2019'!K122</f>
        <v>0</v>
      </c>
      <c r="S122" s="209">
        <v>0.5</v>
      </c>
      <c r="T122" s="119">
        <v>2210708</v>
      </c>
      <c r="U122" s="50">
        <f>+'2016'!P121+'2017'!P122</f>
        <v>0</v>
      </c>
      <c r="V122" s="50">
        <f>+'2016'!Q121+'2017'!Q122</f>
        <v>0</v>
      </c>
      <c r="W122" s="50">
        <f>+'2016'!R121+'2017'!R122</f>
        <v>1000</v>
      </c>
      <c r="X122" s="28" t="str">
        <f t="shared" si="2"/>
        <v xml:space="preserve"> -</v>
      </c>
      <c r="Y122" s="25">
        <f t="shared" si="3"/>
        <v>1</v>
      </c>
    </row>
    <row r="123" spans="2:25" ht="45">
      <c r="B123" s="340"/>
      <c r="C123" s="337"/>
      <c r="D123" s="333"/>
      <c r="E123" s="8" t="s">
        <v>133</v>
      </c>
      <c r="F123" s="28">
        <v>0.3</v>
      </c>
      <c r="G123" s="28">
        <f>'2016'!J122</f>
        <v>0</v>
      </c>
      <c r="H123" s="85">
        <f>'2017'!J123</f>
        <v>0.1</v>
      </c>
      <c r="I123" s="85">
        <f>'2018'!J123</f>
        <v>0.2</v>
      </c>
      <c r="J123" s="85">
        <f>'2019'!J123</f>
        <v>0</v>
      </c>
      <c r="K123" s="173">
        <f>'2016'!K122</f>
        <v>0</v>
      </c>
      <c r="L123" s="85">
        <f>'2017'!K123</f>
        <v>0.05</v>
      </c>
      <c r="M123" s="85">
        <f>'2018'!K123</f>
        <v>0.1</v>
      </c>
      <c r="N123" s="25">
        <f>'2019'!K123</f>
        <v>0</v>
      </c>
      <c r="O123" s="183" t="str">
        <f>'2016'!N122</f>
        <v xml:space="preserve"> -</v>
      </c>
      <c r="P123" s="184">
        <f>'2017'!N123</f>
        <v>0.5</v>
      </c>
      <c r="Q123" s="185">
        <f>'2018'!N123</f>
        <v>0.5</v>
      </c>
      <c r="R123" s="184">
        <f>'2019'!K123</f>
        <v>0</v>
      </c>
      <c r="S123" s="209">
        <v>0.50000000000000011</v>
      </c>
      <c r="T123" s="119" t="s">
        <v>251</v>
      </c>
      <c r="U123" s="50">
        <f>+'2016'!P122+'2017'!P123</f>
        <v>0</v>
      </c>
      <c r="V123" s="50">
        <f>+'2016'!Q122+'2017'!Q123</f>
        <v>0</v>
      </c>
      <c r="W123" s="50">
        <f>+'2016'!R122+'2017'!R123</f>
        <v>0</v>
      </c>
      <c r="X123" s="28" t="str">
        <f t="shared" si="2"/>
        <v xml:space="preserve"> -</v>
      </c>
      <c r="Y123" s="25" t="str">
        <f t="shared" si="3"/>
        <v xml:space="preserve"> -</v>
      </c>
    </row>
    <row r="124" spans="2:25" ht="30">
      <c r="B124" s="340"/>
      <c r="C124" s="337"/>
      <c r="D124" s="333"/>
      <c r="E124" s="8" t="s">
        <v>134</v>
      </c>
      <c r="F124" s="50">
        <v>1</v>
      </c>
      <c r="G124" s="50">
        <f>'2016'!J123</f>
        <v>1</v>
      </c>
      <c r="H124" s="82">
        <f>'2017'!J124</f>
        <v>1</v>
      </c>
      <c r="I124" s="82">
        <f>'2018'!J124</f>
        <v>1</v>
      </c>
      <c r="J124" s="82">
        <f>'2019'!J124</f>
        <v>1</v>
      </c>
      <c r="K124" s="169">
        <f>'2016'!K123</f>
        <v>1</v>
      </c>
      <c r="L124" s="82">
        <f>'2017'!K124</f>
        <v>1</v>
      </c>
      <c r="M124" s="82">
        <f>'2018'!K124</f>
        <v>1</v>
      </c>
      <c r="N124" s="133">
        <f>'2019'!K124</f>
        <v>0</v>
      </c>
      <c r="O124" s="183">
        <f>'2016'!N123</f>
        <v>1</v>
      </c>
      <c r="P124" s="184">
        <f>'2017'!N124</f>
        <v>1</v>
      </c>
      <c r="Q124" s="185">
        <f>'2018'!N124</f>
        <v>1</v>
      </c>
      <c r="R124" s="184">
        <f>'2019'!K124</f>
        <v>0</v>
      </c>
      <c r="S124" s="209">
        <v>0.75</v>
      </c>
      <c r="T124" s="119">
        <v>2210708</v>
      </c>
      <c r="U124" s="50">
        <f>+'2016'!P123+'2017'!P124</f>
        <v>0</v>
      </c>
      <c r="V124" s="50">
        <f>+'2016'!Q123+'2017'!Q124</f>
        <v>0</v>
      </c>
      <c r="W124" s="50">
        <f>+'2016'!R123+'2017'!R124</f>
        <v>0</v>
      </c>
      <c r="X124" s="28" t="str">
        <f t="shared" si="2"/>
        <v xml:space="preserve"> -</v>
      </c>
      <c r="Y124" s="25" t="str">
        <f t="shared" si="3"/>
        <v xml:space="preserve"> -</v>
      </c>
    </row>
    <row r="125" spans="2:25" ht="31" thickBot="1">
      <c r="B125" s="340"/>
      <c r="C125" s="338"/>
      <c r="D125" s="334"/>
      <c r="E125" s="16" t="s">
        <v>135</v>
      </c>
      <c r="F125" s="54">
        <v>1</v>
      </c>
      <c r="G125" s="54">
        <f>'2016'!J124</f>
        <v>1</v>
      </c>
      <c r="H125" s="83">
        <f>'2017'!J125</f>
        <v>1</v>
      </c>
      <c r="I125" s="83">
        <f>'2018'!J125</f>
        <v>1</v>
      </c>
      <c r="J125" s="83">
        <f>'2019'!J125</f>
        <v>1</v>
      </c>
      <c r="K125" s="170">
        <f>'2016'!K124</f>
        <v>1</v>
      </c>
      <c r="L125" s="83">
        <f>'2017'!K125</f>
        <v>1</v>
      </c>
      <c r="M125" s="83">
        <f>'2018'!K125</f>
        <v>1</v>
      </c>
      <c r="N125" s="141">
        <f>'2019'!K125</f>
        <v>0</v>
      </c>
      <c r="O125" s="189">
        <f>'2016'!N124</f>
        <v>1</v>
      </c>
      <c r="P125" s="190">
        <f>'2017'!N125</f>
        <v>1</v>
      </c>
      <c r="Q125" s="191">
        <f>'2018'!N125</f>
        <v>1</v>
      </c>
      <c r="R125" s="190">
        <f>'2019'!K125</f>
        <v>0</v>
      </c>
      <c r="S125" s="213">
        <v>0.75</v>
      </c>
      <c r="T125" s="120">
        <v>2210708</v>
      </c>
      <c r="U125" s="66">
        <f>+'2016'!P124+'2017'!P125</f>
        <v>0</v>
      </c>
      <c r="V125" s="66">
        <f>+'2016'!Q124+'2017'!Q125</f>
        <v>0</v>
      </c>
      <c r="W125" s="66">
        <f>+'2016'!R124+'2017'!R125</f>
        <v>0</v>
      </c>
      <c r="X125" s="55" t="str">
        <f t="shared" si="2"/>
        <v xml:space="preserve"> -</v>
      </c>
      <c r="Y125" s="56" t="str">
        <f t="shared" si="3"/>
        <v xml:space="preserve"> -</v>
      </c>
    </row>
    <row r="126" spans="2:25" ht="13" customHeight="1" thickBot="1">
      <c r="B126" s="340"/>
      <c r="C126" s="37"/>
      <c r="D126" s="9"/>
      <c r="E126" s="34"/>
      <c r="F126" s="35"/>
      <c r="G126" s="35"/>
      <c r="H126" s="35"/>
      <c r="I126" s="35"/>
      <c r="J126" s="35"/>
      <c r="K126" s="35"/>
      <c r="L126" s="35"/>
      <c r="M126" s="35"/>
      <c r="N126" s="35"/>
      <c r="O126" s="36"/>
      <c r="P126" s="36"/>
      <c r="Q126" s="36"/>
      <c r="R126" s="35"/>
      <c r="S126" s="215"/>
      <c r="T126" s="37"/>
      <c r="U126" s="144"/>
      <c r="V126" s="142"/>
      <c r="W126" s="143"/>
      <c r="X126" s="36"/>
      <c r="Y126" s="40"/>
    </row>
    <row r="127" spans="2:25" ht="46" thickBot="1">
      <c r="B127" s="341"/>
      <c r="C127" s="64" t="s">
        <v>171</v>
      </c>
      <c r="D127" s="63" t="s">
        <v>166</v>
      </c>
      <c r="E127" s="58" t="s">
        <v>136</v>
      </c>
      <c r="F127" s="59">
        <v>7</v>
      </c>
      <c r="G127" s="59">
        <f>'2016'!J126</f>
        <v>0</v>
      </c>
      <c r="H127" s="79">
        <f>'2017'!J127</f>
        <v>7</v>
      </c>
      <c r="I127" s="79">
        <f>'2018'!J127</f>
        <v>7</v>
      </c>
      <c r="J127" s="79">
        <f>'2019'!J127</f>
        <v>7</v>
      </c>
      <c r="K127" s="163">
        <f>'2016'!K126</f>
        <v>0</v>
      </c>
      <c r="L127" s="79">
        <f>'2017'!K127</f>
        <v>0</v>
      </c>
      <c r="M127" s="79">
        <f>'2018'!K127</f>
        <v>10</v>
      </c>
      <c r="N127" s="164">
        <f>'2019'!K127</f>
        <v>0</v>
      </c>
      <c r="O127" s="186" t="str">
        <f>'2016'!N126</f>
        <v xml:space="preserve"> -</v>
      </c>
      <c r="P127" s="187">
        <f>'2017'!N127</f>
        <v>0</v>
      </c>
      <c r="Q127" s="188">
        <f>'2018'!N127</f>
        <v>1</v>
      </c>
      <c r="R127" s="187">
        <f>'2019'!K127</f>
        <v>0</v>
      </c>
      <c r="S127" s="206">
        <v>0.35714285714285715</v>
      </c>
      <c r="T127" s="116">
        <v>2210168</v>
      </c>
      <c r="U127" s="75">
        <f>+'2016'!P126+'2017'!P127</f>
        <v>100000</v>
      </c>
      <c r="V127" s="75">
        <f>+'2016'!Q126+'2017'!Q127</f>
        <v>0</v>
      </c>
      <c r="W127" s="75">
        <f>+'2016'!R126+'2017'!R127</f>
        <v>0</v>
      </c>
      <c r="X127" s="60">
        <f t="shared" si="2"/>
        <v>0</v>
      </c>
      <c r="Y127" s="61" t="str">
        <f t="shared" si="3"/>
        <v xml:space="preserve"> -</v>
      </c>
    </row>
    <row r="128" spans="2:25" ht="13" customHeight="1" thickBot="1">
      <c r="B128" s="62"/>
      <c r="C128" s="41"/>
      <c r="D128" s="42"/>
      <c r="E128" s="41"/>
      <c r="F128" s="48"/>
      <c r="G128" s="48"/>
      <c r="H128" s="48"/>
      <c r="I128" s="48"/>
      <c r="J128" s="48"/>
      <c r="K128" s="48"/>
      <c r="L128" s="48"/>
      <c r="M128" s="48"/>
      <c r="N128" s="48"/>
      <c r="O128" s="46"/>
      <c r="P128" s="46"/>
      <c r="Q128" s="46"/>
      <c r="R128" s="46"/>
      <c r="S128" s="212"/>
      <c r="T128" s="41"/>
      <c r="U128" s="200"/>
      <c r="V128" s="200"/>
      <c r="W128" s="201"/>
      <c r="X128" s="46"/>
      <c r="Y128" s="47"/>
    </row>
    <row r="129" spans="2:25" ht="45">
      <c r="B129" s="339" t="s">
        <v>170</v>
      </c>
      <c r="C129" s="336" t="s">
        <v>169</v>
      </c>
      <c r="D129" s="335" t="s">
        <v>167</v>
      </c>
      <c r="E129" s="10" t="s">
        <v>137</v>
      </c>
      <c r="F129" s="52">
        <v>210</v>
      </c>
      <c r="G129" s="52">
        <f>'2016'!J128</f>
        <v>0</v>
      </c>
      <c r="H129" s="81">
        <f>'2017'!J129</f>
        <v>70</v>
      </c>
      <c r="I129" s="81">
        <f>'2018'!J129</f>
        <v>70</v>
      </c>
      <c r="J129" s="81">
        <f>'2019'!J129</f>
        <v>70</v>
      </c>
      <c r="K129" s="167">
        <f>'2016'!K128</f>
        <v>0</v>
      </c>
      <c r="L129" s="81">
        <f>'2017'!K129</f>
        <v>18</v>
      </c>
      <c r="M129" s="81">
        <f>'2018'!K129</f>
        <v>45</v>
      </c>
      <c r="N129" s="168">
        <f>'2019'!K129</f>
        <v>0</v>
      </c>
      <c r="O129" s="177" t="str">
        <f>'2016'!N128</f>
        <v xml:space="preserve"> -</v>
      </c>
      <c r="P129" s="178">
        <f>'2017'!N129</f>
        <v>0.25714285714285712</v>
      </c>
      <c r="Q129" s="179">
        <f>'2018'!N129</f>
        <v>0.6428571428571429</v>
      </c>
      <c r="R129" s="178">
        <f>'2019'!K129</f>
        <v>0</v>
      </c>
      <c r="S129" s="208">
        <v>0.3</v>
      </c>
      <c r="T129" s="118">
        <v>2210711</v>
      </c>
      <c r="U129" s="70">
        <f>+'2016'!P128+'2017'!P129</f>
        <v>0</v>
      </c>
      <c r="V129" s="70">
        <f>+'2016'!Q128+'2017'!Q129</f>
        <v>0</v>
      </c>
      <c r="W129" s="70">
        <f>+'2016'!R128+'2017'!R129</f>
        <v>0</v>
      </c>
      <c r="X129" s="21" t="str">
        <f t="shared" si="2"/>
        <v xml:space="preserve"> -</v>
      </c>
      <c r="Y129" s="20" t="str">
        <f t="shared" si="3"/>
        <v xml:space="preserve"> -</v>
      </c>
    </row>
    <row r="130" spans="2:25" ht="31" thickBot="1">
      <c r="B130" s="340"/>
      <c r="C130" s="337"/>
      <c r="D130" s="306"/>
      <c r="E130" s="17" t="s">
        <v>138</v>
      </c>
      <c r="F130" s="66">
        <v>3</v>
      </c>
      <c r="G130" s="66">
        <f>'2016'!J129</f>
        <v>0</v>
      </c>
      <c r="H130" s="87">
        <f>'2017'!J130</f>
        <v>1</v>
      </c>
      <c r="I130" s="87">
        <f>'2018'!J130</f>
        <v>1</v>
      </c>
      <c r="J130" s="87">
        <f>'2019'!J130</f>
        <v>1</v>
      </c>
      <c r="K130" s="176">
        <f>'2016'!K129</f>
        <v>0</v>
      </c>
      <c r="L130" s="87">
        <f>'2017'!K130</f>
        <v>1</v>
      </c>
      <c r="M130" s="87">
        <f>'2018'!K130</f>
        <v>3</v>
      </c>
      <c r="N130" s="140">
        <f>'2019'!K130</f>
        <v>0</v>
      </c>
      <c r="O130" s="180" t="str">
        <f>'2016'!N129</f>
        <v xml:space="preserve"> -</v>
      </c>
      <c r="P130" s="181">
        <f>'2017'!N130</f>
        <v>1</v>
      </c>
      <c r="Q130" s="182">
        <f>'2018'!N130</f>
        <v>1</v>
      </c>
      <c r="R130" s="181">
        <f>'2019'!K130</f>
        <v>0</v>
      </c>
      <c r="S130" s="210">
        <v>1</v>
      </c>
      <c r="T130" s="32">
        <v>2210711</v>
      </c>
      <c r="U130" s="54">
        <f>+'2016'!P129+'2017'!P130</f>
        <v>61995</v>
      </c>
      <c r="V130" s="54">
        <f>+'2016'!Q129+'2017'!Q130</f>
        <v>61495</v>
      </c>
      <c r="W130" s="54">
        <f>+'2016'!R129+'2017'!R130</f>
        <v>0</v>
      </c>
      <c r="X130" s="55">
        <f t="shared" si="2"/>
        <v>0.99193483345431088</v>
      </c>
      <c r="Y130" s="68" t="str">
        <f t="shared" si="3"/>
        <v xml:space="preserve"> -</v>
      </c>
    </row>
    <row r="131" spans="2:25" ht="30">
      <c r="B131" s="340"/>
      <c r="C131" s="337"/>
      <c r="D131" s="330" t="s">
        <v>168</v>
      </c>
      <c r="E131" s="10" t="s">
        <v>139</v>
      </c>
      <c r="F131" s="52">
        <v>8</v>
      </c>
      <c r="G131" s="52">
        <f>'2016'!J130</f>
        <v>2</v>
      </c>
      <c r="H131" s="81">
        <f>'2017'!J131</f>
        <v>2</v>
      </c>
      <c r="I131" s="81">
        <f>'2018'!J131</f>
        <v>2</v>
      </c>
      <c r="J131" s="81">
        <f>'2019'!J131</f>
        <v>2</v>
      </c>
      <c r="K131" s="167">
        <f>'2016'!K130</f>
        <v>3</v>
      </c>
      <c r="L131" s="81">
        <f>'2017'!K131</f>
        <v>2</v>
      </c>
      <c r="M131" s="81">
        <f>'2018'!K131</f>
        <v>2</v>
      </c>
      <c r="N131" s="168">
        <f>'2019'!K131</f>
        <v>0</v>
      </c>
      <c r="O131" s="177">
        <f>'2016'!N130</f>
        <v>1</v>
      </c>
      <c r="P131" s="178">
        <f>'2017'!N131</f>
        <v>1</v>
      </c>
      <c r="Q131" s="179">
        <f>'2018'!N131</f>
        <v>1</v>
      </c>
      <c r="R131" s="178">
        <f>'2019'!K131</f>
        <v>0</v>
      </c>
      <c r="S131" s="208">
        <v>0.875</v>
      </c>
      <c r="T131" s="118">
        <v>2210711</v>
      </c>
      <c r="U131" s="70">
        <f>+'2016'!P130+'2017'!P131</f>
        <v>205006</v>
      </c>
      <c r="V131" s="70">
        <f>+'2016'!Q130+'2017'!Q131</f>
        <v>205006</v>
      </c>
      <c r="W131" s="70">
        <f>+'2016'!R130+'2017'!R131</f>
        <v>20751</v>
      </c>
      <c r="X131" s="71">
        <f t="shared" si="2"/>
        <v>1</v>
      </c>
      <c r="Y131" s="20">
        <f t="shared" si="3"/>
        <v>0.10122142766553174</v>
      </c>
    </row>
    <row r="132" spans="2:25" ht="30">
      <c r="B132" s="340"/>
      <c r="C132" s="337"/>
      <c r="D132" s="331"/>
      <c r="E132" s="8" t="s">
        <v>140</v>
      </c>
      <c r="F132" s="50">
        <v>450</v>
      </c>
      <c r="G132" s="50">
        <f>'2016'!J131</f>
        <v>0</v>
      </c>
      <c r="H132" s="82">
        <f>'2017'!J132</f>
        <v>150</v>
      </c>
      <c r="I132" s="82">
        <f>'2018'!J132</f>
        <v>150</v>
      </c>
      <c r="J132" s="82">
        <f>'2019'!J132</f>
        <v>150</v>
      </c>
      <c r="K132" s="169">
        <f>'2016'!K131</f>
        <v>61</v>
      </c>
      <c r="L132" s="82">
        <f>'2017'!K132</f>
        <v>89</v>
      </c>
      <c r="M132" s="82">
        <f>'2018'!K132</f>
        <v>86</v>
      </c>
      <c r="N132" s="133">
        <f>'2019'!K132</f>
        <v>0</v>
      </c>
      <c r="O132" s="183" t="str">
        <f>'2016'!N131</f>
        <v xml:space="preserve"> -</v>
      </c>
      <c r="P132" s="184">
        <f>'2017'!N132</f>
        <v>0.59333333333333338</v>
      </c>
      <c r="Q132" s="185">
        <f>'2018'!N132</f>
        <v>0.57333333333333336</v>
      </c>
      <c r="R132" s="184">
        <f>'2019'!K132</f>
        <v>0</v>
      </c>
      <c r="S132" s="209">
        <v>0.52444444444444449</v>
      </c>
      <c r="T132" s="119">
        <v>2210711</v>
      </c>
      <c r="U132" s="50">
        <f>+'2016'!P131+'2017'!P132</f>
        <v>21861</v>
      </c>
      <c r="V132" s="50">
        <f>+'2016'!Q131+'2017'!Q132</f>
        <v>21861</v>
      </c>
      <c r="W132" s="50">
        <f>+'2016'!R131+'2017'!R132</f>
        <v>0</v>
      </c>
      <c r="X132" s="28">
        <f t="shared" si="2"/>
        <v>1</v>
      </c>
      <c r="Y132" s="25" t="str">
        <f t="shared" si="3"/>
        <v xml:space="preserve"> -</v>
      </c>
    </row>
    <row r="133" spans="2:25" ht="30">
      <c r="B133" s="340"/>
      <c r="C133" s="337"/>
      <c r="D133" s="331"/>
      <c r="E133" s="8" t="s">
        <v>141</v>
      </c>
      <c r="F133" s="50">
        <v>1</v>
      </c>
      <c r="G133" s="50">
        <f>'2016'!J132</f>
        <v>0</v>
      </c>
      <c r="H133" s="82">
        <f>'2017'!J133</f>
        <v>1</v>
      </c>
      <c r="I133" s="82">
        <f>'2018'!J133</f>
        <v>1</v>
      </c>
      <c r="J133" s="82">
        <f>'2019'!J133</f>
        <v>1</v>
      </c>
      <c r="K133" s="169">
        <f>'2016'!K132</f>
        <v>0</v>
      </c>
      <c r="L133" s="82">
        <f>'2017'!K133</f>
        <v>1</v>
      </c>
      <c r="M133" s="82">
        <f>'2018'!K133</f>
        <v>1</v>
      </c>
      <c r="N133" s="133">
        <f>'2019'!K133</f>
        <v>0</v>
      </c>
      <c r="O133" s="183" t="str">
        <f>'2016'!N132</f>
        <v xml:space="preserve"> -</v>
      </c>
      <c r="P133" s="184">
        <f>'2017'!N133</f>
        <v>1</v>
      </c>
      <c r="Q133" s="185">
        <f>'2018'!N133</f>
        <v>1</v>
      </c>
      <c r="R133" s="184">
        <f>'2019'!K133</f>
        <v>0</v>
      </c>
      <c r="S133" s="209">
        <v>0.66666666666666663</v>
      </c>
      <c r="T133" s="119" t="s">
        <v>251</v>
      </c>
      <c r="U133" s="50">
        <f>+'2016'!P132+'2017'!P133</f>
        <v>121500</v>
      </c>
      <c r="V133" s="50">
        <f>+'2016'!Q132+'2017'!Q133</f>
        <v>45000</v>
      </c>
      <c r="W133" s="50">
        <f>+'2016'!R132+'2017'!R133</f>
        <v>0</v>
      </c>
      <c r="X133" s="28">
        <f t="shared" si="2"/>
        <v>0.37037037037037035</v>
      </c>
      <c r="Y133" s="25" t="str">
        <f t="shared" si="3"/>
        <v xml:space="preserve"> -</v>
      </c>
    </row>
    <row r="134" spans="2:25" ht="60">
      <c r="B134" s="340"/>
      <c r="C134" s="337"/>
      <c r="D134" s="331"/>
      <c r="E134" s="8" t="s">
        <v>142</v>
      </c>
      <c r="F134" s="50">
        <v>1</v>
      </c>
      <c r="G134" s="50">
        <f>'2016'!J133</f>
        <v>0</v>
      </c>
      <c r="H134" s="82">
        <f>'2017'!J134</f>
        <v>1</v>
      </c>
      <c r="I134" s="82">
        <f>'2018'!J134</f>
        <v>1</v>
      </c>
      <c r="J134" s="82">
        <f>'2019'!J134</f>
        <v>1</v>
      </c>
      <c r="K134" s="169">
        <f>'2016'!K133</f>
        <v>0</v>
      </c>
      <c r="L134" s="82">
        <f>'2017'!K134</f>
        <v>1</v>
      </c>
      <c r="M134" s="82">
        <f>'2018'!K134</f>
        <v>0</v>
      </c>
      <c r="N134" s="133">
        <f>'2019'!K134</f>
        <v>0</v>
      </c>
      <c r="O134" s="183" t="str">
        <f>'2016'!N133</f>
        <v xml:space="preserve"> -</v>
      </c>
      <c r="P134" s="184">
        <f>'2017'!N134</f>
        <v>1</v>
      </c>
      <c r="Q134" s="185">
        <f>'2018'!N134</f>
        <v>0</v>
      </c>
      <c r="R134" s="184">
        <f>'2019'!K134</f>
        <v>0</v>
      </c>
      <c r="S134" s="209">
        <v>0.33333333333333331</v>
      </c>
      <c r="T134" s="119">
        <v>2210711</v>
      </c>
      <c r="U134" s="50">
        <f>+'2016'!P133+'2017'!P134</f>
        <v>133925</v>
      </c>
      <c r="V134" s="50">
        <f>+'2016'!Q133+'2017'!Q134</f>
        <v>102000</v>
      </c>
      <c r="W134" s="50">
        <f>+'2016'!R133+'2017'!R134</f>
        <v>0</v>
      </c>
      <c r="X134" s="28">
        <f t="shared" si="2"/>
        <v>0.76162030987493001</v>
      </c>
      <c r="Y134" s="25" t="str">
        <f t="shared" si="3"/>
        <v xml:space="preserve"> -</v>
      </c>
    </row>
    <row r="135" spans="2:25" ht="30">
      <c r="B135" s="340"/>
      <c r="C135" s="337"/>
      <c r="D135" s="331"/>
      <c r="E135" s="8" t="s">
        <v>143</v>
      </c>
      <c r="F135" s="50">
        <v>4</v>
      </c>
      <c r="G135" s="50">
        <f>'2016'!J134</f>
        <v>1</v>
      </c>
      <c r="H135" s="82">
        <f>'2017'!J135</f>
        <v>1</v>
      </c>
      <c r="I135" s="82">
        <f>'2018'!J135</f>
        <v>1</v>
      </c>
      <c r="J135" s="82">
        <f>'2019'!J135</f>
        <v>1</v>
      </c>
      <c r="K135" s="169">
        <f>'2016'!K134</f>
        <v>0</v>
      </c>
      <c r="L135" s="82">
        <f>'2017'!K135</f>
        <v>1</v>
      </c>
      <c r="M135" s="82">
        <f>'2018'!K135</f>
        <v>1</v>
      </c>
      <c r="N135" s="133">
        <f>'2019'!K135</f>
        <v>0</v>
      </c>
      <c r="O135" s="183">
        <f>'2016'!N134</f>
        <v>0</v>
      </c>
      <c r="P135" s="184">
        <f>'2017'!N135</f>
        <v>1</v>
      </c>
      <c r="Q135" s="185">
        <f>'2018'!N135</f>
        <v>1</v>
      </c>
      <c r="R135" s="184">
        <f>'2019'!K135</f>
        <v>0</v>
      </c>
      <c r="S135" s="209">
        <v>0.5</v>
      </c>
      <c r="T135" s="119">
        <v>2210711</v>
      </c>
      <c r="U135" s="50">
        <f>+'2016'!P134+'2017'!P135</f>
        <v>95053</v>
      </c>
      <c r="V135" s="50">
        <f>+'2016'!Q134+'2017'!Q135</f>
        <v>65640</v>
      </c>
      <c r="W135" s="50">
        <f>+'2016'!R134+'2017'!R135</f>
        <v>0</v>
      </c>
      <c r="X135" s="28">
        <f t="shared" si="2"/>
        <v>0.69056210745584046</v>
      </c>
      <c r="Y135" s="25" t="str">
        <f t="shared" si="3"/>
        <v xml:space="preserve"> -</v>
      </c>
    </row>
    <row r="136" spans="2:25" ht="61" thickBot="1">
      <c r="B136" s="341"/>
      <c r="C136" s="338"/>
      <c r="D136" s="332"/>
      <c r="E136" s="16" t="s">
        <v>144</v>
      </c>
      <c r="F136" s="54">
        <v>1</v>
      </c>
      <c r="G136" s="54">
        <f>'2016'!J135</f>
        <v>1</v>
      </c>
      <c r="H136" s="83">
        <f>'2017'!J136</f>
        <v>1</v>
      </c>
      <c r="I136" s="83">
        <f>'2018'!J136</f>
        <v>1</v>
      </c>
      <c r="J136" s="83">
        <f>'2019'!J136</f>
        <v>1</v>
      </c>
      <c r="K136" s="170">
        <f>'2016'!K135</f>
        <v>1</v>
      </c>
      <c r="L136" s="83">
        <f>'2017'!K136</f>
        <v>0.5</v>
      </c>
      <c r="M136" s="83">
        <f>'2018'!K136</f>
        <v>1</v>
      </c>
      <c r="N136" s="141">
        <f>'2019'!K136</f>
        <v>0</v>
      </c>
      <c r="O136" s="180">
        <f>'2016'!N135</f>
        <v>1</v>
      </c>
      <c r="P136" s="181">
        <f>'2017'!N136</f>
        <v>0.5</v>
      </c>
      <c r="Q136" s="182">
        <f>'2018'!N136</f>
        <v>1</v>
      </c>
      <c r="R136" s="181">
        <f>'2019'!K136</f>
        <v>0</v>
      </c>
      <c r="S136" s="210">
        <v>0.625</v>
      </c>
      <c r="T136" s="120" t="s">
        <v>251</v>
      </c>
      <c r="U136" s="50">
        <f>+'2016'!P135+'2017'!P136</f>
        <v>0</v>
      </c>
      <c r="V136" s="50">
        <f>+'2016'!Q135+'2017'!Q136</f>
        <v>0</v>
      </c>
      <c r="W136" s="50">
        <f>+'2016'!R135+'2017'!R136</f>
        <v>0</v>
      </c>
      <c r="X136" s="67" t="str">
        <f t="shared" si="2"/>
        <v xml:space="preserve"> -</v>
      </c>
      <c r="Y136" s="68" t="str">
        <f t="shared" si="3"/>
        <v xml:space="preserve"> -</v>
      </c>
    </row>
    <row r="137" spans="2:25" ht="21" customHeight="1" thickBot="1">
      <c r="O137" s="198">
        <f>+AVERAGE(O12:O28,O30,O32:O63,O65:O105,O107:O125,O127,O129:O136)</f>
        <v>0.72146138229586509</v>
      </c>
      <c r="P137" s="199">
        <f t="shared" ref="P137:R137" si="4">+AVERAGE(P12:P28,P30,P32:P63,P65:P105,P107:P125,P127,P129:P136)</f>
        <v>0.79986440677966075</v>
      </c>
      <c r="Q137" s="199">
        <f t="shared" si="4"/>
        <v>0.81867708526592453</v>
      </c>
      <c r="R137" s="199">
        <f t="shared" si="4"/>
        <v>0</v>
      </c>
      <c r="S137" s="98">
        <f>+AVERAGE(S12:S28,S30,S32:S63,S65:S105,S107:S125,S127,S129:S136)</f>
        <v>0.64632594959552447</v>
      </c>
      <c r="T137" s="102"/>
      <c r="U137" s="99">
        <f>+SUM(U12:U28,U30,U32:U63,U65:U105,U107:U125,U127,U129:U136)</f>
        <v>34453258</v>
      </c>
      <c r="V137" s="100">
        <f>+SUM(V12:V28,V30,V32:V63,V65:V105,V107:V125,V127,V129:V136)</f>
        <v>27487766</v>
      </c>
      <c r="W137" s="100">
        <f>+SUM(W12:W28,W30,W32:W63,W65:W105,W107:W125,W127,W129:W136)</f>
        <v>418362</v>
      </c>
      <c r="X137" s="101">
        <f t="shared" si="2"/>
        <v>0.79782777001815042</v>
      </c>
      <c r="Y137" s="98">
        <f t="shared" si="3"/>
        <v>1.5219934570164777E-2</v>
      </c>
    </row>
  </sheetData>
  <mergeCells count="44">
    <mergeCell ref="B2:Y2"/>
    <mergeCell ref="B3:Y3"/>
    <mergeCell ref="B4:Y4"/>
    <mergeCell ref="D8:N8"/>
    <mergeCell ref="B9:B11"/>
    <mergeCell ref="C9:C11"/>
    <mergeCell ref="D9:D11"/>
    <mergeCell ref="O9:S9"/>
    <mergeCell ref="E9:N9"/>
    <mergeCell ref="T9:Y10"/>
    <mergeCell ref="E10:E11"/>
    <mergeCell ref="F10:F11"/>
    <mergeCell ref="O10:O11"/>
    <mergeCell ref="S10:S11"/>
    <mergeCell ref="R10:R11"/>
    <mergeCell ref="Q10:Q11"/>
    <mergeCell ref="B12:B30"/>
    <mergeCell ref="C12:C28"/>
    <mergeCell ref="D14:D18"/>
    <mergeCell ref="D19:D28"/>
    <mergeCell ref="B32:B127"/>
    <mergeCell ref="C32:C63"/>
    <mergeCell ref="D32:D37"/>
    <mergeCell ref="D38:D49"/>
    <mergeCell ref="D50:D51"/>
    <mergeCell ref="D52:D53"/>
    <mergeCell ref="B129:B136"/>
    <mergeCell ref="C129:C136"/>
    <mergeCell ref="D129:D130"/>
    <mergeCell ref="D131:D136"/>
    <mergeCell ref="D54:D56"/>
    <mergeCell ref="D57:D60"/>
    <mergeCell ref="D62:D63"/>
    <mergeCell ref="C65:C105"/>
    <mergeCell ref="D65:D74"/>
    <mergeCell ref="D75:D82"/>
    <mergeCell ref="D83:D85"/>
    <mergeCell ref="D86:D90"/>
    <mergeCell ref="D91:D105"/>
    <mergeCell ref="P10:P11"/>
    <mergeCell ref="C107:C125"/>
    <mergeCell ref="D107:D113"/>
    <mergeCell ref="D114:D120"/>
    <mergeCell ref="D121:D125"/>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5"/>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9.7109375" style="1" customWidth="1"/>
    <col min="10" max="10" width="7.7109375" style="1" customWidth="1"/>
    <col min="11" max="13" width="16.28515625" style="1" customWidth="1"/>
    <col min="14" max="15" width="14.7109375" style="1" customWidth="1"/>
    <col min="16" max="16384" width="11" style="1"/>
  </cols>
  <sheetData>
    <row r="2" spans="2:15" ht="16" thickBot="1"/>
    <row r="3" spans="2:15" ht="22" customHeight="1" thickBot="1">
      <c r="C3" s="363" t="s">
        <v>250</v>
      </c>
      <c r="D3" s="364"/>
      <c r="E3" s="364"/>
      <c r="F3" s="364"/>
      <c r="G3" s="364"/>
      <c r="H3" s="364"/>
      <c r="I3" s="364"/>
      <c r="J3" s="364"/>
      <c r="K3" s="364"/>
      <c r="L3" s="364"/>
      <c r="M3" s="364"/>
      <c r="N3" s="364"/>
      <c r="O3" s="365"/>
    </row>
    <row r="4" spans="2:15" ht="16" thickBot="1">
      <c r="C4" s="216"/>
      <c r="D4" s="216"/>
      <c r="E4" s="216"/>
      <c r="F4" s="216"/>
      <c r="G4" s="216"/>
      <c r="H4" s="216"/>
      <c r="I4" s="216"/>
    </row>
    <row r="5" spans="2:15" ht="19" customHeight="1">
      <c r="C5" s="216"/>
      <c r="D5" s="216"/>
      <c r="E5" s="366" t="s">
        <v>184</v>
      </c>
      <c r="F5" s="367"/>
      <c r="G5" s="367"/>
      <c r="H5" s="367"/>
      <c r="I5" s="370" t="s">
        <v>181</v>
      </c>
      <c r="J5" s="371"/>
      <c r="K5" s="374" t="s">
        <v>185</v>
      </c>
      <c r="L5" s="375"/>
      <c r="M5" s="375"/>
      <c r="N5" s="375"/>
      <c r="O5" s="376"/>
    </row>
    <row r="6" spans="2:15" ht="19" customHeight="1" thickBot="1">
      <c r="E6" s="368"/>
      <c r="F6" s="369"/>
      <c r="G6" s="369"/>
      <c r="H6" s="369"/>
      <c r="I6" s="372"/>
      <c r="J6" s="373"/>
      <c r="K6" s="377" t="s">
        <v>182</v>
      </c>
      <c r="L6" s="378"/>
      <c r="M6" s="378"/>
      <c r="N6" s="378"/>
      <c r="O6" s="379"/>
    </row>
    <row r="7" spans="2:15" ht="32" customHeight="1" thickBot="1">
      <c r="C7" s="382"/>
      <c r="D7" s="383"/>
      <c r="E7" s="217">
        <v>2016</v>
      </c>
      <c r="F7" s="218">
        <v>2017</v>
      </c>
      <c r="G7" s="218">
        <v>2018</v>
      </c>
      <c r="H7" s="218">
        <v>2019</v>
      </c>
      <c r="I7" s="384" t="s">
        <v>182</v>
      </c>
      <c r="J7" s="385"/>
      <c r="K7" s="286" t="s">
        <v>186</v>
      </c>
      <c r="L7" s="287" t="s">
        <v>187</v>
      </c>
      <c r="M7" s="287" t="s">
        <v>188</v>
      </c>
      <c r="N7" s="287" t="s">
        <v>189</v>
      </c>
      <c r="O7" s="288" t="s">
        <v>190</v>
      </c>
    </row>
    <row r="8" spans="2:15" ht="22" customHeight="1" thickBot="1">
      <c r="B8" s="219">
        <v>1</v>
      </c>
      <c r="C8" s="386" t="s">
        <v>191</v>
      </c>
      <c r="D8" s="387"/>
      <c r="E8" s="220">
        <f>+IF(SUM('2016 - 2019'!G12:G30)&gt;0,AVERAGE('2016 - 2019'!O12:O30)," -")</f>
        <v>0.6428571428571429</v>
      </c>
      <c r="F8" s="220">
        <f>+IF(SUM('2016 - 2019'!H12:H30)&gt;0,AVERAGE('2016 - 2019'!P12:P30)," -")</f>
        <v>0.86</v>
      </c>
      <c r="G8" s="220">
        <f>+IF(SUM('2016 - 2019'!I12:I30)&gt;0,AVERAGE('2016 - 2019'!Q12:Q30)," -")</f>
        <v>0.71000000000000008</v>
      </c>
      <c r="H8" s="220">
        <f>+IF(SUM('2016 - 2019'!J12:J30)&gt;0,AVERAGE('2016 - 2019'!R12:R30)," -")</f>
        <v>0</v>
      </c>
      <c r="I8" s="221">
        <f>+AVERAGE('2016 - 2019'!S12:S30)</f>
        <v>0.66578703703703701</v>
      </c>
      <c r="J8" s="222">
        <f t="shared" ref="J8:J38" si="0">+I8</f>
        <v>0.66578703703703701</v>
      </c>
      <c r="K8" s="223">
        <f>+K9+K14</f>
        <v>2000069</v>
      </c>
      <c r="L8" s="224">
        <f t="shared" ref="L8:M8" si="1">+L9+L14</f>
        <v>1798278</v>
      </c>
      <c r="M8" s="224">
        <f t="shared" si="1"/>
        <v>6300</v>
      </c>
      <c r="N8" s="225">
        <f t="shared" ref="N8:N38" si="2">IF(K8=0,"-",+L8/K8)</f>
        <v>0.89910798077466325</v>
      </c>
      <c r="O8" s="226">
        <f>IF(M8=0," -",IF(L8=0,100%,M8/L8))</f>
        <v>3.5033515396395887E-3</v>
      </c>
    </row>
    <row r="9" spans="2:15" ht="20" customHeight="1">
      <c r="B9" s="227" t="s">
        <v>192</v>
      </c>
      <c r="C9" s="388" t="s">
        <v>177</v>
      </c>
      <c r="D9" s="389"/>
      <c r="E9" s="228">
        <f>+IF(SUM('2016 - 2019'!G12:G28)&gt;0,AVERAGE('2016 - 2019'!O12:O28)," -")</f>
        <v>0.61538461538461542</v>
      </c>
      <c r="F9" s="228">
        <f>+IF(SUM('2016 - 2019'!H12:H28)&gt;0,AVERAGE('2016 - 2019'!P12:P28)," -")</f>
        <v>0.86</v>
      </c>
      <c r="G9" s="228">
        <f>+IF(SUM('2016 - 2019'!I12:I28)&gt;0,AVERAGE('2016 - 2019'!Q12:Q28)," -")</f>
        <v>0.71000000000000008</v>
      </c>
      <c r="H9" s="228">
        <f>+IF(SUM('2016 - 2019'!J12:J28)&gt;0,AVERAGE('2016 - 2019'!R12:R28)," -")</f>
        <v>0</v>
      </c>
      <c r="I9" s="229">
        <f>+AVERAGE('2016 - 2019'!S12:S28)</f>
        <v>0.64612745098039215</v>
      </c>
      <c r="J9" s="230">
        <f t="shared" si="0"/>
        <v>0.64612745098039215</v>
      </c>
      <c r="K9" s="231">
        <f>+SUM(K10:K13)</f>
        <v>2000069</v>
      </c>
      <c r="L9" s="232">
        <f t="shared" ref="L9:M9" si="3">+SUM(L10:L13)</f>
        <v>1798278</v>
      </c>
      <c r="M9" s="232">
        <f t="shared" si="3"/>
        <v>6300</v>
      </c>
      <c r="N9" s="233">
        <f t="shared" si="2"/>
        <v>0.89910798077466325</v>
      </c>
      <c r="O9" s="234">
        <f>IF(M9=0," -",IF(L9=0,100%,M9/L9))</f>
        <v>3.5033515396395887E-3</v>
      </c>
    </row>
    <row r="10" spans="2:15" ht="18" customHeight="1">
      <c r="B10" s="235" t="s">
        <v>193</v>
      </c>
      <c r="C10" s="380" t="s">
        <v>194</v>
      </c>
      <c r="D10" s="381"/>
      <c r="E10" s="236" t="str">
        <f>+IF('2016 - 2019'!G13&gt;0,'2016 - 2019'!O12," -")</f>
        <v xml:space="preserve"> -</v>
      </c>
      <c r="F10" s="236">
        <f>+IF('2016 - 2019'!H13&gt;0,'2016 - 2019'!P12," -")</f>
        <v>1</v>
      </c>
      <c r="G10" s="236">
        <f>+IF('2016 - 2019'!I13&gt;0,'2016 - 2019'!Q12," -")</f>
        <v>1</v>
      </c>
      <c r="H10" s="236">
        <f>+IF('2016 - 2019'!J13&gt;0,'2016 - 2019'!R12," -")</f>
        <v>0</v>
      </c>
      <c r="I10" s="237">
        <f>+'2016 - 2019'!S12</f>
        <v>0.66666666666666663</v>
      </c>
      <c r="J10" s="238">
        <f t="shared" si="0"/>
        <v>0.66666666666666663</v>
      </c>
      <c r="K10" s="239">
        <f>+'2016 - 2019'!U12</f>
        <v>6320</v>
      </c>
      <c r="L10" s="50">
        <f>+'2016 - 2019'!V12</f>
        <v>1820</v>
      </c>
      <c r="M10" s="50">
        <f>+'2016 - 2019'!W12</f>
        <v>0</v>
      </c>
      <c r="N10" s="240">
        <f t="shared" si="2"/>
        <v>0.28797468354430378</v>
      </c>
      <c r="O10" s="241" t="str">
        <f>IF(M10=0," -",IF(L10=0,100%,M10/L10))</f>
        <v xml:space="preserve"> -</v>
      </c>
    </row>
    <row r="11" spans="2:15" ht="18" customHeight="1">
      <c r="B11" s="235" t="s">
        <v>195</v>
      </c>
      <c r="C11" s="380" t="s">
        <v>196</v>
      </c>
      <c r="D11" s="381"/>
      <c r="E11" s="236">
        <f>+IF('2016 - 2019'!G14&gt;0,'2016 - 2019'!O13," -")</f>
        <v>1</v>
      </c>
      <c r="F11" s="236">
        <f>+IF('2016 - 2019'!H14&gt;0,'2016 - 2019'!P13," -")</f>
        <v>1</v>
      </c>
      <c r="G11" s="236">
        <f>+IF('2016 - 2019'!I14&gt;0,'2016 - 2019'!Q13," -")</f>
        <v>0.5</v>
      </c>
      <c r="H11" s="236">
        <f>+IF('2016 - 2019'!J14&gt;0,'2016 - 2019'!R13," -")</f>
        <v>0</v>
      </c>
      <c r="I11" s="237">
        <f>+'2016 - 2019'!S13</f>
        <v>0.625</v>
      </c>
      <c r="J11" s="238">
        <f t="shared" si="0"/>
        <v>0.625</v>
      </c>
      <c r="K11" s="239">
        <f>+'2016 - 2019'!U13</f>
        <v>35000</v>
      </c>
      <c r="L11" s="50">
        <f>+'2016 - 2019'!V13</f>
        <v>15000</v>
      </c>
      <c r="M11" s="50">
        <f>+'2016 - 2019'!W13</f>
        <v>0</v>
      </c>
      <c r="N11" s="240">
        <f t="shared" si="2"/>
        <v>0.42857142857142855</v>
      </c>
      <c r="O11" s="241" t="str">
        <f>IF(M11=0," -",IF(L11=0,100%,M11/L11))</f>
        <v xml:space="preserve"> -</v>
      </c>
    </row>
    <row r="12" spans="2:15" ht="18" customHeight="1">
      <c r="B12" s="235" t="s">
        <v>197</v>
      </c>
      <c r="C12" s="380" t="s">
        <v>198</v>
      </c>
      <c r="D12" s="381"/>
      <c r="E12" s="236">
        <f>+IF(SUM('2016 - 2019'!G14:G18)&gt;0,AVERAGE('2016 - 2019'!O14:O18)," -")</f>
        <v>0.2</v>
      </c>
      <c r="F12" s="236">
        <f>+IF(SUM('2016 - 2019'!H14:H18)&gt;0,AVERAGE('2016 - 2019'!P14:P18)," -")</f>
        <v>0.73399999999999999</v>
      </c>
      <c r="G12" s="236">
        <f>+IF(SUM('2016 - 2019'!I14:I18)&gt;0,AVERAGE('2016 - 2019'!Q14:Q18)," -")</f>
        <v>0.6</v>
      </c>
      <c r="H12" s="236">
        <f>+IF(SUM('2016 - 2019'!J14:J18)&gt;0,AVERAGE('2016 - 2019'!R14:R18)," -")</f>
        <v>0</v>
      </c>
      <c r="I12" s="237">
        <f>+AVERAGE('2016 - 2019'!S14:S18)</f>
        <v>0.38350000000000001</v>
      </c>
      <c r="J12" s="238">
        <f t="shared" si="0"/>
        <v>0.38350000000000001</v>
      </c>
      <c r="K12" s="239">
        <f>+SUM('2016 - 2019'!U14:U18)</f>
        <v>0</v>
      </c>
      <c r="L12" s="50">
        <f>+SUM('2016 - 2019'!V14:V18)</f>
        <v>0</v>
      </c>
      <c r="M12" s="50">
        <f>+SUM('2016 - 2019'!W14:W18)</f>
        <v>0</v>
      </c>
      <c r="N12" s="240" t="str">
        <f t="shared" si="2"/>
        <v>-</v>
      </c>
      <c r="O12" s="241" t="str">
        <f t="shared" ref="O12:O41" si="4">IF(M12=0," -",IF(L12=0,100%,M12/L12))</f>
        <v xml:space="preserve"> -</v>
      </c>
    </row>
    <row r="13" spans="2:15" ht="18" customHeight="1">
      <c r="B13" s="235" t="s">
        <v>199</v>
      </c>
      <c r="C13" s="380" t="s">
        <v>200</v>
      </c>
      <c r="D13" s="381"/>
      <c r="E13" s="236">
        <f>+IF(SUM('2016 - 2019'!G19:G28)&gt;0,AVERAGE('2016 - 2019'!O19:O28)," -")</f>
        <v>0.8571428571428571</v>
      </c>
      <c r="F13" s="236">
        <f>+IF(SUM('2016 - 2019'!H19:H28)&gt;0,AVERAGE('2016 - 2019'!P19:P28)," -")</f>
        <v>0.89499999999999991</v>
      </c>
      <c r="G13" s="236">
        <f>+IF(SUM('2016 - 2019'!I19:I28)&gt;0,AVERAGE('2016 - 2019'!Q19:Q28)," -")</f>
        <v>0.76875000000000004</v>
      </c>
      <c r="H13" s="236">
        <f>+IF(SUM('2016 - 2019'!J19:J28)&gt;0,AVERAGE('2016 - 2019'!R19:R28)," -")</f>
        <v>0</v>
      </c>
      <c r="I13" s="237">
        <f>+AVERAGE('2016 - 2019'!S19:S28)</f>
        <v>0.77750000000000008</v>
      </c>
      <c r="J13" s="238">
        <f t="shared" si="0"/>
        <v>0.77750000000000008</v>
      </c>
      <c r="K13" s="239">
        <f>+SUM('2016 - 2019'!U19:U28)</f>
        <v>1958749</v>
      </c>
      <c r="L13" s="50">
        <f>+SUM('2016 - 2019'!V19:V28)</f>
        <v>1781458</v>
      </c>
      <c r="M13" s="50">
        <f>+SUM('2016 - 2019'!W19:W28)</f>
        <v>6300</v>
      </c>
      <c r="N13" s="240">
        <f t="shared" si="2"/>
        <v>0.90948763726235471</v>
      </c>
      <c r="O13" s="241">
        <f t="shared" si="4"/>
        <v>3.5364291496066706E-3</v>
      </c>
    </row>
    <row r="14" spans="2:15" ht="20" customHeight="1">
      <c r="B14" s="227" t="s">
        <v>201</v>
      </c>
      <c r="C14" s="390" t="s">
        <v>178</v>
      </c>
      <c r="D14" s="391"/>
      <c r="E14" s="242">
        <f>+IF('2016 - 2019'!G30&gt;0,'2016 - 2019'!O30," -")</f>
        <v>1</v>
      </c>
      <c r="F14" s="242" t="str">
        <f>+IF('2016 - 2019'!H30&gt;0,'2016 - 2019'!P30," -")</f>
        <v xml:space="preserve"> -</v>
      </c>
      <c r="G14" s="242" t="str">
        <f>+IF('2016 - 2019'!I30&gt;0,'2016 - 2019'!Q30," -")</f>
        <v xml:space="preserve"> -</v>
      </c>
      <c r="H14" s="242" t="str">
        <f>+IF('2016 - 2019'!J30&gt;0,'2016 - 2019'!R30," -")</f>
        <v xml:space="preserve"> -</v>
      </c>
      <c r="I14" s="243">
        <f>+'2016 - 2019'!S30</f>
        <v>1</v>
      </c>
      <c r="J14" s="244">
        <f t="shared" si="0"/>
        <v>1</v>
      </c>
      <c r="K14" s="245">
        <f>+K15</f>
        <v>0</v>
      </c>
      <c r="L14" s="246">
        <f t="shared" ref="L14:M14" si="5">+L15</f>
        <v>0</v>
      </c>
      <c r="M14" s="246">
        <f t="shared" si="5"/>
        <v>0</v>
      </c>
      <c r="N14" s="247" t="str">
        <f t="shared" si="2"/>
        <v>-</v>
      </c>
      <c r="O14" s="248" t="str">
        <f t="shared" si="4"/>
        <v xml:space="preserve"> -</v>
      </c>
    </row>
    <row r="15" spans="2:15" ht="18" customHeight="1" thickBot="1">
      <c r="B15" s="235" t="s">
        <v>202</v>
      </c>
      <c r="C15" s="380" t="s">
        <v>203</v>
      </c>
      <c r="D15" s="381"/>
      <c r="E15" s="236">
        <f>+IF('2016 - 2019'!G30&gt;0,'2016 - 2019'!O30," -")</f>
        <v>1</v>
      </c>
      <c r="F15" s="236" t="str">
        <f>+IF('2016 - 2019'!H30&gt;0,'2016 - 2019'!P30," -")</f>
        <v xml:space="preserve"> -</v>
      </c>
      <c r="G15" s="236" t="str">
        <f>+IF('2016 - 2019'!I30&gt;0,'2016 - 2019'!Q30," -")</f>
        <v xml:space="preserve"> -</v>
      </c>
      <c r="H15" s="236" t="str">
        <f>+IF('2016 - 2019'!J30&gt;0,'2016 - 2019'!R30," -")</f>
        <v xml:space="preserve"> -</v>
      </c>
      <c r="I15" s="237">
        <f>+'2016 - 2019'!S30</f>
        <v>1</v>
      </c>
      <c r="J15" s="238">
        <f t="shared" si="0"/>
        <v>1</v>
      </c>
      <c r="K15" s="239">
        <f>+'2016 - 2019'!U30</f>
        <v>0</v>
      </c>
      <c r="L15" s="50">
        <f>+'2016 - 2019'!V30</f>
        <v>0</v>
      </c>
      <c r="M15" s="50">
        <f>+'2016 - 2019'!W30</f>
        <v>0</v>
      </c>
      <c r="N15" s="240" t="str">
        <f t="shared" si="2"/>
        <v>-</v>
      </c>
      <c r="O15" s="241" t="str">
        <f t="shared" si="4"/>
        <v xml:space="preserve"> -</v>
      </c>
    </row>
    <row r="16" spans="2:15" ht="22" customHeight="1" thickBot="1">
      <c r="B16" s="219">
        <v>2</v>
      </c>
      <c r="C16" s="392" t="s">
        <v>204</v>
      </c>
      <c r="D16" s="393"/>
      <c r="E16" s="252">
        <f>+IF(SUM('2016 - 2019'!G32:G127)&gt;0,AVERAGE('2016 - 2019'!O32:O127)," -")</f>
        <v>0.73953057513914655</v>
      </c>
      <c r="F16" s="252">
        <f>+IF(SUM('2016 - 2019'!H32:H127)&gt;0,AVERAGE('2016 - 2019'!P32:P127)," -")</f>
        <v>0.78939272913466452</v>
      </c>
      <c r="G16" s="252">
        <f>+IF(SUM('2016 - 2019'!I32:I127)&gt;0,AVERAGE('2016 - 2019'!Q32:Q127)," -")</f>
        <v>0.84073756262464139</v>
      </c>
      <c r="H16" s="252">
        <f>+IF(SUM('2016 - 2019'!J32:J127)&gt;0,AVERAGE('2016 - 2019'!R32:R127)," -")</f>
        <v>0</v>
      </c>
      <c r="I16" s="253">
        <f>+AVERAGE('2016 - 2019'!S32:S127)</f>
        <v>0.64628147194361596</v>
      </c>
      <c r="J16" s="254">
        <f t="shared" si="0"/>
        <v>0.64628147194361596</v>
      </c>
      <c r="K16" s="255">
        <f>+K17+K26+K32+K36</f>
        <v>31813849</v>
      </c>
      <c r="L16" s="256">
        <f t="shared" ref="L16:M16" si="6">+L17+L26+L32+L36</f>
        <v>25188486</v>
      </c>
      <c r="M16" s="256">
        <f t="shared" si="6"/>
        <v>391311</v>
      </c>
      <c r="N16" s="257">
        <f t="shared" si="2"/>
        <v>0.79174594686735322</v>
      </c>
      <c r="O16" s="258">
        <f t="shared" si="4"/>
        <v>1.5535312443947603E-2</v>
      </c>
    </row>
    <row r="17" spans="2:15" ht="20" customHeight="1">
      <c r="B17" s="227" t="s">
        <v>205</v>
      </c>
      <c r="C17" s="388" t="s">
        <v>172</v>
      </c>
      <c r="D17" s="389"/>
      <c r="E17" s="259">
        <f>+IF(SUM('2016 - 2019'!G32:G63)&gt;0,AVERAGE('2016 - 2019'!O32:O63)," -")</f>
        <v>0.66406666666666669</v>
      </c>
      <c r="F17" s="259">
        <f>+IF(SUM('2016 - 2019'!H32:H63)&gt;0,AVERAGE('2016 - 2019'!P32:P63)," -")</f>
        <v>0.7718177083333333</v>
      </c>
      <c r="G17" s="259">
        <f>+IF(SUM('2016 - 2019'!I32:I63)&gt;0,AVERAGE('2016 - 2019'!Q32:Q63)," -")</f>
        <v>0.73580261136712743</v>
      </c>
      <c r="H17" s="259">
        <f>+IF(SUM('2016 - 2019'!J32:J63)&gt;0,AVERAGE('2016 - 2019'!R32:R63)," -")</f>
        <v>0</v>
      </c>
      <c r="I17" s="260">
        <f>+AVERAGE('2016 - 2019'!S32:S63)</f>
        <v>0.56045572916666664</v>
      </c>
      <c r="J17" s="261">
        <f t="shared" si="0"/>
        <v>0.56045572916666664</v>
      </c>
      <c r="K17" s="231">
        <f>+SUM(K18:K25)</f>
        <v>4627779</v>
      </c>
      <c r="L17" s="232">
        <f t="shared" ref="L17:M17" si="7">+SUM(L18:L25)</f>
        <v>3514673</v>
      </c>
      <c r="M17" s="232">
        <f t="shared" si="7"/>
        <v>106900</v>
      </c>
      <c r="N17" s="233">
        <f t="shared" si="2"/>
        <v>0.75947295668181214</v>
      </c>
      <c r="O17" s="234">
        <f t="shared" si="4"/>
        <v>3.0415347316805858E-2</v>
      </c>
    </row>
    <row r="18" spans="2:15" ht="18" customHeight="1">
      <c r="B18" s="235" t="s">
        <v>206</v>
      </c>
      <c r="C18" s="380" t="s">
        <v>207</v>
      </c>
      <c r="D18" s="381"/>
      <c r="E18" s="236">
        <f>+IF(SUM('2016 - 2019'!G32:G37)&gt;0,AVERAGE('2016 - 2019'!O32:O37)," -")</f>
        <v>0.91666666666666663</v>
      </c>
      <c r="F18" s="236">
        <f>+IF(SUM('2016 - 2019'!H32:H37)&gt;0,AVERAGE('2016 - 2019'!P32:P37)," -")</f>
        <v>0.92400000000000004</v>
      </c>
      <c r="G18" s="236">
        <f>+IF(SUM('2016 - 2019'!I32:I37)&gt;0,AVERAGE('2016 - 2019'!Q32:Q37)," -")</f>
        <v>0.79833333333333334</v>
      </c>
      <c r="H18" s="236">
        <f>+IF(SUM('2016 - 2019'!J32:J37)&gt;0,AVERAGE('2016 - 2019'!R32:R37)," -")</f>
        <v>0</v>
      </c>
      <c r="I18" s="237">
        <f>+AVERAGE('2016 - 2019'!S32:S37)</f>
        <v>0.79166666666666663</v>
      </c>
      <c r="J18" s="238">
        <f t="shared" si="0"/>
        <v>0.79166666666666663</v>
      </c>
      <c r="K18" s="239">
        <f>+SUM('2016 - 2019'!U32:U37)</f>
        <v>1982760</v>
      </c>
      <c r="L18" s="50">
        <f>+SUM('2016 - 2019'!V32:V37)</f>
        <v>1682258</v>
      </c>
      <c r="M18" s="50">
        <f>+SUM('2016 - 2019'!W32:W37)</f>
        <v>0</v>
      </c>
      <c r="N18" s="240">
        <f t="shared" si="2"/>
        <v>0.84844257499646958</v>
      </c>
      <c r="O18" s="241" t="str">
        <f t="shared" si="4"/>
        <v xml:space="preserve"> -</v>
      </c>
    </row>
    <row r="19" spans="2:15" ht="18" customHeight="1">
      <c r="B19" s="235" t="s">
        <v>208</v>
      </c>
      <c r="C19" s="380" t="s">
        <v>209</v>
      </c>
      <c r="D19" s="381"/>
      <c r="E19" s="236">
        <f>+IF(SUM('2016 - 2019'!G38:G49)&gt;0,AVERAGE('2016 - 2019'!O38:O49)," -")</f>
        <v>0.69106060606060604</v>
      </c>
      <c r="F19" s="236">
        <f>+IF(SUM('2016 - 2019'!H38:H49)&gt;0,AVERAGE('2016 - 2019'!P38:P49)," -")</f>
        <v>0.7128472222222223</v>
      </c>
      <c r="G19" s="236">
        <f>+IF(SUM('2016 - 2019'!I38:I49)&gt;0,AVERAGE('2016 - 2019'!Q38:Q49)," -")</f>
        <v>0.74332341269841284</v>
      </c>
      <c r="H19" s="236">
        <f>+IF(SUM('2016 - 2019'!J38:J49)&gt;0,AVERAGE('2016 - 2019'!R38:R49)," -")</f>
        <v>0</v>
      </c>
      <c r="I19" s="237">
        <f>+AVERAGE('2016 - 2019'!S38:S49)</f>
        <v>0.55050099206349212</v>
      </c>
      <c r="J19" s="238">
        <f t="shared" si="0"/>
        <v>0.55050099206349212</v>
      </c>
      <c r="K19" s="239">
        <f>+SUM('2016 - 2019'!U38:U49)</f>
        <v>2205750</v>
      </c>
      <c r="L19" s="50">
        <f>+SUM('2016 - 2019'!V38:V49)</f>
        <v>1628103</v>
      </c>
      <c r="M19" s="50">
        <f>+SUM('2016 - 2019'!W38:W49)</f>
        <v>106900</v>
      </c>
      <c r="N19" s="240">
        <f t="shared" si="2"/>
        <v>0.73811764705882354</v>
      </c>
      <c r="O19" s="241">
        <f t="shared" si="4"/>
        <v>6.5659236547073493E-2</v>
      </c>
    </row>
    <row r="20" spans="2:15" ht="18" customHeight="1">
      <c r="B20" s="235" t="s">
        <v>210</v>
      </c>
      <c r="C20" s="380" t="s">
        <v>211</v>
      </c>
      <c r="D20" s="381"/>
      <c r="E20" s="236">
        <f>+IF(SUM('2016 - 2019'!G50:G51)&gt;0,AVERAGE('2016 - 2019'!O50:O51)," -")</f>
        <v>0.5</v>
      </c>
      <c r="F20" s="236">
        <f>+IF(SUM('2016 - 2019'!H50:H51)&gt;0,AVERAGE('2016 - 2019'!P50:P51)," -")</f>
        <v>1</v>
      </c>
      <c r="G20" s="236">
        <f>+IF(SUM('2016 - 2019'!I50:I51)&gt;0,AVERAGE('2016 - 2019'!Q50:Q51)," -")</f>
        <v>0.8</v>
      </c>
      <c r="H20" s="236">
        <f>+IF(SUM('2016 - 2019'!J50:J51)&gt;0,AVERAGE('2016 - 2019'!R50:R51)," -")</f>
        <v>0</v>
      </c>
      <c r="I20" s="237">
        <f>+AVERAGE('2016 - 2019'!S50:S51)</f>
        <v>0.57499999999999996</v>
      </c>
      <c r="J20" s="238">
        <f t="shared" si="0"/>
        <v>0.57499999999999996</v>
      </c>
      <c r="K20" s="239">
        <f>+SUM('2016 - 2019'!U50:U51)</f>
        <v>0</v>
      </c>
      <c r="L20" s="50">
        <f>+SUM('2016 - 2019'!V50:V51)</f>
        <v>0</v>
      </c>
      <c r="M20" s="50">
        <f>+SUM('2016 - 2019'!W50:W51)</f>
        <v>0</v>
      </c>
      <c r="N20" s="240" t="str">
        <f t="shared" si="2"/>
        <v>-</v>
      </c>
      <c r="O20" s="241" t="str">
        <f t="shared" si="4"/>
        <v xml:space="preserve"> -</v>
      </c>
    </row>
    <row r="21" spans="2:15" ht="18" customHeight="1">
      <c r="B21" s="235" t="s">
        <v>212</v>
      </c>
      <c r="C21" s="380" t="s">
        <v>213</v>
      </c>
      <c r="D21" s="381"/>
      <c r="E21" s="236">
        <f>+IF(SUM('2016 - 2019'!G52:G53)&gt;0,AVERAGE('2016 - 2019'!O52:O53)," -")</f>
        <v>1</v>
      </c>
      <c r="F21" s="236">
        <f>+IF(SUM('2016 - 2019'!H52:H53)&gt;0,AVERAGE('2016 - 2019'!P52:P53)," -")</f>
        <v>0.6</v>
      </c>
      <c r="G21" s="236">
        <f>+IF(SUM('2016 - 2019'!I52:I53)&gt;0,AVERAGE('2016 - 2019'!Q52:Q53)," -")</f>
        <v>0.75</v>
      </c>
      <c r="H21" s="236">
        <f>+IF(SUM('2016 - 2019'!J52:J53)&gt;0,AVERAGE('2016 - 2019'!R52:R53)," -")</f>
        <v>0</v>
      </c>
      <c r="I21" s="237">
        <f>+AVERAGE('2016 - 2019'!S52:S53)</f>
        <v>0.6166666666666667</v>
      </c>
      <c r="J21" s="238">
        <f t="shared" si="0"/>
        <v>0.6166666666666667</v>
      </c>
      <c r="K21" s="239">
        <f>+SUM('2016 - 2019'!U52:U53)</f>
        <v>0</v>
      </c>
      <c r="L21" s="50">
        <f>+SUM('2016 - 2019'!V52:V53)</f>
        <v>0</v>
      </c>
      <c r="M21" s="50">
        <f>+SUM('2016 - 2019'!W52:W53)</f>
        <v>0</v>
      </c>
      <c r="N21" s="240" t="str">
        <f t="shared" si="2"/>
        <v>-</v>
      </c>
      <c r="O21" s="241" t="str">
        <f t="shared" si="4"/>
        <v xml:space="preserve"> -</v>
      </c>
    </row>
    <row r="22" spans="2:15" ht="18" customHeight="1">
      <c r="B22" s="235" t="s">
        <v>214</v>
      </c>
      <c r="C22" s="380" t="s">
        <v>215</v>
      </c>
      <c r="D22" s="381"/>
      <c r="E22" s="236">
        <f>+IF(SUM('2016 - 2019'!G54:G56)&gt;0,AVERAGE('2016 - 2019'!O54:O56)," -")</f>
        <v>0</v>
      </c>
      <c r="F22" s="236">
        <f>+IF(SUM('2016 - 2019'!H54:H56)&gt;0,AVERAGE('2016 - 2019'!P54:P56)," -")</f>
        <v>1</v>
      </c>
      <c r="G22" s="236">
        <f>+IF(SUM('2016 - 2019'!I54:I56)&gt;0,AVERAGE('2016 - 2019'!Q54:Q56)," -")</f>
        <v>1</v>
      </c>
      <c r="H22" s="236">
        <f>+IF(SUM('2016 - 2019'!J54:J56)&gt;0,AVERAGE('2016 - 2019'!R54:R56)," -")</f>
        <v>0</v>
      </c>
      <c r="I22" s="237">
        <f>+AVERAGE('2016 - 2019'!S54:S56)</f>
        <v>0.55555555555555547</v>
      </c>
      <c r="J22" s="238">
        <f t="shared" si="0"/>
        <v>0.55555555555555547</v>
      </c>
      <c r="K22" s="239">
        <f>+SUM('2016 - 2019'!U54:U56)</f>
        <v>144539</v>
      </c>
      <c r="L22" s="50">
        <f>+SUM('2016 - 2019'!V54:V56)</f>
        <v>53385</v>
      </c>
      <c r="M22" s="50">
        <f>+SUM('2016 - 2019'!W54:W56)</f>
        <v>0</v>
      </c>
      <c r="N22" s="240">
        <f t="shared" si="2"/>
        <v>0.36934668151848288</v>
      </c>
      <c r="O22" s="241" t="str">
        <f t="shared" si="4"/>
        <v xml:space="preserve"> -</v>
      </c>
    </row>
    <row r="23" spans="2:15" ht="18" customHeight="1">
      <c r="B23" s="235" t="s">
        <v>216</v>
      </c>
      <c r="C23" s="380" t="s">
        <v>217</v>
      </c>
      <c r="D23" s="381"/>
      <c r="E23" s="236">
        <f>+IF(SUM('2016 - 2019'!G57:G60)&gt;0,AVERAGE('2016 - 2019'!O57:O60)," -")</f>
        <v>0</v>
      </c>
      <c r="F23" s="236">
        <f>+IF(SUM('2016 - 2019'!H57:H60)&gt;0,AVERAGE('2016 - 2019'!P57:P60)," -")</f>
        <v>0.5</v>
      </c>
      <c r="G23" s="236">
        <f>+IF(SUM('2016 - 2019'!I57:I60)&gt;0,AVERAGE('2016 - 2019'!Q57:Q60)," -")</f>
        <v>0.5</v>
      </c>
      <c r="H23" s="236">
        <f>+IF(SUM('2016 - 2019'!J57:J60)&gt;0,AVERAGE('2016 - 2019'!R57:R60)," -")</f>
        <v>0</v>
      </c>
      <c r="I23" s="237">
        <f>+AVERAGE('2016 - 2019'!S57:S60)</f>
        <v>0.27380952380952378</v>
      </c>
      <c r="J23" s="238">
        <f t="shared" si="0"/>
        <v>0.27380952380952378</v>
      </c>
      <c r="K23" s="239">
        <f>+SUM('2016 - 2019'!U57:U60)</f>
        <v>30000</v>
      </c>
      <c r="L23" s="50">
        <f>+SUM('2016 - 2019'!V57:V60)</f>
        <v>0</v>
      </c>
      <c r="M23" s="50">
        <f>+SUM('2016 - 2019'!W57:W60)</f>
        <v>0</v>
      </c>
      <c r="N23" s="240">
        <f t="shared" si="2"/>
        <v>0</v>
      </c>
      <c r="O23" s="241" t="str">
        <f t="shared" si="4"/>
        <v xml:space="preserve"> -</v>
      </c>
    </row>
    <row r="24" spans="2:15" ht="18" customHeight="1">
      <c r="B24" s="235" t="s">
        <v>218</v>
      </c>
      <c r="C24" s="380" t="s">
        <v>219</v>
      </c>
      <c r="D24" s="381"/>
      <c r="E24" s="236" t="str">
        <f>+IF('2016 - 2019'!G61&gt;0,'2016 - 2019'!O61," -")</f>
        <v xml:space="preserve"> -</v>
      </c>
      <c r="F24" s="236">
        <f>+IF('2016 - 2019'!H61&gt;0,'2016 - 2019'!P61," -")</f>
        <v>0.5</v>
      </c>
      <c r="G24" s="236">
        <f>+IF('2016 - 2019'!I61&gt;0,'2016 - 2019'!Q61," -")</f>
        <v>0.5</v>
      </c>
      <c r="H24" s="236">
        <f>+IF('2016 - 2019'!J61&gt;0,'2016 - 2019'!R61," -")</f>
        <v>0</v>
      </c>
      <c r="I24" s="237">
        <f>+'2016 - 2019'!S61</f>
        <v>0.33333333333333331</v>
      </c>
      <c r="J24" s="238">
        <f t="shared" si="0"/>
        <v>0.33333333333333331</v>
      </c>
      <c r="K24" s="239">
        <f>+'2016 - 2019'!U61</f>
        <v>0</v>
      </c>
      <c r="L24" s="50">
        <f>+'2016 - 2019'!V61</f>
        <v>0</v>
      </c>
      <c r="M24" s="50">
        <f>+'2016 - 2019'!W61</f>
        <v>0</v>
      </c>
      <c r="N24" s="240" t="str">
        <f t="shared" si="2"/>
        <v>-</v>
      </c>
      <c r="O24" s="241" t="str">
        <f t="shared" si="4"/>
        <v xml:space="preserve"> -</v>
      </c>
    </row>
    <row r="25" spans="2:15" ht="18" customHeight="1">
      <c r="B25" s="235" t="s">
        <v>220</v>
      </c>
      <c r="C25" s="380" t="s">
        <v>221</v>
      </c>
      <c r="D25" s="381"/>
      <c r="E25" s="236">
        <f>+IF(SUM('2016 - 2019'!G62:G63)&gt;0,AVERAGE('2016 - 2019'!O62:O63)," -")</f>
        <v>0.75</v>
      </c>
      <c r="F25" s="236">
        <f>+IF(SUM('2016 - 2019'!H62:H63)&gt;0,AVERAGE('2016 - 2019'!P62:P63)," -")</f>
        <v>0.95</v>
      </c>
      <c r="G25" s="236">
        <f>+IF(SUM('2016 - 2019'!I62:I63)&gt;0,AVERAGE('2016 - 2019'!Q62:Q63)," -")</f>
        <v>0.5</v>
      </c>
      <c r="H25" s="236">
        <f>+IF(SUM('2016 - 2019'!J62:J63)&gt;0,AVERAGE('2016 - 2019'!R62:R63)," -")</f>
        <v>0</v>
      </c>
      <c r="I25" s="237">
        <f>+AVERAGE('2016 - 2019'!S62:S63)</f>
        <v>0.55000000000000004</v>
      </c>
      <c r="J25" s="238">
        <f t="shared" si="0"/>
        <v>0.55000000000000004</v>
      </c>
      <c r="K25" s="239">
        <f>+SUM('2016 - 2019'!U62:U63)</f>
        <v>264730</v>
      </c>
      <c r="L25" s="50">
        <f>+SUM('2016 - 2019'!V62:V63)</f>
        <v>150927</v>
      </c>
      <c r="M25" s="50">
        <f>+SUM('2016 - 2019'!W62:W63)</f>
        <v>0</v>
      </c>
      <c r="N25" s="240">
        <f t="shared" si="2"/>
        <v>0.57011672269859859</v>
      </c>
      <c r="O25" s="241" t="str">
        <f t="shared" si="4"/>
        <v xml:space="preserve"> -</v>
      </c>
    </row>
    <row r="26" spans="2:15" ht="20" customHeight="1">
      <c r="B26" s="227" t="s">
        <v>222</v>
      </c>
      <c r="C26" s="390" t="s">
        <v>173</v>
      </c>
      <c r="D26" s="391"/>
      <c r="E26" s="242">
        <f>+IF(SUM('2016 - 2019'!G65:G105)&gt;0,AVERAGE('2016 - 2019'!O65:O105)," -")</f>
        <v>0.74016098803157615</v>
      </c>
      <c r="F26" s="242">
        <f>+IF(SUM('2016 - 2019'!H65:H105)&gt;0,AVERAGE('2016 - 2019'!P65:P105)," -")</f>
        <v>0.81419570267131258</v>
      </c>
      <c r="G26" s="242">
        <f>+IF(SUM('2016 - 2019'!I65:I105)&gt;0,AVERAGE('2016 - 2019'!Q65:Q105)," -")</f>
        <v>0.88838578088578068</v>
      </c>
      <c r="H26" s="242">
        <f>+IF(SUM('2016 - 2019'!J65:J105)&gt;0,AVERAGE('2016 - 2019'!R65:R105)," -")</f>
        <v>0</v>
      </c>
      <c r="I26" s="243">
        <f>+AVERAGE('2016 - 2019'!S65:S105)</f>
        <v>0.68944291521486645</v>
      </c>
      <c r="J26" s="244">
        <f t="shared" si="0"/>
        <v>0.68944291521486645</v>
      </c>
      <c r="K26" s="245">
        <f>+SUM(K27:K31)</f>
        <v>26692178</v>
      </c>
      <c r="L26" s="246">
        <f t="shared" ref="L26:M26" si="8">+SUM(L27:L31)</f>
        <v>21472614</v>
      </c>
      <c r="M26" s="246">
        <f t="shared" si="8"/>
        <v>235011</v>
      </c>
      <c r="N26" s="247">
        <f t="shared" si="2"/>
        <v>0.80445342452009727</v>
      </c>
      <c r="O26" s="248">
        <f t="shared" si="4"/>
        <v>1.094468516967706E-2</v>
      </c>
    </row>
    <row r="27" spans="2:15" ht="18" customHeight="1">
      <c r="B27" s="235" t="s">
        <v>223</v>
      </c>
      <c r="C27" s="380" t="s">
        <v>224</v>
      </c>
      <c r="D27" s="381"/>
      <c r="E27" s="236">
        <f>+IF(SUM('2016 - 2019'!G65:G74)&gt;0,AVERAGE('2016 - 2019'!O65:O74)," -")</f>
        <v>0.58333333333333337</v>
      </c>
      <c r="F27" s="236">
        <f>+IF(SUM('2016 - 2019'!H65:H74)&gt;0,AVERAGE('2016 - 2019'!P65:P74)," -")</f>
        <v>0.85</v>
      </c>
      <c r="G27" s="236">
        <f>+IF(SUM('2016 - 2019'!I65:I74)&gt;0,AVERAGE('2016 - 2019'!Q65:Q74)," -")</f>
        <v>0.83333333333333337</v>
      </c>
      <c r="H27" s="236">
        <f>+IF(SUM('2016 - 2019'!J65:J74)&gt;0,AVERAGE('2016 - 2019'!R65:R74)," -")</f>
        <v>0</v>
      </c>
      <c r="I27" s="237">
        <f>+AVERAGE('2016 - 2019'!S65:S74)</f>
        <v>0.71250000000000002</v>
      </c>
      <c r="J27" s="238">
        <f t="shared" si="0"/>
        <v>0.71250000000000002</v>
      </c>
      <c r="K27" s="239">
        <f>+SUM('2016 - 2019'!U65:U74)</f>
        <v>3569991</v>
      </c>
      <c r="L27" s="50">
        <f>+SUM('2016 - 2019'!V65:V74)</f>
        <v>2552084</v>
      </c>
      <c r="M27" s="50">
        <f>+SUM('2016 - 2019'!W65:W74)</f>
        <v>0</v>
      </c>
      <c r="N27" s="240">
        <f t="shared" si="2"/>
        <v>0.71487126998359385</v>
      </c>
      <c r="O27" s="241" t="str">
        <f t="shared" si="4"/>
        <v xml:space="preserve"> -</v>
      </c>
    </row>
    <row r="28" spans="2:15" ht="18" customHeight="1">
      <c r="B28" s="235" t="s">
        <v>225</v>
      </c>
      <c r="C28" s="380" t="s">
        <v>226</v>
      </c>
      <c r="D28" s="381"/>
      <c r="E28" s="236">
        <f>+IF(SUM('2016 - 2019'!G75:G82)&gt;0,AVERAGE('2016 - 2019'!O75:O82)," -")</f>
        <v>0.69714015151515152</v>
      </c>
      <c r="F28" s="236">
        <f>+IF(SUM('2016 - 2019'!H75:H82)&gt;0,AVERAGE('2016 - 2019'!P75:P82)," -")</f>
        <v>0.98333333333333339</v>
      </c>
      <c r="G28" s="236">
        <f>+IF(SUM('2016 - 2019'!I75:I82)&gt;0,AVERAGE('2016 - 2019'!Q75:Q82)," -")</f>
        <v>0.94089318181818193</v>
      </c>
      <c r="H28" s="236">
        <f>+IF(SUM('2016 - 2019'!J75:J82)&gt;0,AVERAGE('2016 - 2019'!R75:R82)," -")</f>
        <v>0</v>
      </c>
      <c r="I28" s="237">
        <f>+AVERAGE('2016 - 2019'!S75:S82)</f>
        <v>0.72157083333333327</v>
      </c>
      <c r="J28" s="238">
        <f t="shared" si="0"/>
        <v>0.72157083333333327</v>
      </c>
      <c r="K28" s="239">
        <f>+SUM('2016 - 2019'!U75:U82)</f>
        <v>3227773</v>
      </c>
      <c r="L28" s="50">
        <f>+SUM('2016 - 2019'!V75:V82)</f>
        <v>2937785</v>
      </c>
      <c r="M28" s="50">
        <f>+SUM('2016 - 2019'!W75:W82)</f>
        <v>47000</v>
      </c>
      <c r="N28" s="240">
        <f t="shared" si="2"/>
        <v>0.91015849007969274</v>
      </c>
      <c r="O28" s="241">
        <f t="shared" si="4"/>
        <v>1.5998447810169906E-2</v>
      </c>
    </row>
    <row r="29" spans="2:15" ht="18" customHeight="1">
      <c r="B29" s="235" t="s">
        <v>227</v>
      </c>
      <c r="C29" s="380" t="s">
        <v>228</v>
      </c>
      <c r="D29" s="381"/>
      <c r="E29" s="236">
        <f>+IF(SUM('2016 - 2019'!G83:G85)&gt;0,AVERAGE('2016 - 2019'!O83:O85)," -")</f>
        <v>1</v>
      </c>
      <c r="F29" s="236">
        <f>+IF(SUM('2016 - 2019'!H83:H85)&gt;0,AVERAGE('2016 - 2019'!P83:P85)," -")</f>
        <v>1</v>
      </c>
      <c r="G29" s="236">
        <f>+IF(SUM('2016 - 2019'!I83:I85)&gt;0,AVERAGE('2016 - 2019'!Q83:Q85)," -")</f>
        <v>1</v>
      </c>
      <c r="H29" s="236">
        <f>+IF(SUM('2016 - 2019'!J83:J85)&gt;0,AVERAGE('2016 - 2019'!R83:R85)," -")</f>
        <v>0</v>
      </c>
      <c r="I29" s="237">
        <f>+AVERAGE('2016 - 2019'!S83:S85)</f>
        <v>0.75</v>
      </c>
      <c r="J29" s="238">
        <f t="shared" si="0"/>
        <v>0.75</v>
      </c>
      <c r="K29" s="239">
        <f>+SUM('2016 - 2019'!U83:U85)</f>
        <v>1268936</v>
      </c>
      <c r="L29" s="50">
        <f>+SUM('2016 - 2019'!V83:V85)</f>
        <v>1241247</v>
      </c>
      <c r="M29" s="50">
        <f>+SUM('2016 - 2019'!W83:W85)</f>
        <v>0</v>
      </c>
      <c r="N29" s="240">
        <f t="shared" si="2"/>
        <v>0.97817935656329402</v>
      </c>
      <c r="O29" s="241" t="str">
        <f t="shared" si="4"/>
        <v xml:space="preserve"> -</v>
      </c>
    </row>
    <row r="30" spans="2:15" ht="18" customHeight="1">
      <c r="B30" s="235" t="s">
        <v>229</v>
      </c>
      <c r="C30" s="380" t="s">
        <v>230</v>
      </c>
      <c r="D30" s="381"/>
      <c r="E30" s="236">
        <f>+IF(SUM('2016 - 2019'!G86:G90)&gt;0,AVERAGE('2016 - 2019'!O86:O90)," -")</f>
        <v>0.66666666666666663</v>
      </c>
      <c r="F30" s="236">
        <f>+IF(SUM('2016 - 2019'!H86:H90)&gt;0,AVERAGE('2016 - 2019'!P86:P90)," -")</f>
        <v>0.4</v>
      </c>
      <c r="G30" s="236">
        <f>+IF(SUM('2016 - 2019'!I86:I90)&gt;0,AVERAGE('2016 - 2019'!Q86:Q90)," -")</f>
        <v>0.74</v>
      </c>
      <c r="H30" s="236">
        <f>+IF(SUM('2016 - 2019'!J86:J90)&gt;0,AVERAGE('2016 - 2019'!R86:R90)," -")</f>
        <v>0</v>
      </c>
      <c r="I30" s="237">
        <f>+AVERAGE('2016 - 2019'!S86:S90)</f>
        <v>0.44666666666666666</v>
      </c>
      <c r="J30" s="238">
        <f t="shared" si="0"/>
        <v>0.44666666666666666</v>
      </c>
      <c r="K30" s="239">
        <f>+SUM('2016 - 2019'!U86:U90)</f>
        <v>1227951</v>
      </c>
      <c r="L30" s="50">
        <f>+SUM('2016 - 2019'!V86:V90)</f>
        <v>1227951</v>
      </c>
      <c r="M30" s="50">
        <f>+SUM('2016 - 2019'!W86:W90)</f>
        <v>600</v>
      </c>
      <c r="N30" s="240">
        <f t="shared" si="2"/>
        <v>1</v>
      </c>
      <c r="O30" s="241">
        <f t="shared" si="4"/>
        <v>4.8861884554025361E-4</v>
      </c>
    </row>
    <row r="31" spans="2:15" ht="18" customHeight="1">
      <c r="B31" s="235" t="s">
        <v>231</v>
      </c>
      <c r="C31" s="380" t="s">
        <v>232</v>
      </c>
      <c r="D31" s="381"/>
      <c r="E31" s="236">
        <f>+IF(SUM('2016 - 2019'!G91:G105)&gt;0,AVERAGE('2016 - 2019'!O91:O105)," -")</f>
        <v>0.82680714285714296</v>
      </c>
      <c r="F31" s="236">
        <f>+IF(SUM('2016 - 2019'!H91:H105)&gt;0,AVERAGE('2016 - 2019'!P91:P105)," -")</f>
        <v>0.80102380952380947</v>
      </c>
      <c r="G31" s="236">
        <f>+IF(SUM('2016 - 2019'!I91:I105)&gt;0,AVERAGE('2016 - 2019'!Q91:Q105)," -")</f>
        <v>0.92285000000000006</v>
      </c>
      <c r="H31" s="236">
        <f>+IF(SUM('2016 - 2019'!J91:J105)&gt;0,AVERAGE('2016 - 2019'!R91:R105)," -")</f>
        <v>0</v>
      </c>
      <c r="I31" s="237">
        <f>+AVERAGE('2016 - 2019'!S91:S105)</f>
        <v>0.72575063492063485</v>
      </c>
      <c r="J31" s="238">
        <f t="shared" si="0"/>
        <v>0.72575063492063485</v>
      </c>
      <c r="K31" s="239">
        <f>+SUM('2016 - 2019'!U91:U105)</f>
        <v>17397527</v>
      </c>
      <c r="L31" s="50">
        <f>+SUM('2016 - 2019'!V91:V105)</f>
        <v>13513547</v>
      </c>
      <c r="M31" s="50">
        <f>+SUM('2016 - 2019'!W91:W105)</f>
        <v>187411</v>
      </c>
      <c r="N31" s="240">
        <f t="shared" si="2"/>
        <v>0.77675102903993198</v>
      </c>
      <c r="O31" s="241">
        <f t="shared" si="4"/>
        <v>1.3868379634155267E-2</v>
      </c>
    </row>
    <row r="32" spans="2:15" ht="20" customHeight="1">
      <c r="B32" s="227" t="s">
        <v>233</v>
      </c>
      <c r="C32" s="390" t="s">
        <v>174</v>
      </c>
      <c r="D32" s="391"/>
      <c r="E32" s="242">
        <f>+IF(SUM('2016 - 2019'!G107:G125)&gt;0,AVERAGE('2016 - 2019'!O107:O125)," -")</f>
        <v>0.90909090909090906</v>
      </c>
      <c r="F32" s="242">
        <f>+IF(SUM('2016 - 2019'!H107:H125)&gt;0,AVERAGE('2016 - 2019'!P107:P125)," -")</f>
        <v>0.80701754385964908</v>
      </c>
      <c r="G32" s="242">
        <f>+IF(SUM('2016 - 2019'!I107:I125)&gt;0,AVERAGE('2016 - 2019'!Q107:Q125)," -")</f>
        <v>0.90937314814814818</v>
      </c>
      <c r="H32" s="242">
        <f>+IF(SUM('2016 - 2019'!J107:J125)&gt;0,AVERAGE('2016 - 2019'!R107:R125)," -")</f>
        <v>0</v>
      </c>
      <c r="I32" s="243">
        <f>+AVERAGE('2016 - 2019'!S107:S125)</f>
        <v>0.71291006191950468</v>
      </c>
      <c r="J32" s="244">
        <f t="shared" si="0"/>
        <v>0.71291006191950468</v>
      </c>
      <c r="K32" s="245">
        <f>+SUM(K33:K35)</f>
        <v>393892</v>
      </c>
      <c r="L32" s="246">
        <f t="shared" ref="L32:M32" si="9">+SUM(L33:L35)</f>
        <v>201199</v>
      </c>
      <c r="M32" s="246">
        <f t="shared" si="9"/>
        <v>49400</v>
      </c>
      <c r="N32" s="247">
        <f t="shared" si="2"/>
        <v>0.51079737593045804</v>
      </c>
      <c r="O32" s="248">
        <f t="shared" si="4"/>
        <v>0.2455280592845889</v>
      </c>
    </row>
    <row r="33" spans="2:15" ht="18" customHeight="1">
      <c r="B33" s="235" t="s">
        <v>234</v>
      </c>
      <c r="C33" s="380" t="s">
        <v>235</v>
      </c>
      <c r="D33" s="381"/>
      <c r="E33" s="236">
        <f>+IF(SUM('2016 - 2019'!G107:G113)&gt;0,AVERAGE('2016 - 2019'!O107:O113)," -")</f>
        <v>0.75</v>
      </c>
      <c r="F33" s="236">
        <f>+IF(SUM('2016 - 2019'!H107:H113)&gt;0,AVERAGE('2016 - 2019'!P107:P113)," -")</f>
        <v>0.8571428571428571</v>
      </c>
      <c r="G33" s="236">
        <f>+IF(SUM('2016 - 2019'!I107:I113)&gt;0,AVERAGE('2016 - 2019'!Q107:Q113)," -")</f>
        <v>1</v>
      </c>
      <c r="H33" s="236">
        <f>+IF(SUM('2016 - 2019'!J107:J113)&gt;0,AVERAGE('2016 - 2019'!R107:R113)," -")</f>
        <v>0</v>
      </c>
      <c r="I33" s="237">
        <f>+AVERAGE('2016 - 2019'!S107:S113)</f>
        <v>0.72303921568627449</v>
      </c>
      <c r="J33" s="238">
        <f t="shared" si="0"/>
        <v>0.72303921568627449</v>
      </c>
      <c r="K33" s="239">
        <f>+SUM('2016 - 2019'!U107:U113)</f>
        <v>246292</v>
      </c>
      <c r="L33" s="50">
        <f>+SUM('2016 - 2019'!V107:V113)</f>
        <v>123599</v>
      </c>
      <c r="M33" s="50">
        <f>+SUM('2016 - 2019'!W107:W113)</f>
        <v>2000</v>
      </c>
      <c r="N33" s="240">
        <f t="shared" si="2"/>
        <v>0.50183928020398549</v>
      </c>
      <c r="O33" s="241">
        <f t="shared" si="4"/>
        <v>1.6181360690620473E-2</v>
      </c>
    </row>
    <row r="34" spans="2:15" ht="18" customHeight="1">
      <c r="B34" s="235" t="s">
        <v>236</v>
      </c>
      <c r="C34" s="380" t="s">
        <v>237</v>
      </c>
      <c r="D34" s="381"/>
      <c r="E34" s="236">
        <f>+IF(SUM('2016 - 2019'!G114:G120)&gt;0,AVERAGE('2016 - 2019'!O114:O120)," -")</f>
        <v>1</v>
      </c>
      <c r="F34" s="236">
        <f>+IF(SUM('2016 - 2019'!H114:H120)&gt;0,AVERAGE('2016 - 2019'!P114:P120)," -")</f>
        <v>0.76190476190476186</v>
      </c>
      <c r="G34" s="236">
        <f>+IF(SUM('2016 - 2019'!I114:I120)&gt;0,AVERAGE('2016 - 2019'!Q114:Q120)," -")</f>
        <v>0.89478611111111095</v>
      </c>
      <c r="H34" s="236">
        <f>+IF(SUM('2016 - 2019'!J114:J120)&gt;0,AVERAGE('2016 - 2019'!R114:R120)," -")</f>
        <v>0</v>
      </c>
      <c r="I34" s="237">
        <f>+AVERAGE('2016 - 2019'!S114:S120)</f>
        <v>0.71200238095238089</v>
      </c>
      <c r="J34" s="238">
        <f t="shared" si="0"/>
        <v>0.71200238095238089</v>
      </c>
      <c r="K34" s="239">
        <f>+SUM('2016 - 2019'!U114:U120)</f>
        <v>147600</v>
      </c>
      <c r="L34" s="50">
        <f>+SUM('2016 - 2019'!V114:V120)</f>
        <v>77600</v>
      </c>
      <c r="M34" s="50">
        <f>+SUM('2016 - 2019'!W114:W120)</f>
        <v>38400</v>
      </c>
      <c r="N34" s="240">
        <f t="shared" si="2"/>
        <v>0.5257452574525745</v>
      </c>
      <c r="O34" s="241">
        <f t="shared" si="4"/>
        <v>0.49484536082474229</v>
      </c>
    </row>
    <row r="35" spans="2:15" ht="18" customHeight="1">
      <c r="B35" s="235" t="s">
        <v>238</v>
      </c>
      <c r="C35" s="380" t="s">
        <v>239</v>
      </c>
      <c r="D35" s="381"/>
      <c r="E35" s="236">
        <f>+IF(SUM('2016 - 2019'!G121:G125)&gt;0,AVERAGE('2016 - 2019'!O121:O125)," -")</f>
        <v>1</v>
      </c>
      <c r="F35" s="236">
        <f>+IF(SUM('2016 - 2019'!H121:H125)&gt;0,AVERAGE('2016 - 2019'!P121:P125)," -")</f>
        <v>0.8</v>
      </c>
      <c r="G35" s="236">
        <f>+IF(SUM('2016 - 2019'!I121:I125)&gt;0,AVERAGE('2016 - 2019'!Q121:Q125)," -")</f>
        <v>0.8</v>
      </c>
      <c r="H35" s="236">
        <f>+IF(SUM('2016 - 2019'!J121:J125)&gt;0,AVERAGE('2016 - 2019'!R121:R125)," -")</f>
        <v>0</v>
      </c>
      <c r="I35" s="237">
        <f>+AVERAGE('2016 - 2019'!S121:S125)</f>
        <v>0.7</v>
      </c>
      <c r="J35" s="238">
        <f t="shared" si="0"/>
        <v>0.7</v>
      </c>
      <c r="K35" s="239">
        <f>+SUM('2016 - 2019'!U121:U125)</f>
        <v>0</v>
      </c>
      <c r="L35" s="50">
        <f>+SUM('2016 - 2019'!V121:V125)</f>
        <v>0</v>
      </c>
      <c r="M35" s="50">
        <f>+SUM('2016 - 2019'!W121:W125)</f>
        <v>9000</v>
      </c>
      <c r="N35" s="240" t="str">
        <f t="shared" si="2"/>
        <v>-</v>
      </c>
      <c r="O35" s="241">
        <f t="shared" si="4"/>
        <v>1</v>
      </c>
    </row>
    <row r="36" spans="2:15" ht="20" customHeight="1">
      <c r="B36" s="227" t="s">
        <v>240</v>
      </c>
      <c r="C36" s="390" t="s">
        <v>171</v>
      </c>
      <c r="D36" s="391"/>
      <c r="E36" s="242" t="str">
        <f>+IF('2016 - 2019'!G127&gt;0,'2016 - 2019'!O127," -")</f>
        <v xml:space="preserve"> -</v>
      </c>
      <c r="F36" s="242">
        <f>+IF('2016 - 2019'!H127&gt;0,'2016 - 2019'!P127," -")</f>
        <v>0</v>
      </c>
      <c r="G36" s="242">
        <f>+IF('2016 - 2019'!I127&gt;0,'2016 - 2019'!Q127," -")</f>
        <v>1</v>
      </c>
      <c r="H36" s="242">
        <f>+IF('2016 - 2019'!J127&gt;0,'2016 - 2019'!R127," -")</f>
        <v>0</v>
      </c>
      <c r="I36" s="243">
        <f>+'2016 - 2019'!S127</f>
        <v>0.35714285714285715</v>
      </c>
      <c r="J36" s="244">
        <f t="shared" si="0"/>
        <v>0.35714285714285715</v>
      </c>
      <c r="K36" s="245">
        <f>+K37</f>
        <v>100000</v>
      </c>
      <c r="L36" s="246">
        <f t="shared" ref="L36:M36" si="10">+L37</f>
        <v>0</v>
      </c>
      <c r="M36" s="246">
        <f t="shared" si="10"/>
        <v>0</v>
      </c>
      <c r="N36" s="247">
        <f t="shared" si="2"/>
        <v>0</v>
      </c>
      <c r="O36" s="248">
        <v>6.5046150243597831E-4</v>
      </c>
    </row>
    <row r="37" spans="2:15" ht="18" customHeight="1" thickBot="1">
      <c r="B37" s="235" t="s">
        <v>241</v>
      </c>
      <c r="C37" s="380" t="s">
        <v>242</v>
      </c>
      <c r="D37" s="381"/>
      <c r="E37" s="236" t="str">
        <f>+IF('2016 - 2019'!G127&gt;0,'2016 - 2019'!O127," -")</f>
        <v xml:space="preserve"> -</v>
      </c>
      <c r="F37" s="236">
        <f>+IF('2016 - 2019'!H127&gt;0,'2016 - 2019'!P127," -")</f>
        <v>0</v>
      </c>
      <c r="G37" s="236">
        <f>+IF('2016 - 2019'!I127&gt;0,'2016 - 2019'!Q127," -")</f>
        <v>1</v>
      </c>
      <c r="H37" s="236">
        <f>+IF('2016 - 2019'!J127&gt;0,'2016 - 2019'!R127," -")</f>
        <v>0</v>
      </c>
      <c r="I37" s="237">
        <f>+'2016 - 2019'!S127</f>
        <v>0.35714285714285715</v>
      </c>
      <c r="J37" s="238">
        <f t="shared" si="0"/>
        <v>0.35714285714285715</v>
      </c>
      <c r="K37" s="239">
        <f>+'2016 - 2019'!U127</f>
        <v>100000</v>
      </c>
      <c r="L37" s="50">
        <f>+'2016 - 2019'!V127</f>
        <v>0</v>
      </c>
      <c r="M37" s="50">
        <f>+'2016 - 2019'!W127</f>
        <v>0</v>
      </c>
      <c r="N37" s="240">
        <f t="shared" si="2"/>
        <v>0</v>
      </c>
      <c r="O37" s="241" t="str">
        <f t="shared" si="4"/>
        <v xml:space="preserve"> -</v>
      </c>
    </row>
    <row r="38" spans="2:15" ht="22" customHeight="1" thickBot="1">
      <c r="B38" s="219">
        <v>3</v>
      </c>
      <c r="C38" s="398" t="s">
        <v>243</v>
      </c>
      <c r="D38" s="399"/>
      <c r="E38" s="262">
        <f>+IF(SUM('2016 - 2019'!G129:G136)&gt;0,AVERAGE('2016 - 2019'!O129:O136)," -")</f>
        <v>0.66666666666666663</v>
      </c>
      <c r="F38" s="262">
        <f>+IF(SUM('2016 - 2019'!H129:H136)&gt;0,AVERAGE('2016 - 2019'!P129:P136)," -")</f>
        <v>0.79380952380952374</v>
      </c>
      <c r="G38" s="262">
        <f>+IF(SUM('2016 - 2019'!I129:I136)&gt;0,AVERAGE('2016 - 2019'!Q129:Q136)," -")</f>
        <v>0.77702380952380956</v>
      </c>
      <c r="H38" s="262">
        <f>+IF(SUM('2016 - 2019'!J129:J136)&gt;0,AVERAGE('2016 - 2019'!R129:R136)," -")</f>
        <v>0</v>
      </c>
      <c r="I38" s="263">
        <f>+AVERAGE('2016 - 2019'!S129:S136)</f>
        <v>0.60305555555555557</v>
      </c>
      <c r="J38" s="264">
        <f t="shared" si="0"/>
        <v>0.60305555555555557</v>
      </c>
      <c r="K38" s="265">
        <f>+K39</f>
        <v>639340</v>
      </c>
      <c r="L38" s="266">
        <f t="shared" ref="L38:M38" si="11">+L39</f>
        <v>501002</v>
      </c>
      <c r="M38" s="266">
        <f t="shared" si="11"/>
        <v>20751</v>
      </c>
      <c r="N38" s="267">
        <f t="shared" si="2"/>
        <v>0.78362373697875931</v>
      </c>
      <c r="O38" s="268">
        <f t="shared" si="4"/>
        <v>4.1418996331351973E-2</v>
      </c>
    </row>
    <row r="39" spans="2:15" ht="20" customHeight="1">
      <c r="B39" s="227" t="s">
        <v>244</v>
      </c>
      <c r="C39" s="390" t="s">
        <v>169</v>
      </c>
      <c r="D39" s="391"/>
      <c r="E39" s="242">
        <f>+IF(SUM('2016 - 2019'!G129:G136)&gt;0,AVERAGE('2016 - 2019'!O129:O136)," -")</f>
        <v>0.66666666666666663</v>
      </c>
      <c r="F39" s="242">
        <f>+IF(SUM('2016 - 2019'!H129:H136)&gt;0,AVERAGE('2016 - 2019'!P129:P136)," -")</f>
        <v>0.79380952380952374</v>
      </c>
      <c r="G39" s="242">
        <f>+IF(SUM('2016 - 2019'!I129:I136)&gt;0,AVERAGE('2016 - 2019'!Q129:Q136)," -")</f>
        <v>0.77702380952380956</v>
      </c>
      <c r="H39" s="242">
        <f>+IF(SUM('2016 - 2019'!J129:J136)&gt;0,AVERAGE('2016 - 2019'!R129:R136)," -")</f>
        <v>0</v>
      </c>
      <c r="I39" s="243">
        <f>+AVERAGE('2016 - 2019'!S129:S136)</f>
        <v>0.60305555555555557</v>
      </c>
      <c r="J39" s="244">
        <f t="shared" ref="J39:J41" si="12">+I39</f>
        <v>0.60305555555555557</v>
      </c>
      <c r="K39" s="245">
        <f>+SUM(K40:K41)</f>
        <v>639340</v>
      </c>
      <c r="L39" s="246">
        <f t="shared" ref="L39:M39" si="13">+SUM(L40:L41)</f>
        <v>501002</v>
      </c>
      <c r="M39" s="246">
        <f t="shared" si="13"/>
        <v>20751</v>
      </c>
      <c r="N39" s="247">
        <f t="shared" ref="N39:N41" si="14">IF(K39=0,"-",+L39/K39)</f>
        <v>0.78362373697875931</v>
      </c>
      <c r="O39" s="248">
        <f t="shared" si="4"/>
        <v>4.1418996331351973E-2</v>
      </c>
    </row>
    <row r="40" spans="2:15" ht="20" customHeight="1">
      <c r="B40" s="227" t="s">
        <v>248</v>
      </c>
      <c r="C40" s="283" t="s">
        <v>249</v>
      </c>
      <c r="D40" s="277"/>
      <c r="E40" s="284" t="str">
        <f>+IF(SUM('2016 - 2019'!G129:G130)&gt;0,AVERAGE('2016 - 2019'!O129:O130)," -")</f>
        <v xml:space="preserve"> -</v>
      </c>
      <c r="F40" s="284">
        <f>+IF(SUM('2016 - 2019'!H129:H130)&gt;0,AVERAGE('2016 - 2019'!P129:P130)," -")</f>
        <v>0.62857142857142856</v>
      </c>
      <c r="G40" s="284">
        <f>+IF(SUM('2016 - 2019'!I129:I130)&gt;0,AVERAGE('2016 - 2019'!Q129:Q130)," -")</f>
        <v>0.8214285714285714</v>
      </c>
      <c r="H40" s="284">
        <f>+IF(SUM('2016 - 2019'!J129:J130)&gt;0,AVERAGE('2016 - 2019'!R129:R130)," -")</f>
        <v>0</v>
      </c>
      <c r="I40" s="285">
        <f>+AVERAGE('2016 - 2019'!S129:S130)</f>
        <v>0.65</v>
      </c>
      <c r="J40" s="280">
        <f t="shared" si="12"/>
        <v>0.65</v>
      </c>
      <c r="K40" s="278">
        <f>+SUM('2016 - 2019'!U129:U130)</f>
        <v>61995</v>
      </c>
      <c r="L40" s="279">
        <f>+SUM('2016 - 2019'!V129:V130)</f>
        <v>61495</v>
      </c>
      <c r="M40" s="279">
        <f>+SUM('2016 - 2019'!W129:W130)</f>
        <v>0</v>
      </c>
      <c r="N40" s="281">
        <f t="shared" ref="N40" si="15">IF(K40=0,"-",+L40/K40)</f>
        <v>0.99193483345431088</v>
      </c>
      <c r="O40" s="282" t="str">
        <f t="shared" ref="O40" si="16">IF(M40=0," -",IF(L40=0,100%,M40/L40))</f>
        <v xml:space="preserve"> -</v>
      </c>
    </row>
    <row r="41" spans="2:15" ht="18" customHeight="1" thickBot="1">
      <c r="B41" s="235" t="s">
        <v>245</v>
      </c>
      <c r="C41" s="394" t="s">
        <v>246</v>
      </c>
      <c r="D41" s="395"/>
      <c r="E41" s="249">
        <f>+IF(SUM('2016 - 2019'!G131:G136)&gt;0,AVERAGE('2016 - 2019'!O131:O136)," -")</f>
        <v>0.66666666666666663</v>
      </c>
      <c r="F41" s="249">
        <f>+IF(SUM('2016 - 2019'!H131:H136)&gt;0,AVERAGE('2016 - 2019'!P131:P136)," -")</f>
        <v>0.84888888888888892</v>
      </c>
      <c r="G41" s="249">
        <f>+IF(SUM('2016 - 2019'!I131:I136)&gt;0,AVERAGE('2016 - 2019'!Q131:Q136)," -")</f>
        <v>0.76222222222222225</v>
      </c>
      <c r="H41" s="249">
        <f>+IF(SUM('2016 - 2019'!J131:J136)&gt;0,AVERAGE('2016 - 2019'!R131:R136)," -")</f>
        <v>0</v>
      </c>
      <c r="I41" s="250">
        <f>+AVERAGE('2016 - 2019'!S131:S136)</f>
        <v>0.58740740740740749</v>
      </c>
      <c r="J41" s="251">
        <f t="shared" si="12"/>
        <v>0.58740740740740749</v>
      </c>
      <c r="K41" s="289">
        <f>+SUM('2016 - 2019'!U131:U136)</f>
        <v>577345</v>
      </c>
      <c r="L41" s="54">
        <f>+SUM('2016 - 2019'!V131:V136)</f>
        <v>439507</v>
      </c>
      <c r="M41" s="54">
        <f>+SUM('2016 - 2019'!W131:W136)</f>
        <v>20751</v>
      </c>
      <c r="N41" s="290">
        <f t="shared" si="14"/>
        <v>0.76125540188275642</v>
      </c>
      <c r="O41" s="291">
        <f t="shared" si="4"/>
        <v>4.7214265074276403E-2</v>
      </c>
    </row>
    <row r="42" spans="2:15" ht="24" customHeight="1" thickBot="1">
      <c r="C42" s="396" t="s">
        <v>247</v>
      </c>
      <c r="D42" s="397"/>
      <c r="E42" s="269">
        <f>+'2016 - 2019'!O137</f>
        <v>0.72146138229586509</v>
      </c>
      <c r="F42" s="269">
        <f>+'2016 - 2019'!P137</f>
        <v>0.79986440677966075</v>
      </c>
      <c r="G42" s="269">
        <f>+'2016 - 2019'!Q137</f>
        <v>0.81867708526592453</v>
      </c>
      <c r="H42" s="269">
        <f>+'2016 - 2019'!R137</f>
        <v>0</v>
      </c>
      <c r="I42" s="270">
        <f>+'2016 - 2019'!S137</f>
        <v>0.64632594959552447</v>
      </c>
      <c r="J42" s="271">
        <f t="shared" ref="J42" si="17">+I42</f>
        <v>0.64632594959552447</v>
      </c>
      <c r="K42" s="99">
        <f>+K8+K16+K38</f>
        <v>34453258</v>
      </c>
      <c r="L42" s="100">
        <f>+L8+L16+L38</f>
        <v>27487766</v>
      </c>
      <c r="M42" s="100">
        <f>+M8+M16+M38</f>
        <v>418362</v>
      </c>
      <c r="N42" s="272">
        <f t="shared" ref="N42" si="18">IF(K42=0,"-",+L42/K42)</f>
        <v>0.79782777001815042</v>
      </c>
      <c r="O42" s="273">
        <f t="shared" ref="O42" si="19">IF(M42=0," -",IF(L42=0,100%,M42/L42))</f>
        <v>1.5219934570164777E-2</v>
      </c>
    </row>
    <row r="44" spans="2:15" ht="17">
      <c r="C44" s="274" t="str">
        <f>+'2016 - 2019'!C7</f>
        <v>FECHA CORTE</v>
      </c>
      <c r="D44" s="275"/>
      <c r="E44" s="276"/>
      <c r="F44" s="276"/>
      <c r="I44" s="274" t="s">
        <v>257</v>
      </c>
    </row>
    <row r="45" spans="2:15" ht="17">
      <c r="C45" s="295">
        <f>+'2016 - 2019'!C8</f>
        <v>43434</v>
      </c>
    </row>
  </sheetData>
  <mergeCells count="41">
    <mergeCell ref="C39:D39"/>
    <mergeCell ref="C41:D41"/>
    <mergeCell ref="C42:D42"/>
    <mergeCell ref="C36:D36"/>
    <mergeCell ref="C37:D37"/>
    <mergeCell ref="C38:D38"/>
    <mergeCell ref="C35:D35"/>
    <mergeCell ref="C29:D29"/>
    <mergeCell ref="C20:D20"/>
    <mergeCell ref="C21:D21"/>
    <mergeCell ref="C22:D22"/>
    <mergeCell ref="C23:D23"/>
    <mergeCell ref="C24:D24"/>
    <mergeCell ref="C30:D30"/>
    <mergeCell ref="C31:D31"/>
    <mergeCell ref="C32:D32"/>
    <mergeCell ref="C33:D33"/>
    <mergeCell ref="C34:D34"/>
    <mergeCell ref="C19:D19"/>
    <mergeCell ref="C25:D25"/>
    <mergeCell ref="C26:D26"/>
    <mergeCell ref="C27:D27"/>
    <mergeCell ref="C28:D28"/>
    <mergeCell ref="C14:D14"/>
    <mergeCell ref="C15:D15"/>
    <mergeCell ref="C16:D16"/>
    <mergeCell ref="C17:D17"/>
    <mergeCell ref="C18:D18"/>
    <mergeCell ref="C12:D12"/>
    <mergeCell ref="C13:D13"/>
    <mergeCell ref="C7:D7"/>
    <mergeCell ref="I7:J7"/>
    <mergeCell ref="C8:D8"/>
    <mergeCell ref="C9:D9"/>
    <mergeCell ref="C10:D10"/>
    <mergeCell ref="C11:D11"/>
    <mergeCell ref="C3:O3"/>
    <mergeCell ref="E5:H6"/>
    <mergeCell ref="I5:J6"/>
    <mergeCell ref="K5:O5"/>
    <mergeCell ref="K6:O6"/>
  </mergeCells>
  <conditionalFormatting sqref="J1:J1048576">
    <cfRule type="iconSet" priority="2">
      <iconSet iconSet="4Arrows" showValue="0">
        <cfvo type="percent" val="0"/>
        <cfvo type="num" val="0.48"/>
        <cfvo type="num" val="0.52"/>
        <cfvo type="num" val="0.56000000000000005" gte="0"/>
      </iconSet>
    </cfRule>
  </conditionalFormatting>
  <conditionalFormatting sqref="E8:H42">
    <cfRule type="dataBar" priority="1">
      <dataBar>
        <cfvo type="num" val="0"/>
        <cfvo type="num" val="1"/>
        <color rgb="FF638EC6"/>
      </dataBar>
      <extLst>
        <ext xmlns:x14="http://schemas.microsoft.com/office/spreadsheetml/2009/9/main" uri="{B025F937-C7B1-47D3-B67F-A62EFF666E3E}">
          <x14:id>{B3931AAE-40C4-5848-B9C3-ED48F35D6A89}</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B3931AAE-40C4-5848-B9C3-ED48F35D6A89}">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E8:H42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2018-12-13T20:14:47Z</dcterms:modified>
</cp:coreProperties>
</file>