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1 - Alcaldía\4 - Planeación\1 - Seguimiento\2 - Seguimiento 2020\PA Diligenciados\12 - Diciembre\"/>
    </mc:Choice>
  </mc:AlternateContent>
  <bookViews>
    <workbookView xWindow="0" yWindow="0" windowWidth="19155" windowHeight="5295" tabRatio="500" activeTab="4"/>
  </bookViews>
  <sheets>
    <sheet name="LÍNEA 1" sheetId="8" r:id="rId1"/>
    <sheet name="LÍNEA 2" sheetId="9" r:id="rId2"/>
    <sheet name="LÍNEA 3" sheetId="10" r:id="rId3"/>
    <sheet name="LÍNEA 4" sheetId="11" r:id="rId4"/>
    <sheet name="LÍNEA 5" sheetId="12" r:id="rId5"/>
    <sheet name="RESUMEN" sheetId="2" r:id="rId6"/>
    <sheet name="TABLAS" sheetId="13" state="hidden" r:id="rId7"/>
  </sheets>
  <definedNames>
    <definedName name="_xlnm._FilterDatabase" localSheetId="0" hidden="1">'LÍNEA 1'!$B$10:$DM$166</definedName>
    <definedName name="_xlnm._FilterDatabase" localSheetId="1" hidden="1">'LÍNEA 2'!$B$10:$CT$41</definedName>
    <definedName name="_xlnm._FilterDatabase" localSheetId="2" hidden="1">'LÍNEA 3'!$B$10:$CT$46</definedName>
    <definedName name="_xlnm._FilterDatabase" localSheetId="3" hidden="1">'LÍNEA 4'!$B$10:$CT$83</definedName>
    <definedName name="_xlnm._FilterDatabase" localSheetId="4" hidden="1">'LÍNEA 5'!$B$10:$DN$48</definedName>
  </definedNames>
  <calcPr calcId="162913"/>
  <pivotCaches>
    <pivotCache cacheId="0" r:id="rId8"/>
    <pivotCache cacheId="6" r:id="rId9"/>
  </pivotCaches>
</workbook>
</file>

<file path=xl/calcChain.xml><?xml version="1.0" encoding="utf-8"?>
<calcChain xmlns="http://schemas.openxmlformats.org/spreadsheetml/2006/main">
  <c r="BV27" i="12" l="1"/>
  <c r="BV26" i="12"/>
  <c r="CP27" i="12"/>
  <c r="CP26" i="12"/>
  <c r="BP30" i="10" l="1"/>
  <c r="BQ30" i="10" s="1"/>
  <c r="BP29" i="10"/>
  <c r="BQ29" i="10" s="1"/>
  <c r="BH55" i="10" s="1"/>
  <c r="I44" i="2"/>
  <c r="H44" i="13" s="1"/>
  <c r="I34" i="2"/>
  <c r="H34" i="13" s="1"/>
  <c r="I23" i="2"/>
  <c r="H23" i="13" s="1"/>
  <c r="BP33" i="10"/>
  <c r="BQ33" i="10" s="1"/>
  <c r="BP70" i="11"/>
  <c r="BQ70" i="11" s="1"/>
  <c r="BP66" i="11"/>
  <c r="BQ66" i="11" s="1"/>
  <c r="BP36" i="11"/>
  <c r="BP31" i="11"/>
  <c r="BQ31" i="11" s="1"/>
  <c r="BJ15" i="12"/>
  <c r="BJ43" i="10"/>
  <c r="F28" i="2"/>
  <c r="E28" i="13" s="1"/>
  <c r="F27" i="2"/>
  <c r="E27" i="13" s="1"/>
  <c r="BP15" i="12"/>
  <c r="BQ15" i="12" s="1"/>
  <c r="BP43" i="10"/>
  <c r="BQ43" i="10" s="1"/>
  <c r="BP39" i="10"/>
  <c r="BQ39" i="10" s="1"/>
  <c r="BP48" i="12"/>
  <c r="BQ48" i="12" s="1"/>
  <c r="BR48" i="12" s="1"/>
  <c r="BP12" i="12"/>
  <c r="BQ12" i="12" s="1"/>
  <c r="BR12" i="12" s="1"/>
  <c r="BP81" i="11"/>
  <c r="BQ81" i="11" s="1"/>
  <c r="BR81" i="11" s="1"/>
  <c r="BL22" i="12"/>
  <c r="BJ30" i="12"/>
  <c r="BK30" i="12" s="1"/>
  <c r="BJ22" i="12"/>
  <c r="BJ60" i="11"/>
  <c r="BK60" i="11" s="1"/>
  <c r="BP30" i="12"/>
  <c r="BQ30" i="12" s="1"/>
  <c r="BR30" i="12" s="1"/>
  <c r="BP22" i="12"/>
  <c r="BQ22" i="12" s="1"/>
  <c r="BP60" i="11"/>
  <c r="BQ60" i="11" s="1"/>
  <c r="BR60" i="11" s="1"/>
  <c r="BL57" i="11"/>
  <c r="BJ57" i="11"/>
  <c r="BK57" i="11" s="1"/>
  <c r="BJ53" i="11"/>
  <c r="BK53" i="11" s="1"/>
  <c r="BJ49" i="11"/>
  <c r="BK49" i="11" s="1"/>
  <c r="M90" i="13"/>
  <c r="BP57" i="11"/>
  <c r="BQ57" i="11" s="1"/>
  <c r="BR57" i="11" s="1"/>
  <c r="BP53" i="11"/>
  <c r="BQ53" i="11" s="1"/>
  <c r="BR53" i="11" s="1"/>
  <c r="BP49" i="11"/>
  <c r="BQ49" i="11" s="1"/>
  <c r="BR49" i="11" s="1"/>
  <c r="BL12" i="11"/>
  <c r="M79" i="13"/>
  <c r="M104" i="13"/>
  <c r="BP19" i="12"/>
  <c r="BQ19" i="12" s="1"/>
  <c r="BR19" i="12" s="1"/>
  <c r="K74" i="13"/>
  <c r="BL25" i="12"/>
  <c r="BJ25" i="12"/>
  <c r="BK25" i="12" s="1"/>
  <c r="K111" i="13"/>
  <c r="BP25" i="12"/>
  <c r="BQ25" i="12" s="1"/>
  <c r="K69" i="13"/>
  <c r="BP26" i="10"/>
  <c r="BQ26" i="10" s="1"/>
  <c r="BR26" i="10" s="1"/>
  <c r="BL35" i="12"/>
  <c r="BM35" i="12" s="1"/>
  <c r="G108" i="2" s="1"/>
  <c r="F108" i="13" s="1"/>
  <c r="BL12" i="10"/>
  <c r="BJ35" i="12"/>
  <c r="BK35" i="12" s="1"/>
  <c r="BJ12" i="10"/>
  <c r="L108" i="13"/>
  <c r="BP35" i="12"/>
  <c r="BQ35" i="12" s="1"/>
  <c r="BP12" i="10"/>
  <c r="BQ12" i="10" s="1"/>
  <c r="BL34" i="12"/>
  <c r="BL21" i="10"/>
  <c r="BM21" i="10" s="1"/>
  <c r="BL16" i="10"/>
  <c r="BM16" i="10" s="1"/>
  <c r="BL11" i="10"/>
  <c r="BJ21" i="10"/>
  <c r="BK21" i="10" s="1"/>
  <c r="BJ16" i="10"/>
  <c r="BK16" i="10" s="1"/>
  <c r="BJ11" i="10"/>
  <c r="BK11" i="10" s="1"/>
  <c r="M66" i="13"/>
  <c r="L66" i="13"/>
  <c r="K63" i="13"/>
  <c r="M62" i="13"/>
  <c r="BP21" i="10"/>
  <c r="BQ21" i="10" s="1"/>
  <c r="BR21" i="10" s="1"/>
  <c r="BP16" i="10"/>
  <c r="BQ16" i="10" s="1"/>
  <c r="BR16" i="10" s="1"/>
  <c r="BP13" i="10"/>
  <c r="M59" i="13"/>
  <c r="BP26" i="12"/>
  <c r="BQ26" i="12" s="1"/>
  <c r="BR26" i="12" s="1"/>
  <c r="BP28" i="12"/>
  <c r="BQ28" i="12" s="1"/>
  <c r="BP42" i="12"/>
  <c r="BQ42" i="12" s="1"/>
  <c r="BR42" i="12" s="1"/>
  <c r="I14" i="2"/>
  <c r="H14" i="13" s="1"/>
  <c r="I16" i="2"/>
  <c r="H16" i="13" s="1"/>
  <c r="I26" i="2"/>
  <c r="H26" i="13" s="1"/>
  <c r="I38" i="2"/>
  <c r="H38" i="13" s="1"/>
  <c r="I37" i="2"/>
  <c r="H37" i="13" s="1"/>
  <c r="I42" i="2"/>
  <c r="H42" i="13" s="1"/>
  <c r="I43" i="2"/>
  <c r="H43" i="13" s="1"/>
  <c r="I47" i="2"/>
  <c r="H47" i="13" s="1"/>
  <c r="I49" i="2"/>
  <c r="I58" i="2"/>
  <c r="H58" i="13" s="1"/>
  <c r="I76" i="2"/>
  <c r="H76" i="13" s="1"/>
  <c r="I81" i="2"/>
  <c r="H81" i="13" s="1"/>
  <c r="I82" i="2"/>
  <c r="H82" i="13" s="1"/>
  <c r="I90" i="2"/>
  <c r="H90" i="13" s="1"/>
  <c r="I91" i="2"/>
  <c r="H91" i="13" s="1"/>
  <c r="I97" i="2"/>
  <c r="H97" i="13" s="1"/>
  <c r="I100" i="2"/>
  <c r="I99" i="2" s="1"/>
  <c r="H99" i="13" s="1"/>
  <c r="I109" i="2"/>
  <c r="H109" i="13" s="1"/>
  <c r="J19" i="2"/>
  <c r="J25" i="2"/>
  <c r="K25" i="2" s="1"/>
  <c r="J25" i="13" s="1"/>
  <c r="J39" i="2"/>
  <c r="J51" i="2"/>
  <c r="K51" i="2" s="1"/>
  <c r="J51" i="13" s="1"/>
  <c r="J54" i="2"/>
  <c r="BQ13" i="10"/>
  <c r="BP14" i="10"/>
  <c r="BQ14" i="10" s="1"/>
  <c r="BP15" i="10"/>
  <c r="BQ15" i="10" s="1"/>
  <c r="BR15" i="10" s="1"/>
  <c r="BP17" i="10"/>
  <c r="BQ17" i="10" s="1"/>
  <c r="BR17" i="10" s="1"/>
  <c r="BP18" i="10"/>
  <c r="BQ18" i="10"/>
  <c r="BR18" i="10" s="1"/>
  <c r="BP20" i="10"/>
  <c r="BQ20" i="10"/>
  <c r="BR20" i="10" s="1"/>
  <c r="BP22" i="10"/>
  <c r="BQ22" i="10" s="1"/>
  <c r="BR22" i="10"/>
  <c r="BP24" i="10"/>
  <c r="BQ24" i="10"/>
  <c r="BP25" i="10"/>
  <c r="BQ25" i="10"/>
  <c r="BH52" i="10" s="1"/>
  <c r="BP27" i="10"/>
  <c r="BQ27" i="10" s="1"/>
  <c r="BR27" i="10"/>
  <c r="BP32" i="10"/>
  <c r="BQ32" i="10"/>
  <c r="BH50" i="10" s="1"/>
  <c r="BP34" i="10"/>
  <c r="BQ34" i="10" s="1"/>
  <c r="BR34" i="10"/>
  <c r="BP35" i="10"/>
  <c r="BQ35" i="10"/>
  <c r="BR35" i="10" s="1"/>
  <c r="BP36" i="10"/>
  <c r="BQ36" i="10"/>
  <c r="BH53" i="10" s="1"/>
  <c r="BP38" i="10"/>
  <c r="BQ38" i="10" s="1"/>
  <c r="BP40" i="10"/>
  <c r="BQ40" i="10" s="1"/>
  <c r="BH54" i="10" s="1"/>
  <c r="BP41" i="10"/>
  <c r="BQ41" i="10"/>
  <c r="BR41" i="10" s="1"/>
  <c r="BP42" i="10"/>
  <c r="BQ42" i="10" s="1"/>
  <c r="BR42" i="10"/>
  <c r="BP44" i="10"/>
  <c r="BQ44" i="10" s="1"/>
  <c r="BR44" i="10" s="1"/>
  <c r="BP45" i="10"/>
  <c r="BQ45" i="10" s="1"/>
  <c r="BR45" i="10" s="1"/>
  <c r="BP46" i="10"/>
  <c r="BQ46" i="10" s="1"/>
  <c r="BR46" i="10" s="1"/>
  <c r="BP11" i="11"/>
  <c r="BQ11" i="11" s="1"/>
  <c r="BP13" i="11"/>
  <c r="BQ13" i="11" s="1"/>
  <c r="BR13" i="11" s="1"/>
  <c r="BP14" i="11"/>
  <c r="BQ14" i="11" s="1"/>
  <c r="J80" i="2" s="1"/>
  <c r="BP15" i="11"/>
  <c r="BQ15" i="11" s="1"/>
  <c r="BR15" i="11" s="1"/>
  <c r="BP16" i="11"/>
  <c r="BQ16" i="11" s="1"/>
  <c r="BR16" i="11" s="1"/>
  <c r="BP17" i="11"/>
  <c r="BQ17" i="11" s="1"/>
  <c r="BP18" i="11"/>
  <c r="BQ18" i="11" s="1"/>
  <c r="BH95" i="11" s="1"/>
  <c r="BP19" i="11"/>
  <c r="BQ19" i="11"/>
  <c r="BR19" i="11" s="1"/>
  <c r="BP20" i="11"/>
  <c r="BQ20" i="11" s="1"/>
  <c r="BR20" i="11" s="1"/>
  <c r="BP21" i="11"/>
  <c r="BQ21" i="11"/>
  <c r="BR21" i="11" s="1"/>
  <c r="BP22" i="11"/>
  <c r="BQ22" i="11" s="1"/>
  <c r="BR22" i="11" s="1"/>
  <c r="BP23" i="11"/>
  <c r="BQ23" i="11"/>
  <c r="BR23" i="11" s="1"/>
  <c r="BP24" i="11"/>
  <c r="BQ24" i="11" s="1"/>
  <c r="BR24" i="11" s="1"/>
  <c r="BP25" i="11"/>
  <c r="BQ25" i="11" s="1"/>
  <c r="BR25" i="11" s="1"/>
  <c r="BP26" i="11"/>
  <c r="BQ26" i="11"/>
  <c r="BR26" i="11" s="1"/>
  <c r="BP27" i="11"/>
  <c r="BQ27" i="11" s="1"/>
  <c r="BR27" i="11" s="1"/>
  <c r="BP28" i="11"/>
  <c r="BQ28" i="11" s="1"/>
  <c r="BR28" i="11" s="1"/>
  <c r="BP30" i="11"/>
  <c r="BQ30" i="11" s="1"/>
  <c r="BP32" i="11"/>
  <c r="BQ32" i="11" s="1"/>
  <c r="BR32" i="11" s="1"/>
  <c r="BP33" i="11"/>
  <c r="BQ33" i="11" s="1"/>
  <c r="BP34" i="11"/>
  <c r="BQ34" i="11" s="1"/>
  <c r="BP35" i="11"/>
  <c r="BQ35" i="11" s="1"/>
  <c r="BR35" i="11" s="1"/>
  <c r="BQ36" i="11"/>
  <c r="BP37" i="11"/>
  <c r="BQ37" i="11" s="1"/>
  <c r="BP38" i="11"/>
  <c r="BQ38" i="11" s="1"/>
  <c r="BP39" i="11"/>
  <c r="BQ39" i="11" s="1"/>
  <c r="BP40" i="11"/>
  <c r="BQ40" i="11" s="1"/>
  <c r="BP41" i="11"/>
  <c r="BQ41" i="11" s="1"/>
  <c r="BP42" i="11"/>
  <c r="BQ42" i="11" s="1"/>
  <c r="BP43" i="11"/>
  <c r="BQ43" i="11" s="1"/>
  <c r="BR43" i="11" s="1"/>
  <c r="BP44" i="11"/>
  <c r="BQ44" i="11" s="1"/>
  <c r="BP45" i="11"/>
  <c r="BQ45" i="11" s="1"/>
  <c r="BP46" i="11"/>
  <c r="BQ46" i="11" s="1"/>
  <c r="BP47" i="11"/>
  <c r="BQ47" i="11" s="1"/>
  <c r="BR47" i="11" s="1"/>
  <c r="BP48" i="11"/>
  <c r="BQ48" i="11" s="1"/>
  <c r="BP50" i="11"/>
  <c r="BQ50" i="11" s="1"/>
  <c r="BP51" i="11"/>
  <c r="BQ51" i="11" s="1"/>
  <c r="BR51" i="11" s="1"/>
  <c r="BP52" i="11"/>
  <c r="BQ52" i="11" s="1"/>
  <c r="BP54" i="11"/>
  <c r="BQ54" i="11" s="1"/>
  <c r="BR54" i="11" s="1"/>
  <c r="BP55" i="11"/>
  <c r="BQ55" i="11" s="1"/>
  <c r="BR55" i="11" s="1"/>
  <c r="BP56" i="11"/>
  <c r="BQ56" i="11" s="1"/>
  <c r="BR56" i="11" s="1"/>
  <c r="BP59" i="11"/>
  <c r="BQ59" i="11" s="1"/>
  <c r="BP61" i="11"/>
  <c r="BQ61" i="11" s="1"/>
  <c r="BR61" i="11" s="1"/>
  <c r="BP62" i="11"/>
  <c r="BQ62" i="11" s="1"/>
  <c r="BR62" i="11" s="1"/>
  <c r="BP63" i="11"/>
  <c r="BQ63" i="11" s="1"/>
  <c r="BP65" i="11"/>
  <c r="BQ65" i="11" s="1"/>
  <c r="BP67" i="11"/>
  <c r="BQ67" i="11" s="1"/>
  <c r="BR67" i="11" s="1"/>
  <c r="BP68" i="11"/>
  <c r="BQ68" i="11" s="1"/>
  <c r="BR68" i="11" s="1"/>
  <c r="BP69" i="11"/>
  <c r="BQ69" i="11" s="1"/>
  <c r="BP71" i="11"/>
  <c r="BQ71" i="11" s="1"/>
  <c r="BR71" i="11" s="1"/>
  <c r="BP72" i="11"/>
  <c r="BQ72" i="11" s="1"/>
  <c r="BP73" i="11"/>
  <c r="BQ73" i="11" s="1"/>
  <c r="BR73" i="11" s="1"/>
  <c r="BP74" i="11"/>
  <c r="BQ74" i="11" s="1"/>
  <c r="BR74" i="11" s="1"/>
  <c r="BP75" i="11"/>
  <c r="BQ75" i="11" s="1"/>
  <c r="BR75" i="11"/>
  <c r="BP76" i="11"/>
  <c r="BQ76" i="11"/>
  <c r="BP77" i="11"/>
  <c r="BQ77" i="11"/>
  <c r="BR77" i="11" s="1"/>
  <c r="BP78" i="11"/>
  <c r="BQ78" i="11" s="1"/>
  <c r="BP80" i="11"/>
  <c r="BQ80" i="11" s="1"/>
  <c r="BR80" i="11" s="1"/>
  <c r="BP82" i="11"/>
  <c r="BQ82" i="11" s="1"/>
  <c r="BR82" i="11" s="1"/>
  <c r="BP83" i="11"/>
  <c r="BQ83" i="11" s="1"/>
  <c r="BR83" i="11" s="1"/>
  <c r="BP11" i="12"/>
  <c r="BQ11" i="12" s="1"/>
  <c r="BP13" i="12"/>
  <c r="BQ13" i="12"/>
  <c r="BR13" i="12" s="1"/>
  <c r="BP14" i="12"/>
  <c r="BQ14" i="12" s="1"/>
  <c r="BP16" i="12"/>
  <c r="BQ16" i="12" s="1"/>
  <c r="BR16" i="12" s="1"/>
  <c r="BP17" i="12"/>
  <c r="BQ17" i="12" s="1"/>
  <c r="BP18" i="12"/>
  <c r="BQ18" i="12" s="1"/>
  <c r="BP20" i="12"/>
  <c r="BQ20" i="12" s="1"/>
  <c r="BP21" i="12"/>
  <c r="BQ21" i="12" s="1"/>
  <c r="BR22" i="12"/>
  <c r="BP24" i="12"/>
  <c r="BQ24" i="12"/>
  <c r="BR24" i="12" s="1"/>
  <c r="BR28" i="12"/>
  <c r="BP29" i="12"/>
  <c r="BQ29" i="12" s="1"/>
  <c r="BP31" i="12"/>
  <c r="BQ31" i="12" s="1"/>
  <c r="BR31" i="12" s="1"/>
  <c r="BJ32" i="12"/>
  <c r="BK32" i="12" s="1"/>
  <c r="BL32" i="12"/>
  <c r="BM32" i="12" s="1"/>
  <c r="BP33" i="12"/>
  <c r="BQ33" i="12"/>
  <c r="BP36" i="12"/>
  <c r="BQ36" i="12" s="1"/>
  <c r="BR36" i="12" s="1"/>
  <c r="BP37" i="12"/>
  <c r="BQ37" i="12" s="1"/>
  <c r="BP38" i="12"/>
  <c r="BQ38" i="12" s="1"/>
  <c r="BP43" i="12"/>
  <c r="BQ43" i="12"/>
  <c r="BR43" i="12" s="1"/>
  <c r="BP45" i="12"/>
  <c r="BQ45" i="12" s="1"/>
  <c r="BP47" i="12"/>
  <c r="BQ47" i="12" s="1"/>
  <c r="F12" i="2"/>
  <c r="E12" i="13" s="1"/>
  <c r="F24" i="2"/>
  <c r="E24" i="13" s="1"/>
  <c r="F40" i="2"/>
  <c r="E40" i="13" s="1"/>
  <c r="F54" i="2"/>
  <c r="E54" i="13" s="1"/>
  <c r="BK12" i="10"/>
  <c r="F62" i="2" s="1"/>
  <c r="E62" i="13" s="1"/>
  <c r="BJ13" i="10"/>
  <c r="BK13" i="10"/>
  <c r="BJ14" i="10"/>
  <c r="BJ15" i="10"/>
  <c r="BK15" i="10" s="1"/>
  <c r="BJ17" i="10"/>
  <c r="BK17" i="10"/>
  <c r="BJ18" i="10"/>
  <c r="BK18" i="10" s="1"/>
  <c r="BJ20" i="10"/>
  <c r="BK20" i="10" s="1"/>
  <c r="G65" i="2" s="1"/>
  <c r="F65" i="13" s="1"/>
  <c r="BJ22" i="10"/>
  <c r="BK22" i="10"/>
  <c r="BJ24" i="10"/>
  <c r="BJ25" i="10"/>
  <c r="F67" i="2" s="1"/>
  <c r="E67" i="13" s="1"/>
  <c r="BJ26" i="10"/>
  <c r="BJ27" i="10"/>
  <c r="BK27" i="10" s="1"/>
  <c r="G60" i="2" s="1"/>
  <c r="F60" i="13" s="1"/>
  <c r="BJ29" i="10"/>
  <c r="F70" i="2" s="1"/>
  <c r="E70" i="13" s="1"/>
  <c r="BJ30" i="10"/>
  <c r="BJ32" i="10"/>
  <c r="BK32" i="10" s="1"/>
  <c r="BJ33" i="10"/>
  <c r="BK33" i="10" s="1"/>
  <c r="BJ34" i="10"/>
  <c r="BJ35" i="10"/>
  <c r="BK35" i="10" s="1"/>
  <c r="BJ36" i="10"/>
  <c r="BJ38" i="10"/>
  <c r="BK38" i="10"/>
  <c r="BJ39" i="10"/>
  <c r="BK39" i="10" s="1"/>
  <c r="BJ40" i="10"/>
  <c r="BJ41" i="10"/>
  <c r="BJ42" i="10"/>
  <c r="BK42" i="10" s="1"/>
  <c r="BJ44" i="10"/>
  <c r="BJ45" i="10"/>
  <c r="BJ46" i="10"/>
  <c r="BJ11" i="11"/>
  <c r="BJ13" i="11"/>
  <c r="BK13" i="11" s="1"/>
  <c r="BJ14" i="11"/>
  <c r="BK14" i="11" s="1"/>
  <c r="F80" i="2" s="1"/>
  <c r="E80" i="13" s="1"/>
  <c r="BJ15" i="11"/>
  <c r="BK15" i="11" s="1"/>
  <c r="BJ16" i="11"/>
  <c r="BJ17" i="11"/>
  <c r="BJ18" i="11"/>
  <c r="BJ19" i="11"/>
  <c r="BJ20" i="11"/>
  <c r="BK20" i="11" s="1"/>
  <c r="BJ21" i="11"/>
  <c r="BK21" i="11"/>
  <c r="BJ22" i="11"/>
  <c r="BJ23" i="11"/>
  <c r="BK23" i="11" s="1"/>
  <c r="BJ24" i="11"/>
  <c r="BJ25" i="11"/>
  <c r="BK25" i="11" s="1"/>
  <c r="BJ26" i="11"/>
  <c r="BK26" i="11" s="1"/>
  <c r="BJ27" i="11"/>
  <c r="BK27" i="11" s="1"/>
  <c r="BJ28" i="11"/>
  <c r="BK28" i="11" s="1"/>
  <c r="BJ30" i="11"/>
  <c r="BK30" i="11" s="1"/>
  <c r="BJ31" i="11"/>
  <c r="BK31" i="11" s="1"/>
  <c r="BJ32" i="11"/>
  <c r="BK32" i="11" s="1"/>
  <c r="BJ33" i="11"/>
  <c r="BJ34" i="11"/>
  <c r="BJ35" i="11"/>
  <c r="BK35" i="11" s="1"/>
  <c r="BJ36" i="11"/>
  <c r="BK36" i="11" s="1"/>
  <c r="BJ37" i="11"/>
  <c r="BJ38" i="11"/>
  <c r="BK38" i="11" s="1"/>
  <c r="BJ39" i="11"/>
  <c r="BJ40" i="11"/>
  <c r="BJ41" i="11"/>
  <c r="BK41" i="11" s="1"/>
  <c r="BJ42" i="11"/>
  <c r="BK42" i="11" s="1"/>
  <c r="BJ43" i="11"/>
  <c r="BJ44" i="11"/>
  <c r="BJ45" i="11"/>
  <c r="BK45" i="11" s="1"/>
  <c r="BJ46" i="11"/>
  <c r="BK46" i="11" s="1"/>
  <c r="BJ47" i="11"/>
  <c r="BK47" i="11" s="1"/>
  <c r="BJ48" i="11"/>
  <c r="BK48" i="11" s="1"/>
  <c r="BJ50" i="11"/>
  <c r="BK50" i="11" s="1"/>
  <c r="BJ51" i="11"/>
  <c r="BJ52" i="11"/>
  <c r="BK52" i="11" s="1"/>
  <c r="BJ54" i="11"/>
  <c r="BK54" i="11" s="1"/>
  <c r="BJ55" i="11"/>
  <c r="BJ56" i="11"/>
  <c r="BJ59" i="11"/>
  <c r="BK59" i="11" s="1"/>
  <c r="BJ61" i="11"/>
  <c r="BJ62" i="11"/>
  <c r="BJ63" i="11"/>
  <c r="BJ65" i="11"/>
  <c r="BK65" i="11" s="1"/>
  <c r="F95" i="2" s="1"/>
  <c r="E95" i="13" s="1"/>
  <c r="BJ66" i="11"/>
  <c r="BK66" i="11" s="1"/>
  <c r="BJ67" i="11"/>
  <c r="BK67" i="11" s="1"/>
  <c r="BJ68" i="11"/>
  <c r="BK68" i="11" s="1"/>
  <c r="BJ69" i="11"/>
  <c r="BK69" i="11" s="1"/>
  <c r="BJ70" i="11"/>
  <c r="BK70" i="11" s="1"/>
  <c r="BJ71" i="11"/>
  <c r="BJ72" i="11"/>
  <c r="BK72" i="11" s="1"/>
  <c r="BJ73" i="11"/>
  <c r="BK73" i="11" s="1"/>
  <c r="BJ74" i="11"/>
  <c r="BJ75" i="11"/>
  <c r="BK75" i="11" s="1"/>
  <c r="BJ76" i="11"/>
  <c r="BK76" i="11" s="1"/>
  <c r="BJ77" i="11"/>
  <c r="BK77" i="11" s="1"/>
  <c r="BJ78" i="11"/>
  <c r="BJ80" i="11"/>
  <c r="BJ81" i="11"/>
  <c r="BK81" i="11" s="1"/>
  <c r="BJ82" i="11"/>
  <c r="BK82" i="11" s="1"/>
  <c r="BJ83" i="11"/>
  <c r="BK83" i="11" s="1"/>
  <c r="BJ11" i="12"/>
  <c r="BK11" i="12" s="1"/>
  <c r="BJ13" i="12"/>
  <c r="BJ14" i="12"/>
  <c r="BJ16" i="12"/>
  <c r="BJ17" i="12"/>
  <c r="BK17" i="12" s="1"/>
  <c r="BJ18" i="12"/>
  <c r="BK18" i="12" s="1"/>
  <c r="F104" i="2" s="1"/>
  <c r="E104" i="13" s="1"/>
  <c r="BJ19" i="12"/>
  <c r="BK19" i="12" s="1"/>
  <c r="BJ20" i="12"/>
  <c r="BK20" i="12" s="1"/>
  <c r="BJ21" i="12"/>
  <c r="BJ24" i="12"/>
  <c r="BJ26" i="12"/>
  <c r="BK26" i="12" s="1"/>
  <c r="BJ27" i="12"/>
  <c r="BJ28" i="12"/>
  <c r="BJ29" i="12"/>
  <c r="BK29" i="12" s="1"/>
  <c r="G105" i="2" s="1"/>
  <c r="F105" i="13" s="1"/>
  <c r="BJ31" i="12"/>
  <c r="BJ33" i="12"/>
  <c r="BK33" i="12" s="1"/>
  <c r="BJ34" i="12"/>
  <c r="BK34" i="12" s="1"/>
  <c r="BJ36" i="12"/>
  <c r="BK36" i="12" s="1"/>
  <c r="BJ37" i="12"/>
  <c r="BJ38" i="12"/>
  <c r="BK38" i="12"/>
  <c r="BJ40" i="12"/>
  <c r="BJ42" i="12"/>
  <c r="BJ43" i="12"/>
  <c r="BK43" i="12" s="1"/>
  <c r="BJ44" i="12"/>
  <c r="BK44" i="12" s="1"/>
  <c r="F111" i="2" s="1"/>
  <c r="E111" i="13" s="1"/>
  <c r="BJ45" i="12"/>
  <c r="BJ47" i="12"/>
  <c r="BJ48" i="12"/>
  <c r="BK48" i="12" s="1"/>
  <c r="F15" i="2"/>
  <c r="E15" i="13" s="1"/>
  <c r="F29" i="2"/>
  <c r="E29" i="13" s="1"/>
  <c r="F36" i="2"/>
  <c r="E36" i="13" s="1"/>
  <c r="F38" i="2"/>
  <c r="E38" i="13" s="1"/>
  <c r="F39" i="2"/>
  <c r="E39" i="13" s="1"/>
  <c r="F44" i="2"/>
  <c r="E44" i="13" s="1"/>
  <c r="F58" i="2"/>
  <c r="E58" i="13" s="1"/>
  <c r="BK14" i="10"/>
  <c r="BK25" i="10"/>
  <c r="G67" i="2" s="1"/>
  <c r="F67" i="13" s="1"/>
  <c r="BK26" i="10"/>
  <c r="BK29" i="10"/>
  <c r="BK30" i="10"/>
  <c r="BK34" i="10"/>
  <c r="BK36" i="10"/>
  <c r="BK40" i="10"/>
  <c r="BK41" i="10"/>
  <c r="BK43" i="10"/>
  <c r="BK44" i="10"/>
  <c r="BK45" i="10"/>
  <c r="BK46" i="10"/>
  <c r="BK11" i="11"/>
  <c r="BK16" i="11"/>
  <c r="F81" i="2" s="1"/>
  <c r="E81" i="13" s="1"/>
  <c r="BK17" i="11"/>
  <c r="BK18" i="11"/>
  <c r="BK19" i="11"/>
  <c r="BK22" i="11"/>
  <c r="BK24" i="11"/>
  <c r="BK33" i="11"/>
  <c r="BK34" i="11"/>
  <c r="BK37" i="11"/>
  <c r="BK39" i="11"/>
  <c r="BK40" i="11"/>
  <c r="BK43" i="11"/>
  <c r="BK44" i="11"/>
  <c r="BK51" i="11"/>
  <c r="BK55" i="11"/>
  <c r="BK56" i="11"/>
  <c r="BK61" i="11"/>
  <c r="BK62" i="11"/>
  <c r="BK71" i="11"/>
  <c r="BK74" i="11"/>
  <c r="BK78" i="11"/>
  <c r="F98" i="2" s="1"/>
  <c r="E98" i="13" s="1"/>
  <c r="BK13" i="12"/>
  <c r="BK14" i="12"/>
  <c r="BK15" i="12"/>
  <c r="BK16" i="12"/>
  <c r="BK21" i="12"/>
  <c r="BK22" i="12"/>
  <c r="BK24" i="12"/>
  <c r="BK28" i="12"/>
  <c r="BK31" i="12"/>
  <c r="BK37" i="12"/>
  <c r="BK42" i="12"/>
  <c r="BK45" i="12"/>
  <c r="BK47" i="12"/>
  <c r="G24" i="2"/>
  <c r="G39" i="2"/>
  <c r="F39" i="13" s="1"/>
  <c r="G44" i="2"/>
  <c r="F44" i="13" s="1"/>
  <c r="G50" i="2"/>
  <c r="F50" i="13" s="1"/>
  <c r="H49" i="2"/>
  <c r="G49" i="13" s="1"/>
  <c r="G54" i="2"/>
  <c r="F54" i="13" s="1"/>
  <c r="BL13" i="10"/>
  <c r="BM13" i="10" s="1"/>
  <c r="G63" i="2" s="1"/>
  <c r="F63" i="13" s="1"/>
  <c r="BL14" i="10"/>
  <c r="BL15" i="10"/>
  <c r="BM15" i="10" s="1"/>
  <c r="BL17" i="10"/>
  <c r="BM17" i="10" s="1"/>
  <c r="BL18" i="10"/>
  <c r="BL20" i="10"/>
  <c r="BL22" i="10"/>
  <c r="BM22" i="10" s="1"/>
  <c r="BL24" i="10"/>
  <c r="BM24" i="10" s="1"/>
  <c r="BL25" i="10"/>
  <c r="H67" i="2" s="1"/>
  <c r="G67" i="13" s="1"/>
  <c r="BL26" i="10"/>
  <c r="BL27" i="10"/>
  <c r="BM27" i="10" s="1"/>
  <c r="BL29" i="10"/>
  <c r="BL30" i="10"/>
  <c r="BM30" i="10" s="1"/>
  <c r="BL32" i="10"/>
  <c r="BL33" i="10"/>
  <c r="BL34" i="10"/>
  <c r="BL35" i="10"/>
  <c r="BM35" i="10" s="1"/>
  <c r="BL36" i="10"/>
  <c r="BL38" i="10"/>
  <c r="BM38" i="10" s="1"/>
  <c r="BL39" i="10"/>
  <c r="BM39" i="10" s="1"/>
  <c r="BL40" i="10"/>
  <c r="BM40" i="10" s="1"/>
  <c r="BL41" i="10"/>
  <c r="BL42" i="10"/>
  <c r="BM42" i="10" s="1"/>
  <c r="BL43" i="10"/>
  <c r="BM43" i="10" s="1"/>
  <c r="BL44" i="10"/>
  <c r="BM44" i="10" s="1"/>
  <c r="BL45" i="10"/>
  <c r="BL46" i="10"/>
  <c r="BM46" i="10" s="1"/>
  <c r="BL11" i="11"/>
  <c r="BL13" i="11"/>
  <c r="BL14" i="11"/>
  <c r="BM14" i="11" s="1"/>
  <c r="BL15" i="11"/>
  <c r="BM15" i="11" s="1"/>
  <c r="BL16" i="11"/>
  <c r="BL17" i="11"/>
  <c r="BL18" i="11"/>
  <c r="BL19" i="11"/>
  <c r="BM19" i="11" s="1"/>
  <c r="BL20" i="11"/>
  <c r="BL21" i="11"/>
  <c r="BM21" i="11" s="1"/>
  <c r="BL22" i="11"/>
  <c r="BL23" i="11"/>
  <c r="BL24" i="11"/>
  <c r="BL25" i="11"/>
  <c r="BL26" i="11"/>
  <c r="BM26" i="11" s="1"/>
  <c r="BL27" i="11"/>
  <c r="BL28" i="11"/>
  <c r="BL30" i="11"/>
  <c r="BL31" i="11"/>
  <c r="BM31" i="11" s="1"/>
  <c r="BL32" i="11"/>
  <c r="BL33" i="11"/>
  <c r="BM33" i="11" s="1"/>
  <c r="BL34" i="11"/>
  <c r="BM34" i="11" s="1"/>
  <c r="BL35" i="11"/>
  <c r="BL36" i="11"/>
  <c r="BL37" i="11"/>
  <c r="BM37" i="11" s="1"/>
  <c r="BL38" i="11"/>
  <c r="BM38" i="11" s="1"/>
  <c r="G86" i="2" s="1"/>
  <c r="F86" i="13" s="1"/>
  <c r="BL39" i="11"/>
  <c r="BM39" i="11" s="1"/>
  <c r="BL40" i="11"/>
  <c r="BL41" i="11"/>
  <c r="BM41" i="11" s="1"/>
  <c r="BL42" i="11"/>
  <c r="BL43" i="11"/>
  <c r="BM43" i="11" s="1"/>
  <c r="BL44" i="11"/>
  <c r="BL45" i="11"/>
  <c r="BM45" i="11" s="1"/>
  <c r="BL46" i="11"/>
  <c r="BM46" i="11" s="1"/>
  <c r="BL47" i="11"/>
  <c r="BM47" i="11" s="1"/>
  <c r="BL48" i="11"/>
  <c r="BL49" i="11"/>
  <c r="BL50" i="11"/>
  <c r="BM50" i="11" s="1"/>
  <c r="BL51" i="11"/>
  <c r="BL52" i="11"/>
  <c r="BL53" i="11"/>
  <c r="BM53" i="11" s="1"/>
  <c r="BL54" i="11"/>
  <c r="BM54" i="11" s="1"/>
  <c r="BL55" i="11"/>
  <c r="BM55" i="11" s="1"/>
  <c r="BL56" i="11"/>
  <c r="BM56" i="11" s="1"/>
  <c r="BL59" i="11"/>
  <c r="BL60" i="11"/>
  <c r="BM60" i="11" s="1"/>
  <c r="BL61" i="11"/>
  <c r="BL62" i="11"/>
  <c r="BM62" i="11" s="1"/>
  <c r="BL63" i="11"/>
  <c r="BL65" i="11"/>
  <c r="H94" i="2" s="1"/>
  <c r="G94" i="13" s="1"/>
  <c r="BL66" i="11"/>
  <c r="BL67" i="11"/>
  <c r="BM67" i="11" s="1"/>
  <c r="BL68" i="11"/>
  <c r="BL69" i="11"/>
  <c r="BM69" i="11" s="1"/>
  <c r="BL70" i="11"/>
  <c r="BM70" i="11" s="1"/>
  <c r="BL71" i="11"/>
  <c r="BM71" i="11" s="1"/>
  <c r="BL72" i="11"/>
  <c r="BL73" i="11"/>
  <c r="BM73" i="11" s="1"/>
  <c r="BL74" i="11"/>
  <c r="BL75" i="11"/>
  <c r="BM75" i="11" s="1"/>
  <c r="BL76" i="11"/>
  <c r="BM76" i="11" s="1"/>
  <c r="G97" i="2" s="1"/>
  <c r="F97" i="13" s="1"/>
  <c r="BL77" i="11"/>
  <c r="BM77" i="11" s="1"/>
  <c r="BL78" i="11"/>
  <c r="BL80" i="11"/>
  <c r="BM80" i="11" s="1"/>
  <c r="BL81" i="11"/>
  <c r="BM81" i="11" s="1"/>
  <c r="BL82" i="11"/>
  <c r="BL83" i="11"/>
  <c r="BL11" i="12"/>
  <c r="BM11" i="12" s="1"/>
  <c r="BL12" i="12"/>
  <c r="BM12" i="12" s="1"/>
  <c r="BL13" i="12"/>
  <c r="BL14" i="12"/>
  <c r="BM14" i="12" s="1"/>
  <c r="BL15" i="12"/>
  <c r="BM15" i="12" s="1"/>
  <c r="BL16" i="12"/>
  <c r="BM16" i="12" s="1"/>
  <c r="BL17" i="12"/>
  <c r="BL18" i="12"/>
  <c r="BM18" i="12" s="1"/>
  <c r="BL19" i="12"/>
  <c r="BL20" i="12"/>
  <c r="BL21" i="12"/>
  <c r="BM22" i="12"/>
  <c r="BL24" i="12"/>
  <c r="BM24" i="12" s="1"/>
  <c r="BL26" i="12"/>
  <c r="BM26" i="12" s="1"/>
  <c r="BL27" i="12"/>
  <c r="BL28" i="12"/>
  <c r="BM28" i="12" s="1"/>
  <c r="BL29" i="12"/>
  <c r="BM29" i="12" s="1"/>
  <c r="BL30" i="12"/>
  <c r="BM30" i="12" s="1"/>
  <c r="BL31" i="12"/>
  <c r="BM31" i="12" s="1"/>
  <c r="BL33" i="12"/>
  <c r="BM33" i="12" s="1"/>
  <c r="BL36" i="12"/>
  <c r="BL37" i="12"/>
  <c r="BM37" i="12" s="1"/>
  <c r="BL38" i="12"/>
  <c r="BL40" i="12"/>
  <c r="BL41" i="12"/>
  <c r="BL42" i="12"/>
  <c r="BM42" i="12" s="1"/>
  <c r="G110" i="2" s="1"/>
  <c r="F110" i="13" s="1"/>
  <c r="BL43" i="12"/>
  <c r="BL44" i="12"/>
  <c r="BM44" i="12" s="1"/>
  <c r="BL45" i="12"/>
  <c r="BM45" i="12" s="1"/>
  <c r="BL47" i="12"/>
  <c r="BL48" i="12"/>
  <c r="BM48" i="12" s="1"/>
  <c r="E12" i="2"/>
  <c r="D12" i="13" s="1"/>
  <c r="E13" i="2"/>
  <c r="D13" i="13" s="1"/>
  <c r="E15" i="2"/>
  <c r="D15" i="13" s="1"/>
  <c r="E20" i="2"/>
  <c r="D20" i="13" s="1"/>
  <c r="E25" i="2"/>
  <c r="D25" i="13" s="1"/>
  <c r="E27" i="2"/>
  <c r="D27" i="13" s="1"/>
  <c r="E31" i="2"/>
  <c r="D31" i="13" s="1"/>
  <c r="E32" i="2"/>
  <c r="D32" i="13" s="1"/>
  <c r="E33" i="2"/>
  <c r="D33" i="13" s="1"/>
  <c r="E34" i="2"/>
  <c r="D34" i="13" s="1"/>
  <c r="E35" i="2"/>
  <c r="D35" i="13" s="1"/>
  <c r="E37" i="2"/>
  <c r="D37" i="13" s="1"/>
  <c r="E39" i="2"/>
  <c r="D39" i="13" s="1"/>
  <c r="E40" i="2"/>
  <c r="D40" i="13" s="1"/>
  <c r="E42" i="2"/>
  <c r="D42" i="13" s="1"/>
  <c r="E44" i="2"/>
  <c r="D44" i="13" s="1"/>
  <c r="E45" i="2"/>
  <c r="D45" i="13" s="1"/>
  <c r="E47" i="2"/>
  <c r="D47" i="13" s="1"/>
  <c r="E51" i="2"/>
  <c r="D51" i="13" s="1"/>
  <c r="BH12" i="10"/>
  <c r="BI12" i="10"/>
  <c r="BH13" i="10"/>
  <c r="BI13" i="10"/>
  <c r="BH14" i="10"/>
  <c r="BI14" i="10" s="1"/>
  <c r="BH15" i="10"/>
  <c r="BI15" i="10" s="1"/>
  <c r="BH17" i="10"/>
  <c r="BI17" i="10" s="1"/>
  <c r="E64" i="2" s="1"/>
  <c r="D64" i="13" s="1"/>
  <c r="BH18" i="10"/>
  <c r="BI18" i="10" s="1"/>
  <c r="BH20" i="10"/>
  <c r="BI20" i="10"/>
  <c r="E66" i="2" s="1"/>
  <c r="D66" i="13" s="1"/>
  <c r="BH21" i="10"/>
  <c r="BI21" i="10" s="1"/>
  <c r="BH22" i="10"/>
  <c r="BI22" i="10" s="1"/>
  <c r="E65" i="2" s="1"/>
  <c r="D65" i="13" s="1"/>
  <c r="BI24" i="10"/>
  <c r="E67" i="2" s="1"/>
  <c r="D67" i="13" s="1"/>
  <c r="BH25" i="10"/>
  <c r="BI25" i="10" s="1"/>
  <c r="BI26" i="10"/>
  <c r="BH27" i="10"/>
  <c r="BI27" i="10" s="1"/>
  <c r="BH29" i="10"/>
  <c r="BI29" i="10" s="1"/>
  <c r="BH30" i="10"/>
  <c r="BI30" i="10" s="1"/>
  <c r="BH32" i="10"/>
  <c r="BI32" i="10"/>
  <c r="BH33" i="10"/>
  <c r="BI33" i="10" s="1"/>
  <c r="BH34" i="10"/>
  <c r="BI34" i="10" s="1"/>
  <c r="E74" i="2" s="1"/>
  <c r="D74" i="13" s="1"/>
  <c r="BH35" i="10"/>
  <c r="BI35" i="10" s="1"/>
  <c r="BI36" i="10"/>
  <c r="BH38" i="10"/>
  <c r="BI38" i="10"/>
  <c r="E75" i="2" s="1"/>
  <c r="D75" i="13" s="1"/>
  <c r="BH39" i="10"/>
  <c r="BI39" i="10" s="1"/>
  <c r="BH40" i="10"/>
  <c r="BI40" i="10" s="1"/>
  <c r="BH41" i="10"/>
  <c r="BI41" i="10" s="1"/>
  <c r="BH42" i="10"/>
  <c r="BI42" i="10"/>
  <c r="BI43" i="10"/>
  <c r="BI44" i="10"/>
  <c r="BI45" i="10"/>
  <c r="BI46" i="10"/>
  <c r="BH11" i="11"/>
  <c r="BI11" i="11" s="1"/>
  <c r="E79" i="2" s="1"/>
  <c r="D79" i="13" s="1"/>
  <c r="BI12" i="11"/>
  <c r="BI13" i="11"/>
  <c r="BH14" i="11"/>
  <c r="BI14" i="11" s="1"/>
  <c r="BH15" i="11"/>
  <c r="BI15" i="11" s="1"/>
  <c r="BI16" i="11"/>
  <c r="BH17" i="11"/>
  <c r="BI17" i="11" s="1"/>
  <c r="BI18" i="11"/>
  <c r="BI19" i="11"/>
  <c r="BH20" i="11"/>
  <c r="BI20" i="11" s="1"/>
  <c r="BI21" i="11"/>
  <c r="BH22" i="11"/>
  <c r="BI22" i="11" s="1"/>
  <c r="BH23" i="11"/>
  <c r="BI23" i="11" s="1"/>
  <c r="BH24" i="11"/>
  <c r="BI24" i="11" s="1"/>
  <c r="BH25" i="11"/>
  <c r="BI25" i="11" s="1"/>
  <c r="BH26" i="11"/>
  <c r="BI26" i="11" s="1"/>
  <c r="BI27" i="11"/>
  <c r="BI28" i="11"/>
  <c r="BH30" i="11"/>
  <c r="BI30" i="11" s="1"/>
  <c r="BH31" i="11"/>
  <c r="BI31" i="11" s="1"/>
  <c r="BH32" i="11"/>
  <c r="BI32" i="11" s="1"/>
  <c r="BH33" i="11"/>
  <c r="BI33" i="11" s="1"/>
  <c r="BH34" i="11"/>
  <c r="BI34" i="11"/>
  <c r="BH35" i="11"/>
  <c r="BI35" i="11" s="1"/>
  <c r="BH36" i="11"/>
  <c r="BI36" i="11" s="1"/>
  <c r="E86" i="2" s="1"/>
  <c r="D86" i="13" s="1"/>
  <c r="BH37" i="11"/>
  <c r="BI37" i="11" s="1"/>
  <c r="BH38" i="11"/>
  <c r="BI38" i="11" s="1"/>
  <c r="BI39" i="11"/>
  <c r="BH40" i="11"/>
  <c r="BI40" i="11" s="1"/>
  <c r="BH41" i="11"/>
  <c r="BI41" i="11" s="1"/>
  <c r="BI42" i="11"/>
  <c r="BI43" i="11"/>
  <c r="BI44" i="11"/>
  <c r="BH45" i="11"/>
  <c r="BI45" i="11" s="1"/>
  <c r="BH46" i="11"/>
  <c r="BI46" i="11" s="1"/>
  <c r="BI47" i="11"/>
  <c r="BH48" i="11"/>
  <c r="BI48" i="11" s="1"/>
  <c r="BH49" i="11"/>
  <c r="BI49" i="11" s="1"/>
  <c r="BH50" i="11"/>
  <c r="BI50" i="11"/>
  <c r="BH51" i="11"/>
  <c r="BI51" i="11" s="1"/>
  <c r="BH52" i="11"/>
  <c r="BI52" i="11" s="1"/>
  <c r="BI53" i="11"/>
  <c r="BH54" i="11"/>
  <c r="BI54" i="11" s="1"/>
  <c r="BH55" i="11"/>
  <c r="BI55" i="11" s="1"/>
  <c r="BH56" i="11"/>
  <c r="BI56" i="11" s="1"/>
  <c r="BI57" i="11"/>
  <c r="BI59" i="11"/>
  <c r="BI60" i="11"/>
  <c r="BH61" i="11"/>
  <c r="BI61" i="11" s="1"/>
  <c r="BH62" i="11"/>
  <c r="BI62" i="11" s="1"/>
  <c r="BI63" i="11"/>
  <c r="BI65" i="11"/>
  <c r="BH66" i="11"/>
  <c r="BI66" i="11" s="1"/>
  <c r="BH67" i="11"/>
  <c r="BI67" i="11" s="1"/>
  <c r="BH68" i="11"/>
  <c r="BI68" i="11"/>
  <c r="BH69" i="11"/>
  <c r="BI69" i="11" s="1"/>
  <c r="BH70" i="11"/>
  <c r="BI70" i="11" s="1"/>
  <c r="BH71" i="11"/>
  <c r="BI71" i="11" s="1"/>
  <c r="BH72" i="11"/>
  <c r="BI72" i="11"/>
  <c r="BH73" i="11"/>
  <c r="BI73" i="11" s="1"/>
  <c r="BH74" i="11"/>
  <c r="BI74" i="11" s="1"/>
  <c r="BH75" i="11"/>
  <c r="BI75" i="11" s="1"/>
  <c r="BI76" i="11"/>
  <c r="BH77" i="11"/>
  <c r="BI77" i="11" s="1"/>
  <c r="E97" i="2" s="1"/>
  <c r="D97" i="13" s="1"/>
  <c r="BI78" i="11"/>
  <c r="BH80" i="11"/>
  <c r="BI80" i="11" s="1"/>
  <c r="BI81" i="11"/>
  <c r="BH82" i="11"/>
  <c r="BI82" i="11" s="1"/>
  <c r="BI83" i="11"/>
  <c r="BH11" i="12"/>
  <c r="BI11" i="12" s="1"/>
  <c r="BI12" i="12"/>
  <c r="BI13" i="12"/>
  <c r="BH14" i="12"/>
  <c r="BI14" i="12" s="1"/>
  <c r="BH15" i="12"/>
  <c r="BI15" i="12" s="1"/>
  <c r="BH16" i="12"/>
  <c r="BI16" i="12"/>
  <c r="BH17" i="12"/>
  <c r="BI17" i="12" s="1"/>
  <c r="BH18" i="12"/>
  <c r="BI18" i="12" s="1"/>
  <c r="BH19" i="12"/>
  <c r="BI19" i="12" s="1"/>
  <c r="BH20" i="12"/>
  <c r="BI20" i="12"/>
  <c r="BH21" i="12"/>
  <c r="BI21" i="12" s="1"/>
  <c r="BH22" i="12"/>
  <c r="BI22" i="12" s="1"/>
  <c r="BH24" i="12"/>
  <c r="BI24" i="12" s="1"/>
  <c r="BH26" i="12"/>
  <c r="BI26" i="12" s="1"/>
  <c r="BH27" i="12"/>
  <c r="BI27" i="12" s="1"/>
  <c r="BH28" i="12"/>
  <c r="BI28" i="12" s="1"/>
  <c r="BH29" i="12"/>
  <c r="BI29" i="12"/>
  <c r="BH30" i="12"/>
  <c r="BI30" i="12" s="1"/>
  <c r="BH31" i="12"/>
  <c r="BI31" i="12" s="1"/>
  <c r="BH33" i="12"/>
  <c r="BI33" i="12" s="1"/>
  <c r="BI35" i="12"/>
  <c r="BI36" i="12"/>
  <c r="BI37" i="12"/>
  <c r="BI38" i="12"/>
  <c r="BI40" i="12"/>
  <c r="BI41" i="12"/>
  <c r="BI42" i="12"/>
  <c r="BH43" i="12"/>
  <c r="BI43" i="12" s="1"/>
  <c r="BI44" i="12"/>
  <c r="BH45" i="12"/>
  <c r="BI45" i="12" s="1"/>
  <c r="E111" i="2" s="1"/>
  <c r="D111" i="13" s="1"/>
  <c r="BH47" i="12"/>
  <c r="BI47" i="12" s="1"/>
  <c r="BI48" i="12"/>
  <c r="K19" i="2"/>
  <c r="J19" i="13" s="1"/>
  <c r="J98" i="2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8" i="13"/>
  <c r="M10" i="13"/>
  <c r="O10" i="13" s="1"/>
  <c r="M11" i="13"/>
  <c r="O11" i="13" s="1"/>
  <c r="M12" i="13"/>
  <c r="L12" i="13"/>
  <c r="O12" i="13"/>
  <c r="M14" i="13"/>
  <c r="O14" i="13" s="1"/>
  <c r="M15" i="13"/>
  <c r="O15" i="13"/>
  <c r="M17" i="13"/>
  <c r="O17" i="13" s="1"/>
  <c r="M18" i="13"/>
  <c r="M19" i="13"/>
  <c r="M20" i="13"/>
  <c r="M21" i="13"/>
  <c r="O21" i="13" s="1"/>
  <c r="M22" i="13"/>
  <c r="O22" i="13" s="1"/>
  <c r="M23" i="13"/>
  <c r="M24" i="13"/>
  <c r="M25" i="13"/>
  <c r="O25" i="13" s="1"/>
  <c r="M27" i="13"/>
  <c r="O27" i="13" s="1"/>
  <c r="M28" i="13"/>
  <c r="O28" i="13"/>
  <c r="M29" i="13"/>
  <c r="M30" i="13"/>
  <c r="O30" i="13" s="1"/>
  <c r="M31" i="13"/>
  <c r="M33" i="13"/>
  <c r="M34" i="13"/>
  <c r="M35" i="13"/>
  <c r="O35" i="13" s="1"/>
  <c r="M36" i="13"/>
  <c r="O36" i="13" s="1"/>
  <c r="M38" i="13"/>
  <c r="O38" i="13"/>
  <c r="M39" i="13"/>
  <c r="M40" i="13"/>
  <c r="M42" i="13"/>
  <c r="M43" i="13"/>
  <c r="O43" i="13" s="1"/>
  <c r="M44" i="13"/>
  <c r="O44" i="13" s="1"/>
  <c r="M46" i="13"/>
  <c r="M47" i="13"/>
  <c r="L10" i="13"/>
  <c r="L11" i="13"/>
  <c r="L14" i="13"/>
  <c r="L15" i="13"/>
  <c r="L17" i="13"/>
  <c r="L18" i="13"/>
  <c r="L19" i="13"/>
  <c r="L20" i="13"/>
  <c r="L21" i="13"/>
  <c r="L22" i="13"/>
  <c r="L23" i="13"/>
  <c r="L24" i="13"/>
  <c r="L25" i="13"/>
  <c r="L27" i="13"/>
  <c r="L28" i="13"/>
  <c r="L29" i="13"/>
  <c r="L30" i="13"/>
  <c r="L31" i="13"/>
  <c r="L33" i="13"/>
  <c r="L34" i="13"/>
  <c r="L35" i="13"/>
  <c r="L36" i="13"/>
  <c r="L38" i="13"/>
  <c r="L39" i="13"/>
  <c r="L40" i="13"/>
  <c r="L42" i="13"/>
  <c r="K42" i="13"/>
  <c r="N42" i="13"/>
  <c r="L43" i="13"/>
  <c r="L44" i="13"/>
  <c r="L46" i="13"/>
  <c r="L47" i="13"/>
  <c r="O9" i="13"/>
  <c r="O13" i="13"/>
  <c r="O16" i="13"/>
  <c r="O19" i="13"/>
  <c r="O20" i="13"/>
  <c r="O23" i="13"/>
  <c r="O24" i="13"/>
  <c r="O26" i="13"/>
  <c r="O31" i="13"/>
  <c r="O33" i="13"/>
  <c r="O34" i="13"/>
  <c r="O37" i="13"/>
  <c r="O40" i="13"/>
  <c r="O41" i="13"/>
  <c r="O42" i="13"/>
  <c r="O45" i="13"/>
  <c r="O46" i="13"/>
  <c r="O47" i="13"/>
  <c r="M50" i="13"/>
  <c r="O50" i="13"/>
  <c r="M51" i="13"/>
  <c r="M53" i="13"/>
  <c r="O53" i="13" s="1"/>
  <c r="M54" i="13"/>
  <c r="O54" i="13" s="1"/>
  <c r="M55" i="13"/>
  <c r="O55" i="13" s="1"/>
  <c r="M57" i="13"/>
  <c r="M58" i="13"/>
  <c r="O58" i="13" s="1"/>
  <c r="O49" i="13"/>
  <c r="O51" i="13"/>
  <c r="O52" i="13"/>
  <c r="O56" i="13"/>
  <c r="O57" i="13"/>
  <c r="L62" i="13"/>
  <c r="O62" i="13"/>
  <c r="M63" i="13"/>
  <c r="M64" i="13"/>
  <c r="M68" i="13"/>
  <c r="O68" i="13" s="1"/>
  <c r="M69" i="13"/>
  <c r="O69" i="13" s="1"/>
  <c r="L69" i="13"/>
  <c r="M71" i="13"/>
  <c r="M73" i="13"/>
  <c r="O73" i="13" s="1"/>
  <c r="M74" i="13"/>
  <c r="M76" i="13"/>
  <c r="L63" i="13"/>
  <c r="N63" i="13" s="1"/>
  <c r="L64" i="13"/>
  <c r="O64" i="13" s="1"/>
  <c r="L68" i="13"/>
  <c r="L71" i="13"/>
  <c r="O71" i="13" s="1"/>
  <c r="L73" i="13"/>
  <c r="L74" i="13"/>
  <c r="O74" i="13" s="1"/>
  <c r="L76" i="13"/>
  <c r="O61" i="13"/>
  <c r="O65" i="13"/>
  <c r="O66" i="13"/>
  <c r="O67" i="13"/>
  <c r="O70" i="13"/>
  <c r="O72" i="13"/>
  <c r="O75" i="13"/>
  <c r="O76" i="13"/>
  <c r="M80" i="13"/>
  <c r="O80" i="13" s="1"/>
  <c r="M81" i="13"/>
  <c r="M77" i="13" s="1"/>
  <c r="M82" i="13"/>
  <c r="M83" i="13"/>
  <c r="O83" i="13" s="1"/>
  <c r="M85" i="13"/>
  <c r="O85" i="13" s="1"/>
  <c r="M86" i="13"/>
  <c r="O86" i="13" s="1"/>
  <c r="M87" i="13"/>
  <c r="O87" i="13" s="1"/>
  <c r="M88" i="13"/>
  <c r="O88" i="13" s="1"/>
  <c r="M89" i="13"/>
  <c r="O89" i="13" s="1"/>
  <c r="M91" i="13"/>
  <c r="O91" i="13" s="1"/>
  <c r="M93" i="13"/>
  <c r="O93" i="13" s="1"/>
  <c r="M95" i="13"/>
  <c r="M96" i="13"/>
  <c r="O96" i="13" s="1"/>
  <c r="M97" i="13"/>
  <c r="M98" i="13"/>
  <c r="O98" i="13"/>
  <c r="M100" i="13"/>
  <c r="L79" i="13"/>
  <c r="L80" i="13"/>
  <c r="L81" i="13"/>
  <c r="N81" i="13" s="1"/>
  <c r="L82" i="13"/>
  <c r="L83" i="13"/>
  <c r="L85" i="13"/>
  <c r="L86" i="13"/>
  <c r="L87" i="13"/>
  <c r="L88" i="13"/>
  <c r="L89" i="13"/>
  <c r="K89" i="13"/>
  <c r="N89" i="13" s="1"/>
  <c r="L90" i="13"/>
  <c r="L91" i="13"/>
  <c r="L93" i="13"/>
  <c r="N93" i="13" s="1"/>
  <c r="L95" i="13"/>
  <c r="L96" i="13"/>
  <c r="L97" i="13"/>
  <c r="L98" i="13"/>
  <c r="L100" i="13"/>
  <c r="O78" i="13"/>
  <c r="O79" i="13"/>
  <c r="O81" i="13"/>
  <c r="O82" i="13"/>
  <c r="O84" i="13"/>
  <c r="O92" i="13"/>
  <c r="O94" i="13"/>
  <c r="O95" i="13"/>
  <c r="O97" i="13"/>
  <c r="O99" i="13"/>
  <c r="M103" i="13"/>
  <c r="O104" i="13"/>
  <c r="M106" i="13"/>
  <c r="M107" i="13"/>
  <c r="O107" i="13" s="1"/>
  <c r="M108" i="13"/>
  <c r="O108" i="13" s="1"/>
  <c r="M110" i="13"/>
  <c r="O110" i="13" s="1"/>
  <c r="M111" i="13"/>
  <c r="M113" i="13"/>
  <c r="O113" i="13" s="1"/>
  <c r="L103" i="13"/>
  <c r="L104" i="13"/>
  <c r="L106" i="13"/>
  <c r="L107" i="13"/>
  <c r="K108" i="13"/>
  <c r="L110" i="13"/>
  <c r="L111" i="13"/>
  <c r="L113" i="13"/>
  <c r="O102" i="13"/>
  <c r="O103" i="13"/>
  <c r="O105" i="13"/>
  <c r="O109" i="13"/>
  <c r="O112" i="13"/>
  <c r="L50" i="13"/>
  <c r="L51" i="13"/>
  <c r="L53" i="13"/>
  <c r="N53" i="13" s="1"/>
  <c r="L54" i="13"/>
  <c r="L55" i="13"/>
  <c r="L57" i="13"/>
  <c r="L58" i="13"/>
  <c r="N58" i="13" s="1"/>
  <c r="L59" i="13"/>
  <c r="K10" i="13"/>
  <c r="K11" i="13"/>
  <c r="N11" i="13" s="1"/>
  <c r="K12" i="13"/>
  <c r="N12" i="13" s="1"/>
  <c r="K14" i="13"/>
  <c r="K15" i="13"/>
  <c r="K17" i="13"/>
  <c r="K18" i="13"/>
  <c r="K19" i="13"/>
  <c r="K20" i="13"/>
  <c r="K21" i="13"/>
  <c r="K22" i="13"/>
  <c r="K23" i="13"/>
  <c r="K24" i="13"/>
  <c r="K25" i="13"/>
  <c r="K27" i="13"/>
  <c r="K28" i="13"/>
  <c r="K29" i="13"/>
  <c r="K30" i="13"/>
  <c r="K31" i="13"/>
  <c r="K33" i="13"/>
  <c r="K34" i="13"/>
  <c r="K35" i="13"/>
  <c r="K36" i="13"/>
  <c r="K38" i="13"/>
  <c r="K39" i="13"/>
  <c r="K40" i="13"/>
  <c r="K43" i="13"/>
  <c r="K44" i="13"/>
  <c r="N44" i="13"/>
  <c r="K46" i="13"/>
  <c r="K47" i="13"/>
  <c r="K50" i="13"/>
  <c r="K51" i="13"/>
  <c r="K53" i="13"/>
  <c r="K54" i="13"/>
  <c r="N54" i="13" s="1"/>
  <c r="K55" i="13"/>
  <c r="K57" i="13"/>
  <c r="K58" i="13"/>
  <c r="K59" i="13"/>
  <c r="N59" i="13" s="1"/>
  <c r="K62" i="13"/>
  <c r="K64" i="13"/>
  <c r="N64" i="13" s="1"/>
  <c r="K66" i="13"/>
  <c r="K68" i="13"/>
  <c r="N68" i="13" s="1"/>
  <c r="K71" i="13"/>
  <c r="K73" i="13"/>
  <c r="N73" i="13" s="1"/>
  <c r="K76" i="13"/>
  <c r="N76" i="13" s="1"/>
  <c r="K103" i="13"/>
  <c r="N103" i="13" s="1"/>
  <c r="K104" i="13"/>
  <c r="K106" i="13"/>
  <c r="K107" i="13"/>
  <c r="K110" i="13"/>
  <c r="N110" i="13" s="1"/>
  <c r="K113" i="13"/>
  <c r="K79" i="13"/>
  <c r="K80" i="13"/>
  <c r="K81" i="13"/>
  <c r="K82" i="13"/>
  <c r="K83" i="13"/>
  <c r="K85" i="13"/>
  <c r="K86" i="13"/>
  <c r="K87" i="13"/>
  <c r="K88" i="13"/>
  <c r="K90" i="13"/>
  <c r="N90" i="13" s="1"/>
  <c r="K91" i="13"/>
  <c r="N91" i="13" s="1"/>
  <c r="K93" i="13"/>
  <c r="K95" i="13"/>
  <c r="K96" i="13"/>
  <c r="N96" i="13"/>
  <c r="K97" i="13"/>
  <c r="K98" i="13"/>
  <c r="K100" i="13"/>
  <c r="I123" i="2"/>
  <c r="C117" i="13"/>
  <c r="F24" i="13"/>
  <c r="H24" i="2"/>
  <c r="G24" i="13" s="1"/>
  <c r="F25" i="2"/>
  <c r="E25" i="13" s="1"/>
  <c r="G25" i="2"/>
  <c r="F25" i="13" s="1"/>
  <c r="H25" i="2"/>
  <c r="G25" i="13" s="1"/>
  <c r="I25" i="13"/>
  <c r="I30" i="2"/>
  <c r="I31" i="2"/>
  <c r="H31" i="13" s="1"/>
  <c r="I33" i="2"/>
  <c r="H33" i="13" s="1"/>
  <c r="I35" i="2"/>
  <c r="H35" i="13"/>
  <c r="H30" i="13"/>
  <c r="G34" i="2"/>
  <c r="F34" i="13" s="1"/>
  <c r="F35" i="2"/>
  <c r="E35" i="13" s="1"/>
  <c r="H35" i="2"/>
  <c r="G35" i="13" s="1"/>
  <c r="H37" i="2"/>
  <c r="G37" i="13" s="1"/>
  <c r="I39" i="2"/>
  <c r="I40" i="2"/>
  <c r="H40" i="13" s="1"/>
  <c r="H39" i="2"/>
  <c r="G39" i="13" s="1"/>
  <c r="H39" i="13"/>
  <c r="G40" i="2"/>
  <c r="F40" i="13" s="1"/>
  <c r="H40" i="2"/>
  <c r="G40" i="13" s="1"/>
  <c r="H44" i="2"/>
  <c r="G44" i="13" s="1"/>
  <c r="H45" i="2"/>
  <c r="G45" i="13" s="1"/>
  <c r="I50" i="2"/>
  <c r="I54" i="2"/>
  <c r="H54" i="13" s="1"/>
  <c r="I55" i="2"/>
  <c r="H55" i="13"/>
  <c r="F49" i="2"/>
  <c r="E49" i="13" s="1"/>
  <c r="H49" i="13"/>
  <c r="H50" i="13"/>
  <c r="F51" i="2"/>
  <c r="E51" i="13"/>
  <c r="G51" i="2"/>
  <c r="F51" i="13" s="1"/>
  <c r="H51" i="2"/>
  <c r="G51" i="13" s="1"/>
  <c r="E54" i="2"/>
  <c r="D54" i="13" s="1"/>
  <c r="H54" i="2"/>
  <c r="G54" i="13" s="1"/>
  <c r="E57" i="2"/>
  <c r="D57" i="13" s="1"/>
  <c r="I62" i="2"/>
  <c r="H62" i="13" s="1"/>
  <c r="I64" i="2"/>
  <c r="I68" i="2"/>
  <c r="I71" i="2"/>
  <c r="I70" i="2" s="1"/>
  <c r="H70" i="13" s="1"/>
  <c r="I75" i="2"/>
  <c r="H75" i="13" s="1"/>
  <c r="BM11" i="10"/>
  <c r="BN11" i="10"/>
  <c r="BO11" i="10" s="1"/>
  <c r="H62" i="2" s="1"/>
  <c r="G62" i="13" s="1"/>
  <c r="BN12" i="10"/>
  <c r="BO12" i="10"/>
  <c r="BM14" i="10"/>
  <c r="BN13" i="10"/>
  <c r="BO13" i="10" s="1"/>
  <c r="H63" i="2" s="1"/>
  <c r="G63" i="13" s="1"/>
  <c r="BN14" i="10"/>
  <c r="BO14" i="10" s="1"/>
  <c r="BN15" i="10"/>
  <c r="BO15" i="10" s="1"/>
  <c r="BN16" i="10"/>
  <c r="BO16" i="10" s="1"/>
  <c r="BM18" i="10"/>
  <c r="G64" i="2" s="1"/>
  <c r="F64" i="13" s="1"/>
  <c r="BN17" i="10"/>
  <c r="BO17" i="10" s="1"/>
  <c r="BN18" i="10"/>
  <c r="BO18" i="10" s="1"/>
  <c r="H64" i="13"/>
  <c r="BM20" i="10"/>
  <c r="BN20" i="10"/>
  <c r="BO20" i="10" s="1"/>
  <c r="BN21" i="10"/>
  <c r="BO21" i="10"/>
  <c r="BN22" i="10"/>
  <c r="BO22" i="10" s="1"/>
  <c r="E68" i="2"/>
  <c r="D68" i="13" s="1"/>
  <c r="BN24" i="10"/>
  <c r="BO24" i="10"/>
  <c r="H68" i="2" s="1"/>
  <c r="G68" i="13" s="1"/>
  <c r="H68" i="13"/>
  <c r="BM25" i="10"/>
  <c r="BM26" i="10"/>
  <c r="G69" i="2" s="1"/>
  <c r="F69" i="13" s="1"/>
  <c r="BO25" i="10"/>
  <c r="BN26" i="10"/>
  <c r="BO26" i="10" s="1"/>
  <c r="H69" i="2" s="1"/>
  <c r="G69" i="13" s="1"/>
  <c r="BN27" i="10"/>
  <c r="BO27" i="10" s="1"/>
  <c r="G70" i="2"/>
  <c r="F70" i="13" s="1"/>
  <c r="F71" i="2"/>
  <c r="E71" i="13" s="1"/>
  <c r="BM29" i="10"/>
  <c r="BN29" i="10"/>
  <c r="BO29" i="10" s="1"/>
  <c r="BN30" i="10"/>
  <c r="BO30" i="10" s="1"/>
  <c r="H71" i="13"/>
  <c r="BM32" i="10"/>
  <c r="BM33" i="10"/>
  <c r="BN32" i="10"/>
  <c r="BO32" i="10"/>
  <c r="BN33" i="10"/>
  <c r="BO33" i="10" s="1"/>
  <c r="BM34" i="10"/>
  <c r="G74" i="2" s="1"/>
  <c r="F74" i="13" s="1"/>
  <c r="BM36" i="10"/>
  <c r="BN34" i="10"/>
  <c r="BO34" i="10" s="1"/>
  <c r="H74" i="2" s="1"/>
  <c r="G74" i="13" s="1"/>
  <c r="BN35" i="10"/>
  <c r="BO35" i="10"/>
  <c r="BN36" i="10"/>
  <c r="BO36" i="10" s="1"/>
  <c r="BM41" i="10"/>
  <c r="BN38" i="10"/>
  <c r="BO38" i="10" s="1"/>
  <c r="BN39" i="10"/>
  <c r="BO39" i="10"/>
  <c r="BN40" i="10"/>
  <c r="BO40" i="10" s="1"/>
  <c r="BN41" i="10"/>
  <c r="BO41" i="10" s="1"/>
  <c r="H76" i="2" s="1"/>
  <c r="G76" i="13" s="1"/>
  <c r="BN42" i="10"/>
  <c r="BO42" i="10" s="1"/>
  <c r="BN43" i="10"/>
  <c r="BO43" i="10"/>
  <c r="BN44" i="10"/>
  <c r="BO44" i="10" s="1"/>
  <c r="BN45" i="10"/>
  <c r="BO45" i="10" s="1"/>
  <c r="BO46" i="10"/>
  <c r="I83" i="2"/>
  <c r="H83" i="13" s="1"/>
  <c r="I85" i="2"/>
  <c r="H85" i="13" s="1"/>
  <c r="I86" i="2"/>
  <c r="H86" i="13" s="1"/>
  <c r="I88" i="2"/>
  <c r="H88" i="13" s="1"/>
  <c r="I95" i="2"/>
  <c r="I96" i="2"/>
  <c r="I98" i="2"/>
  <c r="H98" i="13" s="1"/>
  <c r="BM11" i="11"/>
  <c r="BM13" i="11"/>
  <c r="BN11" i="11"/>
  <c r="BO11" i="11" s="1"/>
  <c r="BN12" i="11"/>
  <c r="BO12" i="11"/>
  <c r="BN13" i="11"/>
  <c r="BO13" i="11" s="1"/>
  <c r="G80" i="2"/>
  <c r="F80" i="13" s="1"/>
  <c r="BN14" i="11"/>
  <c r="BO14" i="11"/>
  <c r="H80" i="2" s="1"/>
  <c r="G80" i="13" s="1"/>
  <c r="BM16" i="11"/>
  <c r="BM17" i="11"/>
  <c r="BM18" i="11"/>
  <c r="BN15" i="11"/>
  <c r="BO15" i="11" s="1"/>
  <c r="BO16" i="11"/>
  <c r="BN17" i="11"/>
  <c r="BO17" i="11" s="1"/>
  <c r="BN18" i="11"/>
  <c r="BO18" i="11" s="1"/>
  <c r="BM20" i="11"/>
  <c r="BM22" i="11"/>
  <c r="BN19" i="11"/>
  <c r="BO19" i="11" s="1"/>
  <c r="H82" i="2" s="1"/>
  <c r="G82" i="13" s="1"/>
  <c r="BN20" i="11"/>
  <c r="BO20" i="11" s="1"/>
  <c r="BO21" i="11"/>
  <c r="BN22" i="11"/>
  <c r="BO22" i="11" s="1"/>
  <c r="BM23" i="11"/>
  <c r="BM24" i="11"/>
  <c r="BM25" i="11"/>
  <c r="BM27" i="11"/>
  <c r="BM28" i="11"/>
  <c r="BN23" i="11"/>
  <c r="BO23" i="11" s="1"/>
  <c r="BN24" i="11"/>
  <c r="BO24" i="11" s="1"/>
  <c r="BO25" i="11"/>
  <c r="BN26" i="11"/>
  <c r="BO26" i="11" s="1"/>
  <c r="BN27" i="11"/>
  <c r="BO27" i="11" s="1"/>
  <c r="BN28" i="11"/>
  <c r="BO28" i="11" s="1"/>
  <c r="BM30" i="11"/>
  <c r="BM32" i="11"/>
  <c r="BM35" i="11"/>
  <c r="BN30" i="11"/>
  <c r="BO30" i="11" s="1"/>
  <c r="BN31" i="11"/>
  <c r="BO31" i="11" s="1"/>
  <c r="BN32" i="11"/>
  <c r="BO32" i="11" s="1"/>
  <c r="H85" i="2" s="1"/>
  <c r="G85" i="13" s="1"/>
  <c r="BN33" i="11"/>
  <c r="BO33" i="11" s="1"/>
  <c r="BN34" i="11"/>
  <c r="BO34" i="11" s="1"/>
  <c r="BN35" i="11"/>
  <c r="BO35" i="11" s="1"/>
  <c r="BM36" i="11"/>
  <c r="BN36" i="11"/>
  <c r="BO36" i="11" s="1"/>
  <c r="BN37" i="11"/>
  <c r="BO37" i="11" s="1"/>
  <c r="BN38" i="11"/>
  <c r="BO38" i="11" s="1"/>
  <c r="BN39" i="11"/>
  <c r="BO39" i="11" s="1"/>
  <c r="BM40" i="11"/>
  <c r="BM42" i="11"/>
  <c r="BM44" i="11"/>
  <c r="BN40" i="11"/>
  <c r="BO40" i="11" s="1"/>
  <c r="BN41" i="11"/>
  <c r="BO41" i="11" s="1"/>
  <c r="BN42" i="11"/>
  <c r="BO42" i="11" s="1"/>
  <c r="BN43" i="11"/>
  <c r="BO43" i="11" s="1"/>
  <c r="BN44" i="11"/>
  <c r="BO44" i="11" s="1"/>
  <c r="BN45" i="11"/>
  <c r="BO45" i="11" s="1"/>
  <c r="BN46" i="11"/>
  <c r="BO46" i="11" s="1"/>
  <c r="BN47" i="11"/>
  <c r="BO47" i="11" s="1"/>
  <c r="BM48" i="11"/>
  <c r="BM49" i="11"/>
  <c r="BN48" i="11"/>
  <c r="BO48" i="11" s="1"/>
  <c r="BN49" i="11"/>
  <c r="BO49" i="11" s="1"/>
  <c r="H89" i="2" s="1"/>
  <c r="G89" i="13" s="1"/>
  <c r="BM51" i="11"/>
  <c r="BN50" i="11"/>
  <c r="BO50" i="11" s="1"/>
  <c r="H90" i="2" s="1"/>
  <c r="G90" i="13" s="1"/>
  <c r="BN51" i="11"/>
  <c r="BO51" i="11"/>
  <c r="BM52" i="11"/>
  <c r="BM57" i="11"/>
  <c r="BN52" i="11"/>
  <c r="BO52" i="11" s="1"/>
  <c r="BN53" i="11"/>
  <c r="BO53" i="11" s="1"/>
  <c r="BN54" i="11"/>
  <c r="BO54" i="11" s="1"/>
  <c r="BN55" i="11"/>
  <c r="BO55" i="11" s="1"/>
  <c r="BN56" i="11"/>
  <c r="BO56" i="11" s="1"/>
  <c r="BO57" i="11"/>
  <c r="BM59" i="11"/>
  <c r="BM61" i="11"/>
  <c r="BM63" i="11"/>
  <c r="BO59" i="11"/>
  <c r="BN60" i="11"/>
  <c r="BO60" i="11"/>
  <c r="BN61" i="11"/>
  <c r="BO61" i="11" s="1"/>
  <c r="BN62" i="11"/>
  <c r="BO62" i="11" s="1"/>
  <c r="BO63" i="11"/>
  <c r="BM66" i="11"/>
  <c r="BN65" i="11"/>
  <c r="BO65" i="11" s="1"/>
  <c r="BN66" i="11"/>
  <c r="BO66" i="11" s="1"/>
  <c r="BN67" i="11"/>
  <c r="BO67" i="11" s="1"/>
  <c r="H95" i="13"/>
  <c r="BM68" i="11"/>
  <c r="BM72" i="11"/>
  <c r="BM74" i="11"/>
  <c r="BN68" i="11"/>
  <c r="BO68" i="11" s="1"/>
  <c r="BN69" i="11"/>
  <c r="BO69" i="11" s="1"/>
  <c r="BN70" i="11"/>
  <c r="BO70" i="11" s="1"/>
  <c r="BN71" i="11"/>
  <c r="BO71" i="11"/>
  <c r="BN72" i="11"/>
  <c r="BO72" i="11" s="1"/>
  <c r="BN73" i="11"/>
  <c r="BO73" i="11" s="1"/>
  <c r="BN74" i="11"/>
  <c r="BO74" i="11" s="1"/>
  <c r="BN75" i="11"/>
  <c r="BO75" i="11" s="1"/>
  <c r="H96" i="13"/>
  <c r="BN76" i="11"/>
  <c r="BO76" i="11" s="1"/>
  <c r="H97" i="2" s="1"/>
  <c r="G97" i="13" s="1"/>
  <c r="BN77" i="11"/>
  <c r="BO77" i="11" s="1"/>
  <c r="E98" i="2"/>
  <c r="D98" i="13" s="1"/>
  <c r="BM78" i="11"/>
  <c r="G98" i="2" s="1"/>
  <c r="F98" i="13" s="1"/>
  <c r="BN78" i="11"/>
  <c r="BO78" i="11" s="1"/>
  <c r="H98" i="2" s="1"/>
  <c r="G98" i="13" s="1"/>
  <c r="BM82" i="11"/>
  <c r="BM83" i="11"/>
  <c r="BN80" i="11"/>
  <c r="BO80" i="11" s="1"/>
  <c r="BN81" i="11"/>
  <c r="BO81" i="11" s="1"/>
  <c r="BN82" i="11"/>
  <c r="BO82" i="11" s="1"/>
  <c r="BN83" i="11"/>
  <c r="BO83" i="11" s="1"/>
  <c r="I103" i="2"/>
  <c r="H103" i="13" s="1"/>
  <c r="I106" i="2"/>
  <c r="I110" i="2"/>
  <c r="I111" i="2"/>
  <c r="H111" i="13" s="1"/>
  <c r="I113" i="2"/>
  <c r="I112" i="2" s="1"/>
  <c r="H112" i="13" s="1"/>
  <c r="BM13" i="12"/>
  <c r="BN11" i="12"/>
  <c r="BO11" i="12" s="1"/>
  <c r="BN12" i="12"/>
  <c r="BO12" i="12" s="1"/>
  <c r="BN13" i="12"/>
  <c r="BO13" i="12"/>
  <c r="BM17" i="12"/>
  <c r="BM20" i="12"/>
  <c r="BM21" i="12"/>
  <c r="BN14" i="12"/>
  <c r="BO14" i="12" s="1"/>
  <c r="BN15" i="12"/>
  <c r="BO15" i="12" s="1"/>
  <c r="BN16" i="12"/>
  <c r="BO16" i="12"/>
  <c r="BN17" i="12"/>
  <c r="BO17" i="12" s="1"/>
  <c r="BN18" i="12"/>
  <c r="BO18" i="12" s="1"/>
  <c r="BN19" i="12"/>
  <c r="BO19" i="12" s="1"/>
  <c r="BN20" i="12"/>
  <c r="BO20" i="12"/>
  <c r="BN21" i="12"/>
  <c r="BO21" i="12" s="1"/>
  <c r="BN22" i="12"/>
  <c r="BO22" i="12" s="1"/>
  <c r="F106" i="2"/>
  <c r="E106" i="13" s="1"/>
  <c r="BM25" i="12"/>
  <c r="BO24" i="12"/>
  <c r="H106" i="2" s="1"/>
  <c r="BN25" i="12"/>
  <c r="BO25" i="12" s="1"/>
  <c r="G106" i="13"/>
  <c r="H106" i="13"/>
  <c r="BM34" i="12"/>
  <c r="BN26" i="12"/>
  <c r="BO26" i="12" s="1"/>
  <c r="BN27" i="12"/>
  <c r="BO27" i="12" s="1"/>
  <c r="BN28" i="12"/>
  <c r="BO28" i="12" s="1"/>
  <c r="BN29" i="12"/>
  <c r="BO29" i="12" s="1"/>
  <c r="BN30" i="12"/>
  <c r="BO30" i="12" s="1"/>
  <c r="BN31" i="12"/>
  <c r="BO31" i="12" s="1"/>
  <c r="BN32" i="12"/>
  <c r="BO32" i="12" s="1"/>
  <c r="BN33" i="12"/>
  <c r="BO33" i="12" s="1"/>
  <c r="BN34" i="12"/>
  <c r="BO34" i="12" s="1"/>
  <c r="E108" i="2"/>
  <c r="D108" i="13" s="1"/>
  <c r="BM36" i="12"/>
  <c r="BM38" i="12"/>
  <c r="BN35" i="12"/>
  <c r="BO35" i="12"/>
  <c r="BN36" i="12"/>
  <c r="BO36" i="12" s="1"/>
  <c r="BN37" i="12"/>
  <c r="BO37" i="12" s="1"/>
  <c r="H108" i="2" s="1"/>
  <c r="G108" i="13" s="1"/>
  <c r="BN38" i="12"/>
  <c r="BO38" i="12" s="1"/>
  <c r="BM40" i="12"/>
  <c r="BM41" i="12"/>
  <c r="BM43" i="12"/>
  <c r="BO40" i="12"/>
  <c r="BN41" i="12"/>
  <c r="BO41" i="12"/>
  <c r="BN42" i="12"/>
  <c r="BO42" i="12" s="1"/>
  <c r="BN43" i="12"/>
  <c r="BO43" i="12" s="1"/>
  <c r="H110" i="13"/>
  <c r="BN44" i="12"/>
  <c r="BO44" i="12"/>
  <c r="H111" i="2" s="1"/>
  <c r="G111" i="13" s="1"/>
  <c r="BN45" i="12"/>
  <c r="BO45" i="12"/>
  <c r="F112" i="2"/>
  <c r="E112" i="13" s="1"/>
  <c r="G112" i="2"/>
  <c r="F112" i="13" s="1"/>
  <c r="F113" i="2"/>
  <c r="E113" i="13" s="1"/>
  <c r="BN47" i="12"/>
  <c r="BO47" i="12"/>
  <c r="BN48" i="12"/>
  <c r="BO48" i="12" s="1"/>
  <c r="H8" i="2"/>
  <c r="G8" i="13" s="1"/>
  <c r="I12" i="2"/>
  <c r="H12" i="13" s="1"/>
  <c r="G13" i="2"/>
  <c r="F13" i="13" s="1"/>
  <c r="F14" i="2"/>
  <c r="E14" i="13"/>
  <c r="H14" i="2"/>
  <c r="G14" i="13" s="1"/>
  <c r="G15" i="2"/>
  <c r="F15" i="13" s="1"/>
  <c r="G16" i="2"/>
  <c r="F16" i="13" s="1"/>
  <c r="F17" i="2"/>
  <c r="E17" i="13" s="1"/>
  <c r="G17" i="2"/>
  <c r="F17" i="13" s="1"/>
  <c r="F18" i="2"/>
  <c r="E18" i="13" s="1"/>
  <c r="G18" i="2"/>
  <c r="F18" i="13" s="1"/>
  <c r="E19" i="2"/>
  <c r="D19" i="13" s="1"/>
  <c r="F19" i="2"/>
  <c r="E19" i="13" s="1"/>
  <c r="G19" i="2"/>
  <c r="F19" i="13" s="1"/>
  <c r="I19" i="13"/>
  <c r="F20" i="2"/>
  <c r="E20" i="13" s="1"/>
  <c r="G20" i="2"/>
  <c r="F20" i="13" s="1"/>
  <c r="H20" i="2"/>
  <c r="G20" i="13" s="1"/>
  <c r="H21" i="2"/>
  <c r="G21" i="13" s="1"/>
  <c r="L10" i="2"/>
  <c r="L9" i="2" s="1"/>
  <c r="L11" i="2"/>
  <c r="L12" i="2"/>
  <c r="M10" i="2"/>
  <c r="M11" i="2"/>
  <c r="M12" i="2"/>
  <c r="L14" i="2"/>
  <c r="L15" i="2"/>
  <c r="L13" i="2"/>
  <c r="L17" i="2"/>
  <c r="L18" i="2"/>
  <c r="L19" i="2"/>
  <c r="L20" i="2"/>
  <c r="L21" i="2"/>
  <c r="L22" i="2"/>
  <c r="L23" i="2"/>
  <c r="L24" i="2"/>
  <c r="L25" i="2"/>
  <c r="M17" i="2"/>
  <c r="M18" i="2"/>
  <c r="O18" i="2" s="1"/>
  <c r="M19" i="2"/>
  <c r="M16" i="2" s="1"/>
  <c r="M20" i="2"/>
  <c r="M21" i="2"/>
  <c r="M22" i="2"/>
  <c r="O22" i="2" s="1"/>
  <c r="M23" i="2"/>
  <c r="M24" i="2"/>
  <c r="M25" i="2"/>
  <c r="L27" i="2"/>
  <c r="O27" i="2" s="1"/>
  <c r="M27" i="2"/>
  <c r="L28" i="2"/>
  <c r="L29" i="2"/>
  <c r="L30" i="2"/>
  <c r="L31" i="2"/>
  <c r="M31" i="2"/>
  <c r="L33" i="2"/>
  <c r="L34" i="2"/>
  <c r="L35" i="2"/>
  <c r="M35" i="2"/>
  <c r="L36" i="2"/>
  <c r="L38" i="2"/>
  <c r="L39" i="2"/>
  <c r="L40" i="2"/>
  <c r="L37" i="2"/>
  <c r="L42" i="2"/>
  <c r="L43" i="2"/>
  <c r="L44" i="2"/>
  <c r="L41" i="2"/>
  <c r="L46" i="2"/>
  <c r="L45" i="2" s="1"/>
  <c r="L47" i="2"/>
  <c r="M46" i="2"/>
  <c r="M47" i="2"/>
  <c r="N10" i="2"/>
  <c r="N11" i="2"/>
  <c r="P11" i="2" s="1"/>
  <c r="N12" i="2"/>
  <c r="M14" i="2"/>
  <c r="M13" i="2" s="1"/>
  <c r="M15" i="2"/>
  <c r="M28" i="2"/>
  <c r="M29" i="2"/>
  <c r="M30" i="2"/>
  <c r="M33" i="2"/>
  <c r="M34" i="2"/>
  <c r="M36" i="2"/>
  <c r="M38" i="2"/>
  <c r="M39" i="2"/>
  <c r="M40" i="2"/>
  <c r="M42" i="2"/>
  <c r="M43" i="2"/>
  <c r="O43" i="2" s="1"/>
  <c r="M44" i="2"/>
  <c r="J126" i="13"/>
  <c r="J138" i="13"/>
  <c r="J145" i="13"/>
  <c r="J128" i="13"/>
  <c r="J127" i="13"/>
  <c r="J137" i="13"/>
  <c r="J125" i="13"/>
  <c r="J129" i="13"/>
  <c r="J142" i="13"/>
  <c r="J140" i="13"/>
  <c r="J131" i="13"/>
  <c r="J136" i="13"/>
  <c r="J141" i="13"/>
  <c r="J135" i="13"/>
  <c r="J134" i="13"/>
  <c r="J133" i="13"/>
  <c r="J130" i="13"/>
  <c r="J132" i="13"/>
  <c r="J143" i="13"/>
  <c r="J144" i="13"/>
  <c r="J139" i="13"/>
  <c r="N10" i="13"/>
  <c r="N17" i="13"/>
  <c r="N20" i="13"/>
  <c r="N29" i="13"/>
  <c r="N38" i="13"/>
  <c r="N74" i="13"/>
  <c r="N80" i="13"/>
  <c r="N112" i="13"/>
  <c r="N109" i="13"/>
  <c r="N105" i="13"/>
  <c r="N102" i="13"/>
  <c r="N99" i="13"/>
  <c r="N98" i="13"/>
  <c r="N97" i="13"/>
  <c r="N95" i="13"/>
  <c r="N94" i="13"/>
  <c r="N92" i="13"/>
  <c r="N88" i="13"/>
  <c r="N85" i="13"/>
  <c r="N84" i="13"/>
  <c r="N83" i="13"/>
  <c r="N79" i="13"/>
  <c r="N78" i="13"/>
  <c r="N75" i="13"/>
  <c r="N72" i="13"/>
  <c r="N70" i="13"/>
  <c r="N69" i="13"/>
  <c r="N67" i="13"/>
  <c r="N65" i="13"/>
  <c r="N61" i="13"/>
  <c r="N56" i="13"/>
  <c r="N52" i="13"/>
  <c r="N50" i="13"/>
  <c r="N49" i="13"/>
  <c r="N47" i="13"/>
  <c r="N46" i="13"/>
  <c r="N45" i="13"/>
  <c r="N41" i="13"/>
  <c r="N37" i="13"/>
  <c r="N34" i="13"/>
  <c r="N30" i="13"/>
  <c r="N28" i="13"/>
  <c r="N26" i="13"/>
  <c r="N25" i="13"/>
  <c r="N24" i="13"/>
  <c r="N23" i="13"/>
  <c r="N21" i="13"/>
  <c r="N19" i="13"/>
  <c r="N16" i="13"/>
  <c r="N14" i="13"/>
  <c r="N13" i="13"/>
  <c r="N9" i="13"/>
  <c r="DA114" i="8"/>
  <c r="DB37" i="12"/>
  <c r="DB34" i="12"/>
  <c r="DA113" i="8"/>
  <c r="DB35" i="12"/>
  <c r="DA112" i="8"/>
  <c r="DB36" i="1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24" i="2"/>
  <c r="M100" i="2"/>
  <c r="M99" i="2" s="1"/>
  <c r="N100" i="2"/>
  <c r="N99" i="2"/>
  <c r="M95" i="2"/>
  <c r="N95" i="2"/>
  <c r="P95" i="2" s="1"/>
  <c r="M96" i="2"/>
  <c r="N96" i="2"/>
  <c r="P96" i="2" s="1"/>
  <c r="M97" i="2"/>
  <c r="N97" i="2"/>
  <c r="P97" i="2" s="1"/>
  <c r="M98" i="2"/>
  <c r="N98" i="2"/>
  <c r="P98" i="2" s="1"/>
  <c r="M93" i="2"/>
  <c r="N93" i="2"/>
  <c r="N92" i="2" s="1"/>
  <c r="P92" i="2" s="1"/>
  <c r="M85" i="2"/>
  <c r="N85" i="2"/>
  <c r="P85" i="2" s="1"/>
  <c r="M86" i="2"/>
  <c r="N86" i="2"/>
  <c r="M87" i="2"/>
  <c r="N87" i="2"/>
  <c r="P87" i="2" s="1"/>
  <c r="M88" i="2"/>
  <c r="N88" i="2"/>
  <c r="P88" i="2" s="1"/>
  <c r="M89" i="2"/>
  <c r="N89" i="2"/>
  <c r="M90" i="2"/>
  <c r="N90" i="2"/>
  <c r="N91" i="2"/>
  <c r="M91" i="2"/>
  <c r="M84" i="2" s="1"/>
  <c r="M79" i="2"/>
  <c r="N79" i="2"/>
  <c r="M80" i="2"/>
  <c r="N80" i="2"/>
  <c r="P80" i="2" s="1"/>
  <c r="M81" i="2"/>
  <c r="N81" i="2"/>
  <c r="M82" i="2"/>
  <c r="N82" i="2"/>
  <c r="P82" i="2" s="1"/>
  <c r="M83" i="2"/>
  <c r="N83" i="2"/>
  <c r="M76" i="2"/>
  <c r="M75" i="2" s="1"/>
  <c r="N76" i="2"/>
  <c r="M73" i="2"/>
  <c r="N73" i="2"/>
  <c r="P73" i="2"/>
  <c r="M74" i="2"/>
  <c r="N74" i="2"/>
  <c r="P74" i="2" s="1"/>
  <c r="M71" i="2"/>
  <c r="N71" i="2"/>
  <c r="N70" i="2" s="1"/>
  <c r="P70" i="2" s="1"/>
  <c r="M70" i="2"/>
  <c r="M68" i="2"/>
  <c r="N68" i="2"/>
  <c r="M69" i="2"/>
  <c r="M67" i="2" s="1"/>
  <c r="P67" i="2" s="1"/>
  <c r="N69" i="2"/>
  <c r="M66" i="2"/>
  <c r="N66" i="2"/>
  <c r="M62" i="2"/>
  <c r="N62" i="2"/>
  <c r="M63" i="2"/>
  <c r="N63" i="2"/>
  <c r="M64" i="2"/>
  <c r="O64" i="2" s="1"/>
  <c r="L64" i="2"/>
  <c r="N64" i="2"/>
  <c r="M57" i="2"/>
  <c r="N57" i="2"/>
  <c r="N56" i="2" s="1"/>
  <c r="P56" i="2" s="1"/>
  <c r="M58" i="2"/>
  <c r="N58" i="2"/>
  <c r="M59" i="2"/>
  <c r="N59" i="2"/>
  <c r="P59" i="2" s="1"/>
  <c r="M53" i="2"/>
  <c r="M52" i="2" s="1"/>
  <c r="N53" i="2"/>
  <c r="P53" i="2" s="1"/>
  <c r="M54" i="2"/>
  <c r="N54" i="2"/>
  <c r="M55" i="2"/>
  <c r="N55" i="2"/>
  <c r="P55" i="2" s="1"/>
  <c r="M50" i="2"/>
  <c r="O50" i="2" s="1"/>
  <c r="N50" i="2"/>
  <c r="M51" i="2"/>
  <c r="O51" i="2" s="1"/>
  <c r="N51" i="2"/>
  <c r="N49" i="2" s="1"/>
  <c r="P49" i="2" s="1"/>
  <c r="N46" i="2"/>
  <c r="N47" i="2"/>
  <c r="N42" i="2"/>
  <c r="N43" i="2"/>
  <c r="N41" i="2" s="1"/>
  <c r="P41" i="2" s="1"/>
  <c r="N44" i="2"/>
  <c r="N38" i="2"/>
  <c r="P38" i="2" s="1"/>
  <c r="N39" i="2"/>
  <c r="N40" i="2"/>
  <c r="N27" i="2"/>
  <c r="N28" i="2"/>
  <c r="N29" i="2"/>
  <c r="N30" i="2"/>
  <c r="N31" i="2"/>
  <c r="N33" i="2"/>
  <c r="N34" i="2"/>
  <c r="N35" i="2"/>
  <c r="P35" i="2" s="1"/>
  <c r="N36" i="2"/>
  <c r="P36" i="2" s="1"/>
  <c r="N17" i="2"/>
  <c r="N16" i="2" s="1"/>
  <c r="P16" i="2" s="1"/>
  <c r="N18" i="2"/>
  <c r="N19" i="2"/>
  <c r="N20" i="2"/>
  <c r="N21" i="2"/>
  <c r="N22" i="2"/>
  <c r="N23" i="2"/>
  <c r="N24" i="2"/>
  <c r="N25" i="2"/>
  <c r="N14" i="2"/>
  <c r="N13" i="2" s="1"/>
  <c r="P13" i="2" s="1"/>
  <c r="N15" i="2"/>
  <c r="M113" i="2"/>
  <c r="M112" i="2" s="1"/>
  <c r="N113" i="2"/>
  <c r="N112" i="2" s="1"/>
  <c r="P112" i="2" s="1"/>
  <c r="M110" i="2"/>
  <c r="N110" i="2"/>
  <c r="P110" i="2" s="1"/>
  <c r="M111" i="2"/>
  <c r="P111" i="2" s="1"/>
  <c r="L111" i="2"/>
  <c r="N111" i="2"/>
  <c r="M106" i="2"/>
  <c r="N106" i="2"/>
  <c r="N107" i="2"/>
  <c r="N108" i="2"/>
  <c r="M108" i="2"/>
  <c r="M104" i="2"/>
  <c r="M103" i="2"/>
  <c r="O103" i="2" s="1"/>
  <c r="N104" i="2"/>
  <c r="P104" i="2" s="1"/>
  <c r="N103" i="2"/>
  <c r="L113" i="2"/>
  <c r="L112" i="2" s="1"/>
  <c r="L110" i="2"/>
  <c r="L109" i="2" s="1"/>
  <c r="L108" i="2"/>
  <c r="L107" i="2"/>
  <c r="L106" i="2"/>
  <c r="L104" i="2"/>
  <c r="L103" i="2"/>
  <c r="L100" i="2"/>
  <c r="L99" i="2" s="1"/>
  <c r="L98" i="2"/>
  <c r="L97" i="2"/>
  <c r="O97" i="2" s="1"/>
  <c r="L96" i="2"/>
  <c r="L95" i="2"/>
  <c r="L93" i="2"/>
  <c r="L91" i="2"/>
  <c r="O91" i="2" s="1"/>
  <c r="L90" i="2"/>
  <c r="L89" i="2"/>
  <c r="L88" i="2"/>
  <c r="O88" i="2"/>
  <c r="L87" i="2"/>
  <c r="L86" i="2"/>
  <c r="L85" i="2"/>
  <c r="O85" i="2"/>
  <c r="L83" i="2"/>
  <c r="L82" i="2"/>
  <c r="L81" i="2"/>
  <c r="L80" i="2"/>
  <c r="O80" i="2" s="1"/>
  <c r="L79" i="2"/>
  <c r="L76" i="2"/>
  <c r="O76" i="2"/>
  <c r="L74" i="2"/>
  <c r="L73" i="2"/>
  <c r="L71" i="2"/>
  <c r="L70" i="2"/>
  <c r="O70" i="2" s="1"/>
  <c r="L69" i="2"/>
  <c r="L68" i="2"/>
  <c r="L66" i="2"/>
  <c r="O66" i="2" s="1"/>
  <c r="L63" i="2"/>
  <c r="O63" i="2" s="1"/>
  <c r="L62" i="2"/>
  <c r="L59" i="2"/>
  <c r="O59" i="2" s="1"/>
  <c r="L58" i="2"/>
  <c r="O58" i="2" s="1"/>
  <c r="L57" i="2"/>
  <c r="L55" i="2"/>
  <c r="O55" i="2" s="1"/>
  <c r="L54" i="2"/>
  <c r="L53" i="2"/>
  <c r="L52" i="2" s="1"/>
  <c r="O52" i="2" s="1"/>
  <c r="L51" i="2"/>
  <c r="L50" i="2"/>
  <c r="N45" i="2"/>
  <c r="N52" i="2"/>
  <c r="CO11" i="10"/>
  <c r="CN11" i="10"/>
  <c r="CO12" i="10"/>
  <c r="CQ12" i="10" s="1"/>
  <c r="CO13" i="10"/>
  <c r="CO14" i="10"/>
  <c r="CO15" i="10"/>
  <c r="CO16" i="10"/>
  <c r="CQ16" i="10" s="1"/>
  <c r="CO17" i="10"/>
  <c r="CQ17" i="10" s="1"/>
  <c r="CO18" i="10"/>
  <c r="N61" i="2"/>
  <c r="CO20" i="10"/>
  <c r="CQ20" i="10" s="1"/>
  <c r="CO21" i="10"/>
  <c r="CQ21" i="10" s="1"/>
  <c r="CO22" i="10"/>
  <c r="CQ22" i="10" s="1"/>
  <c r="N65" i="2"/>
  <c r="P65" i="2" s="1"/>
  <c r="CO24" i="10"/>
  <c r="CO25" i="10"/>
  <c r="CQ25" i="10" s="1"/>
  <c r="CO26" i="10"/>
  <c r="CQ26" i="10" s="1"/>
  <c r="CO27" i="10"/>
  <c r="N67" i="2"/>
  <c r="CO29" i="10"/>
  <c r="CO30" i="10"/>
  <c r="CO32" i="10"/>
  <c r="CQ32" i="10" s="1"/>
  <c r="CO33" i="10"/>
  <c r="CQ33" i="10" s="1"/>
  <c r="CO34" i="10"/>
  <c r="CO35" i="10"/>
  <c r="CO36" i="10"/>
  <c r="CO38" i="10"/>
  <c r="CQ38" i="10" s="1"/>
  <c r="CO39" i="10"/>
  <c r="CQ39" i="10" s="1"/>
  <c r="CO40" i="10"/>
  <c r="CQ40" i="10" s="1"/>
  <c r="CO41" i="10"/>
  <c r="CO42" i="10"/>
  <c r="CQ42" i="10" s="1"/>
  <c r="CO43" i="10"/>
  <c r="CQ43" i="10" s="1"/>
  <c r="CO44" i="10"/>
  <c r="CO45" i="10"/>
  <c r="CQ45" i="10" s="1"/>
  <c r="CO46" i="10"/>
  <c r="CQ46" i="10" s="1"/>
  <c r="N75" i="2"/>
  <c r="CO11" i="11"/>
  <c r="CN11" i="11"/>
  <c r="CO12" i="11"/>
  <c r="CO13" i="11"/>
  <c r="CO14" i="11"/>
  <c r="CQ14" i="11" s="1"/>
  <c r="CO15" i="11"/>
  <c r="CQ15" i="11" s="1"/>
  <c r="CO16" i="11"/>
  <c r="CQ16" i="11" s="1"/>
  <c r="CO17" i="11"/>
  <c r="CQ17" i="11" s="1"/>
  <c r="CO18" i="11"/>
  <c r="CQ18" i="11" s="1"/>
  <c r="CO19" i="11"/>
  <c r="CQ19" i="11" s="1"/>
  <c r="CO20" i="11"/>
  <c r="CO21" i="11"/>
  <c r="CQ21" i="11" s="1"/>
  <c r="CO22" i="11"/>
  <c r="CO23" i="11"/>
  <c r="CQ23" i="11" s="1"/>
  <c r="CO24" i="11"/>
  <c r="CO25" i="11"/>
  <c r="CQ25" i="11" s="1"/>
  <c r="CO26" i="11"/>
  <c r="CQ26" i="11" s="1"/>
  <c r="CO27" i="11"/>
  <c r="CQ27" i="11" s="1"/>
  <c r="CO28" i="11"/>
  <c r="CO30" i="11"/>
  <c r="CO31" i="11"/>
  <c r="CQ31" i="11" s="1"/>
  <c r="CO32" i="11"/>
  <c r="CQ32" i="11" s="1"/>
  <c r="CO33" i="11"/>
  <c r="CO34" i="11"/>
  <c r="CO35" i="11"/>
  <c r="CQ35" i="11" s="1"/>
  <c r="CO36" i="11"/>
  <c r="CO37" i="11"/>
  <c r="CO38" i="11"/>
  <c r="CQ38" i="11" s="1"/>
  <c r="CO39" i="11"/>
  <c r="CQ39" i="11" s="1"/>
  <c r="CO40" i="11"/>
  <c r="CO41" i="11"/>
  <c r="CO42" i="11"/>
  <c r="CQ42" i="11" s="1"/>
  <c r="CO43" i="11"/>
  <c r="CQ43" i="11" s="1"/>
  <c r="CO44" i="11"/>
  <c r="CO45" i="11"/>
  <c r="CO46" i="11"/>
  <c r="CQ46" i="11" s="1"/>
  <c r="CO47" i="11"/>
  <c r="CQ47" i="11" s="1"/>
  <c r="CO48" i="11"/>
  <c r="CO49" i="11"/>
  <c r="CO50" i="11"/>
  <c r="CO51" i="11"/>
  <c r="CQ51" i="11" s="1"/>
  <c r="CO52" i="11"/>
  <c r="CO53" i="11"/>
  <c r="CO54" i="11"/>
  <c r="CQ54" i="11" s="1"/>
  <c r="CO55" i="11"/>
  <c r="CQ55" i="11" s="1"/>
  <c r="CO56" i="11"/>
  <c r="CO57" i="11"/>
  <c r="CQ57" i="11" s="1"/>
  <c r="CO59" i="11"/>
  <c r="CQ59" i="11" s="1"/>
  <c r="CO60" i="11"/>
  <c r="CQ60" i="11" s="1"/>
  <c r="CO61" i="11"/>
  <c r="CO62" i="11"/>
  <c r="CQ62" i="11" s="1"/>
  <c r="CO63" i="11"/>
  <c r="CO65" i="11"/>
  <c r="CQ65" i="11" s="1"/>
  <c r="CO66" i="11"/>
  <c r="CO67" i="11"/>
  <c r="CO68" i="11"/>
  <c r="CO69" i="11"/>
  <c r="CQ69" i="11" s="1"/>
  <c r="CO70" i="11"/>
  <c r="CO71" i="11"/>
  <c r="CO72" i="11"/>
  <c r="CO73" i="11"/>
  <c r="CQ73" i="11" s="1"/>
  <c r="CO74" i="11"/>
  <c r="CO75" i="11"/>
  <c r="CO76" i="11"/>
  <c r="CO77" i="11"/>
  <c r="CQ77" i="11" s="1"/>
  <c r="CO78" i="11"/>
  <c r="CO80" i="11"/>
  <c r="CO81" i="11"/>
  <c r="CQ81" i="11" s="1"/>
  <c r="CO82" i="11"/>
  <c r="CQ82" i="11" s="1"/>
  <c r="CO83" i="11"/>
  <c r="CQ11" i="12"/>
  <c r="CQ12" i="12"/>
  <c r="CQ13" i="12"/>
  <c r="CQ15" i="12"/>
  <c r="CQ16" i="12"/>
  <c r="CQ19" i="12"/>
  <c r="CQ21" i="12"/>
  <c r="CQ22" i="12"/>
  <c r="CQ25" i="12"/>
  <c r="CQ28" i="12"/>
  <c r="CQ30" i="12"/>
  <c r="CQ31" i="12"/>
  <c r="CB32" i="12"/>
  <c r="CG32" i="12"/>
  <c r="CQ33" i="12"/>
  <c r="CQ35" i="12"/>
  <c r="CQ36" i="12"/>
  <c r="CQ37" i="12"/>
  <c r="CQ38" i="12"/>
  <c r="CQ40" i="12"/>
  <c r="CQ41" i="12"/>
  <c r="CQ42" i="12"/>
  <c r="CQ44" i="12"/>
  <c r="N109" i="2"/>
  <c r="CQ48" i="12"/>
  <c r="M49" i="2"/>
  <c r="M65" i="2"/>
  <c r="M78" i="2"/>
  <c r="M92" i="2"/>
  <c r="M94" i="2"/>
  <c r="CM11" i="10"/>
  <c r="CM12" i="10"/>
  <c r="CM13" i="10"/>
  <c r="CM14" i="10"/>
  <c r="CM15" i="10"/>
  <c r="CN15" i="10"/>
  <c r="CM16" i="10"/>
  <c r="CM17" i="10"/>
  <c r="CM18" i="10"/>
  <c r="CM20" i="10"/>
  <c r="CM21" i="10"/>
  <c r="CM22" i="10"/>
  <c r="L65" i="2"/>
  <c r="CM24" i="10"/>
  <c r="CM25" i="10"/>
  <c r="CP25" i="10" s="1"/>
  <c r="CM26" i="10"/>
  <c r="CM27" i="10"/>
  <c r="L67" i="2"/>
  <c r="CM29" i="10"/>
  <c r="CM30" i="10"/>
  <c r="CM32" i="10"/>
  <c r="CM33" i="10"/>
  <c r="CM34" i="10"/>
  <c r="CP34" i="10" s="1"/>
  <c r="CM35" i="10"/>
  <c r="CM36" i="10"/>
  <c r="CN36" i="10"/>
  <c r="L72" i="2"/>
  <c r="CM38" i="10"/>
  <c r="CM39" i="10"/>
  <c r="CM40" i="10"/>
  <c r="CM41" i="10"/>
  <c r="CM42" i="10"/>
  <c r="CM43" i="10"/>
  <c r="CM44" i="10"/>
  <c r="CN44" i="10"/>
  <c r="CM45" i="10"/>
  <c r="CM46" i="10"/>
  <c r="L75" i="2"/>
  <c r="CM11" i="11"/>
  <c r="CP11" i="11" s="1"/>
  <c r="CM12" i="11"/>
  <c r="CM13" i="11"/>
  <c r="CM14" i="11"/>
  <c r="CM15" i="11"/>
  <c r="CM16" i="11"/>
  <c r="CM17" i="11"/>
  <c r="CM18" i="11"/>
  <c r="CM19" i="11"/>
  <c r="CM20" i="11"/>
  <c r="CN20" i="11"/>
  <c r="CM21" i="11"/>
  <c r="CM22" i="11"/>
  <c r="CM23" i="11"/>
  <c r="CM24" i="11"/>
  <c r="CN24" i="11"/>
  <c r="CP24" i="11" s="1"/>
  <c r="CM25" i="11"/>
  <c r="CM26" i="11"/>
  <c r="CM27" i="11"/>
  <c r="CM28" i="11"/>
  <c r="CN28" i="11"/>
  <c r="CM30" i="11"/>
  <c r="CN30" i="11"/>
  <c r="CP30" i="11" s="1"/>
  <c r="CM31" i="11"/>
  <c r="CM32" i="11"/>
  <c r="CN32" i="11"/>
  <c r="CM33" i="11"/>
  <c r="CM34" i="11"/>
  <c r="CN34" i="11"/>
  <c r="CM35" i="11"/>
  <c r="CM36" i="11"/>
  <c r="CN36" i="11"/>
  <c r="CM37" i="11"/>
  <c r="CM38" i="11"/>
  <c r="CN38" i="11"/>
  <c r="CM39" i="11"/>
  <c r="CM40" i="11"/>
  <c r="CN40" i="11"/>
  <c r="CM41" i="11"/>
  <c r="CM42" i="11"/>
  <c r="CN42" i="11"/>
  <c r="CM43" i="11"/>
  <c r="CM44" i="11"/>
  <c r="CN44" i="11"/>
  <c r="CM45" i="11"/>
  <c r="CM46" i="11"/>
  <c r="CN46" i="11"/>
  <c r="CM47" i="11"/>
  <c r="CM48" i="11"/>
  <c r="CM49" i="11"/>
  <c r="CN49" i="11"/>
  <c r="CM50" i="11"/>
  <c r="CM51" i="11"/>
  <c r="CM52" i="11"/>
  <c r="CM53" i="11"/>
  <c r="CN53" i="11"/>
  <c r="CM54" i="11"/>
  <c r="CM55" i="11"/>
  <c r="CM56" i="11"/>
  <c r="CM57" i="11"/>
  <c r="CN57" i="11"/>
  <c r="CM59" i="11"/>
  <c r="CN59" i="11"/>
  <c r="CM60" i="11"/>
  <c r="CM61" i="11"/>
  <c r="CM62" i="11"/>
  <c r="CM63" i="11"/>
  <c r="L92" i="2"/>
  <c r="CM65" i="11"/>
  <c r="CM66" i="11"/>
  <c r="CN66" i="11"/>
  <c r="CM67" i="11"/>
  <c r="CM68" i="11"/>
  <c r="CN68" i="11"/>
  <c r="CM69" i="11"/>
  <c r="CM70" i="11"/>
  <c r="CN70" i="11"/>
  <c r="CM71" i="11"/>
  <c r="CM72" i="11"/>
  <c r="CN72" i="11"/>
  <c r="CM73" i="11"/>
  <c r="CM74" i="11"/>
  <c r="CP74" i="11" s="1"/>
  <c r="CN74" i="11"/>
  <c r="CM75" i="11"/>
  <c r="CM76" i="11"/>
  <c r="CN76" i="11"/>
  <c r="CM77" i="11"/>
  <c r="CM78" i="11"/>
  <c r="CN78" i="11"/>
  <c r="CM80" i="11"/>
  <c r="CM81" i="11"/>
  <c r="CM82" i="11"/>
  <c r="CN82" i="11"/>
  <c r="CM83" i="11"/>
  <c r="CP16" i="12"/>
  <c r="CP48" i="12"/>
  <c r="CN12" i="10"/>
  <c r="CP12" i="10"/>
  <c r="CN13" i="10"/>
  <c r="CN14" i="10"/>
  <c r="CN16" i="10"/>
  <c r="CN17" i="10"/>
  <c r="CN18" i="10"/>
  <c r="CN20" i="10"/>
  <c r="CN21" i="10"/>
  <c r="CN22" i="10"/>
  <c r="CN24" i="10"/>
  <c r="CN25" i="10"/>
  <c r="CN26" i="10"/>
  <c r="CN27" i="10"/>
  <c r="CP27" i="10" s="1"/>
  <c r="CN29" i="10"/>
  <c r="CN30" i="10"/>
  <c r="CN32" i="10"/>
  <c r="CN33" i="10"/>
  <c r="CN34" i="10"/>
  <c r="CN35" i="10"/>
  <c r="CN38" i="10"/>
  <c r="CN39" i="10"/>
  <c r="CP39" i="10" s="1"/>
  <c r="CN40" i="10"/>
  <c r="CN41" i="10"/>
  <c r="CN42" i="10"/>
  <c r="CN43" i="10"/>
  <c r="CP43" i="10" s="1"/>
  <c r="CN45" i="10"/>
  <c r="CN46" i="10"/>
  <c r="CP46" i="10" s="1"/>
  <c r="CN12" i="11"/>
  <c r="CN13" i="11"/>
  <c r="CP13" i="11" s="1"/>
  <c r="CN14" i="11"/>
  <c r="CN15" i="11"/>
  <c r="CN16" i="11"/>
  <c r="CN17" i="11"/>
  <c r="CP17" i="11" s="1"/>
  <c r="CN18" i="11"/>
  <c r="CN19" i="11"/>
  <c r="CN21" i="11"/>
  <c r="CN22" i="11"/>
  <c r="CN23" i="11"/>
  <c r="CP23" i="11" s="1"/>
  <c r="CN25" i="11"/>
  <c r="CN26" i="11"/>
  <c r="CP26" i="11" s="1"/>
  <c r="CN27" i="11"/>
  <c r="CN31" i="11"/>
  <c r="CN33" i="11"/>
  <c r="CN35" i="11"/>
  <c r="CP35" i="11" s="1"/>
  <c r="CN37" i="11"/>
  <c r="CP37" i="11" s="1"/>
  <c r="CN39" i="11"/>
  <c r="CN41" i="11"/>
  <c r="CN43" i="11"/>
  <c r="CP43" i="11" s="1"/>
  <c r="CN45" i="11"/>
  <c r="CP45" i="11" s="1"/>
  <c r="CN47" i="11"/>
  <c r="CN48" i="11"/>
  <c r="CN50" i="11"/>
  <c r="CN51" i="11"/>
  <c r="CN52" i="11"/>
  <c r="CN54" i="11"/>
  <c r="CN55" i="11"/>
  <c r="CN56" i="11"/>
  <c r="CP56" i="11" s="1"/>
  <c r="CN60" i="11"/>
  <c r="CN61" i="11"/>
  <c r="CN62" i="11"/>
  <c r="CN63" i="11"/>
  <c r="CN65" i="11"/>
  <c r="CN67" i="11"/>
  <c r="CN69" i="11"/>
  <c r="CP69" i="11" s="1"/>
  <c r="CN71" i="11"/>
  <c r="CN73" i="11"/>
  <c r="CN75" i="11"/>
  <c r="CN77" i="11"/>
  <c r="CN80" i="11"/>
  <c r="CQ80" i="11" s="1"/>
  <c r="CN81" i="11"/>
  <c r="CN83" i="11"/>
  <c r="CP15" i="12"/>
  <c r="CP24" i="12"/>
  <c r="CP29" i="12"/>
  <c r="CP35" i="12"/>
  <c r="CP38" i="12"/>
  <c r="CP43" i="12"/>
  <c r="CP47" i="12"/>
  <c r="P107" i="2"/>
  <c r="O82" i="2"/>
  <c r="P83" i="2"/>
  <c r="O86" i="2"/>
  <c r="O87" i="2"/>
  <c r="O89" i="2"/>
  <c r="P89" i="2"/>
  <c r="P91" i="2"/>
  <c r="P93" i="2"/>
  <c r="O95" i="2"/>
  <c r="O96" i="2"/>
  <c r="P63" i="2"/>
  <c r="P66" i="2"/>
  <c r="O68" i="2"/>
  <c r="P68" i="2"/>
  <c r="O71" i="2"/>
  <c r="O74" i="2"/>
  <c r="P75" i="2"/>
  <c r="P76" i="2"/>
  <c r="O54" i="2"/>
  <c r="P54" i="2"/>
  <c r="P58" i="2"/>
  <c r="O11" i="2"/>
  <c r="O12" i="2"/>
  <c r="P12" i="2"/>
  <c r="O14" i="2"/>
  <c r="P14" i="2"/>
  <c r="O15" i="2"/>
  <c r="P15" i="2"/>
  <c r="O17" i="2"/>
  <c r="P17" i="2"/>
  <c r="P18" i="2"/>
  <c r="O19" i="2"/>
  <c r="P19" i="2"/>
  <c r="O20" i="2"/>
  <c r="P20" i="2"/>
  <c r="O21" i="2"/>
  <c r="P21" i="2"/>
  <c r="P22" i="2"/>
  <c r="O23" i="2"/>
  <c r="P23" i="2"/>
  <c r="O24" i="2"/>
  <c r="P24" i="2"/>
  <c r="O25" i="2"/>
  <c r="P25" i="2"/>
  <c r="P27" i="2"/>
  <c r="O28" i="2"/>
  <c r="P28" i="2"/>
  <c r="P29" i="2"/>
  <c r="O30" i="2"/>
  <c r="P30" i="2"/>
  <c r="P31" i="2"/>
  <c r="P33" i="2"/>
  <c r="O34" i="2"/>
  <c r="P34" i="2"/>
  <c r="O36" i="2"/>
  <c r="O38" i="2"/>
  <c r="O39" i="2"/>
  <c r="O40" i="2"/>
  <c r="P40" i="2"/>
  <c r="O44" i="2"/>
  <c r="P44" i="2"/>
  <c r="P45" i="2"/>
  <c r="P46" i="2"/>
  <c r="O47" i="2"/>
  <c r="P47" i="2"/>
  <c r="BH53" i="11"/>
  <c r="BH44" i="12"/>
  <c r="BN59" i="11"/>
  <c r="I15" i="2"/>
  <c r="H15" i="13" s="1"/>
  <c r="I18" i="2"/>
  <c r="H18" i="13" s="1"/>
  <c r="I19" i="2"/>
  <c r="H19" i="13" s="1"/>
  <c r="I20" i="2"/>
  <c r="H20" i="13" s="1"/>
  <c r="I21" i="2"/>
  <c r="H21" i="13" s="1"/>
  <c r="I22" i="2"/>
  <c r="H22" i="13" s="1"/>
  <c r="I24" i="2"/>
  <c r="H24" i="13" s="1"/>
  <c r="I25" i="2"/>
  <c r="H25" i="13" s="1"/>
  <c r="I32" i="2"/>
  <c r="H32" i="13" s="1"/>
  <c r="I36" i="2"/>
  <c r="H36" i="13" s="1"/>
  <c r="I51" i="2"/>
  <c r="H51" i="13" s="1"/>
  <c r="I59" i="2"/>
  <c r="H59" i="13" s="1"/>
  <c r="I80" i="2"/>
  <c r="H80" i="13" s="1"/>
  <c r="I89" i="2"/>
  <c r="H89" i="13" s="1"/>
  <c r="I107" i="2"/>
  <c r="H107" i="13" s="1"/>
  <c r="P103" i="2"/>
  <c r="P50" i="2"/>
  <c r="P10" i="2"/>
  <c r="O10" i="2"/>
  <c r="K132" i="2"/>
  <c r="K125" i="2"/>
  <c r="BC15" i="11"/>
  <c r="BC16" i="11"/>
  <c r="BC18" i="11"/>
  <c r="BC19" i="11"/>
  <c r="BC20" i="11"/>
  <c r="BC21" i="11"/>
  <c r="BC22" i="11"/>
  <c r="BC25" i="11"/>
  <c r="BC26" i="11"/>
  <c r="BC28" i="11"/>
  <c r="BC34" i="11"/>
  <c r="BC51" i="11"/>
  <c r="BC53" i="11"/>
  <c r="BC55" i="11"/>
  <c r="BC56" i="11"/>
  <c r="BC57" i="11"/>
  <c r="BC59" i="11"/>
  <c r="BC60" i="11"/>
  <c r="BC62" i="11"/>
  <c r="BC63" i="11"/>
  <c r="BC67" i="11"/>
  <c r="BC75" i="11"/>
  <c r="BC77" i="11"/>
  <c r="BC83" i="11"/>
  <c r="BC12" i="11"/>
  <c r="BC11" i="11"/>
  <c r="BN40" i="12"/>
  <c r="BN24" i="12"/>
  <c r="BN16" i="11"/>
  <c r="BN21" i="11"/>
  <c r="BN25" i="11"/>
  <c r="BN63" i="11"/>
  <c r="BN57" i="11"/>
  <c r="BN25" i="10"/>
  <c r="CQ14" i="12"/>
  <c r="CQ17" i="12"/>
  <c r="CQ18" i="12"/>
  <c r="CQ20" i="12"/>
  <c r="CQ26" i="12"/>
  <c r="CQ27" i="12"/>
  <c r="CQ29" i="12"/>
  <c r="CP30" i="12"/>
  <c r="CQ34" i="12"/>
  <c r="CQ43" i="12"/>
  <c r="CP45" i="12"/>
  <c r="CQ47" i="12"/>
  <c r="CK13" i="12"/>
  <c r="CL13" i="12"/>
  <c r="CK14" i="12"/>
  <c r="CL14" i="12"/>
  <c r="CK15" i="12"/>
  <c r="CL15" i="12"/>
  <c r="CK16" i="12"/>
  <c r="CL16" i="12"/>
  <c r="CK17" i="12"/>
  <c r="CL17" i="12"/>
  <c r="CK18" i="12"/>
  <c r="CL18" i="12"/>
  <c r="CK19" i="12"/>
  <c r="CL19" i="12"/>
  <c r="CK20" i="12"/>
  <c r="CL20" i="12"/>
  <c r="CK21" i="12"/>
  <c r="CL21" i="12"/>
  <c r="CK22" i="12"/>
  <c r="CL22" i="12"/>
  <c r="CK24" i="12"/>
  <c r="CL24" i="12"/>
  <c r="CK25" i="12"/>
  <c r="CL25" i="12"/>
  <c r="CK26" i="12"/>
  <c r="CL26" i="12"/>
  <c r="CK27" i="12"/>
  <c r="CL27" i="12"/>
  <c r="CK28" i="12"/>
  <c r="CL28" i="12"/>
  <c r="CK29" i="12"/>
  <c r="CL29" i="12"/>
  <c r="CK30" i="12"/>
  <c r="CL30" i="12"/>
  <c r="CK31" i="12"/>
  <c r="CL31" i="12"/>
  <c r="CL32" i="12"/>
  <c r="CK33" i="12"/>
  <c r="CL33" i="12"/>
  <c r="CK34" i="12"/>
  <c r="CL34" i="12"/>
  <c r="CK35" i="12"/>
  <c r="CL35" i="12"/>
  <c r="CK36" i="12"/>
  <c r="CL36" i="12"/>
  <c r="CK37" i="12"/>
  <c r="CL37" i="12"/>
  <c r="CK38" i="12"/>
  <c r="CL38" i="12"/>
  <c r="CK40" i="12"/>
  <c r="CL40" i="12"/>
  <c r="CK41" i="12"/>
  <c r="CL41" i="12"/>
  <c r="CK42" i="12"/>
  <c r="CL42" i="12"/>
  <c r="CK43" i="12"/>
  <c r="CL43" i="12"/>
  <c r="CK44" i="12"/>
  <c r="CL44" i="12"/>
  <c r="CK45" i="12"/>
  <c r="CL45" i="12"/>
  <c r="CK47" i="12"/>
  <c r="CL47" i="12"/>
  <c r="CK48" i="12"/>
  <c r="CL48" i="12"/>
  <c r="CF13" i="12"/>
  <c r="CG13" i="12"/>
  <c r="CF14" i="12"/>
  <c r="CG14" i="12"/>
  <c r="CF15" i="12"/>
  <c r="CG15" i="12"/>
  <c r="CF16" i="12"/>
  <c r="CG16" i="12"/>
  <c r="CF17" i="12"/>
  <c r="CG17" i="12"/>
  <c r="CF18" i="12"/>
  <c r="CG18" i="12"/>
  <c r="CF19" i="12"/>
  <c r="CG19" i="12"/>
  <c r="CF20" i="12"/>
  <c r="CG20" i="12"/>
  <c r="CF21" i="12"/>
  <c r="CG21" i="12"/>
  <c r="CF22" i="12"/>
  <c r="CG22" i="12"/>
  <c r="CF24" i="12"/>
  <c r="CG24" i="12"/>
  <c r="CF25" i="12"/>
  <c r="CG25" i="12"/>
  <c r="CF26" i="12"/>
  <c r="CG26" i="12"/>
  <c r="CF27" i="12"/>
  <c r="CG27" i="12"/>
  <c r="CF28" i="12"/>
  <c r="CG28" i="12"/>
  <c r="CF29" i="12"/>
  <c r="CG29" i="12"/>
  <c r="CF30" i="12"/>
  <c r="CG30" i="12"/>
  <c r="CF31" i="12"/>
  <c r="CG31" i="12"/>
  <c r="CF33" i="12"/>
  <c r="CG33" i="12"/>
  <c r="CF34" i="12"/>
  <c r="CG34" i="12"/>
  <c r="CF35" i="12"/>
  <c r="CG35" i="12"/>
  <c r="CF36" i="12"/>
  <c r="CG36" i="12"/>
  <c r="CF37" i="12"/>
  <c r="CG37" i="12"/>
  <c r="CF38" i="12"/>
  <c r="CG38" i="12"/>
  <c r="CF40" i="12"/>
  <c r="CG40" i="12"/>
  <c r="CF41" i="12"/>
  <c r="CG41" i="12"/>
  <c r="CF42" i="12"/>
  <c r="CG42" i="12"/>
  <c r="CF43" i="12"/>
  <c r="CG43" i="12"/>
  <c r="CF44" i="12"/>
  <c r="CG44" i="12"/>
  <c r="CF45" i="12"/>
  <c r="CG45" i="12"/>
  <c r="CF47" i="12"/>
  <c r="CG47" i="12"/>
  <c r="CF48" i="12"/>
  <c r="CG48" i="12"/>
  <c r="CA13" i="12"/>
  <c r="CB13" i="12"/>
  <c r="CA14" i="12"/>
  <c r="CB14" i="12"/>
  <c r="CA15" i="12"/>
  <c r="CB15" i="12"/>
  <c r="CA16" i="12"/>
  <c r="CB16" i="12"/>
  <c r="CA17" i="12"/>
  <c r="CB17" i="12"/>
  <c r="CA18" i="12"/>
  <c r="CB18" i="12"/>
  <c r="CA19" i="12"/>
  <c r="CB19" i="12"/>
  <c r="CA20" i="12"/>
  <c r="CB20" i="12"/>
  <c r="CA21" i="12"/>
  <c r="CB21" i="12"/>
  <c r="CA22" i="12"/>
  <c r="CB22" i="12"/>
  <c r="CA24" i="12"/>
  <c r="CB24" i="12"/>
  <c r="CA25" i="12"/>
  <c r="CB25" i="12"/>
  <c r="CA26" i="12"/>
  <c r="CB26" i="12"/>
  <c r="CA27" i="12"/>
  <c r="CB27" i="12"/>
  <c r="CA28" i="12"/>
  <c r="CB28" i="12"/>
  <c r="CA29" i="12"/>
  <c r="CB29" i="12"/>
  <c r="CA30" i="12"/>
  <c r="CB30" i="12"/>
  <c r="CA31" i="12"/>
  <c r="CB31" i="12"/>
  <c r="CA33" i="12"/>
  <c r="CB33" i="12"/>
  <c r="CA34" i="12"/>
  <c r="CB34" i="12"/>
  <c r="CA35" i="12"/>
  <c r="CB35" i="12"/>
  <c r="CA36" i="12"/>
  <c r="CB36" i="12"/>
  <c r="CA37" i="12"/>
  <c r="CB37" i="12"/>
  <c r="CA38" i="12"/>
  <c r="CB38" i="12"/>
  <c r="CA40" i="12"/>
  <c r="CB40" i="12"/>
  <c r="CA41" i="12"/>
  <c r="CB41" i="12"/>
  <c r="CA42" i="12"/>
  <c r="CB42" i="12"/>
  <c r="CA43" i="12"/>
  <c r="CB43" i="12"/>
  <c r="CA44" i="12"/>
  <c r="CB44" i="12"/>
  <c r="CA45" i="12"/>
  <c r="CB45" i="12"/>
  <c r="CA47" i="12"/>
  <c r="CB47" i="12"/>
  <c r="CA48" i="12"/>
  <c r="CB48" i="12"/>
  <c r="BV13" i="12"/>
  <c r="BW13" i="12"/>
  <c r="BV14" i="12"/>
  <c r="BW14" i="12"/>
  <c r="BV15" i="12"/>
  <c r="BW15" i="12"/>
  <c r="BV16" i="12"/>
  <c r="BW16" i="12"/>
  <c r="BV17" i="12"/>
  <c r="BW17" i="12"/>
  <c r="BV18" i="12"/>
  <c r="BW18" i="12"/>
  <c r="BV19" i="12"/>
  <c r="BW19" i="12"/>
  <c r="BV20" i="12"/>
  <c r="BW20" i="12"/>
  <c r="BV21" i="12"/>
  <c r="BW21" i="12"/>
  <c r="BV22" i="12"/>
  <c r="BW22" i="12"/>
  <c r="BV24" i="12"/>
  <c r="BW24" i="12"/>
  <c r="BV25" i="12"/>
  <c r="BW25" i="12"/>
  <c r="BW26" i="12"/>
  <c r="BW27" i="12"/>
  <c r="BV28" i="12"/>
  <c r="BW28" i="12"/>
  <c r="BV29" i="12"/>
  <c r="BW29" i="12"/>
  <c r="BV30" i="12"/>
  <c r="BW30" i="12"/>
  <c r="BV31" i="12"/>
  <c r="BW31" i="12"/>
  <c r="BW32" i="12"/>
  <c r="BV33" i="12"/>
  <c r="BW33" i="12"/>
  <c r="BV34" i="12"/>
  <c r="BW34" i="12"/>
  <c r="BV35" i="12"/>
  <c r="BW35" i="12"/>
  <c r="BV36" i="12"/>
  <c r="BW36" i="12"/>
  <c r="BV37" i="12"/>
  <c r="BW37" i="12"/>
  <c r="BV38" i="12"/>
  <c r="BW38" i="12"/>
  <c r="BV40" i="12"/>
  <c r="BW40" i="12"/>
  <c r="BV41" i="12"/>
  <c r="BW41" i="12"/>
  <c r="BV42" i="12"/>
  <c r="BW42" i="12"/>
  <c r="BV43" i="12"/>
  <c r="BW43" i="12"/>
  <c r="BV44" i="12"/>
  <c r="BW44" i="12"/>
  <c r="BV45" i="12"/>
  <c r="BW45" i="12"/>
  <c r="BV47" i="12"/>
  <c r="BW47" i="12"/>
  <c r="BV48" i="12"/>
  <c r="BW48" i="12"/>
  <c r="BR14" i="12"/>
  <c r="BR15" i="12"/>
  <c r="BR20" i="12"/>
  <c r="BR35" i="12"/>
  <c r="BR38" i="12"/>
  <c r="BH13" i="12"/>
  <c r="BH35" i="12"/>
  <c r="BH36" i="12"/>
  <c r="BH37" i="12"/>
  <c r="BH38" i="12"/>
  <c r="BH40" i="12"/>
  <c r="BH41" i="12"/>
  <c r="BH42" i="12"/>
  <c r="BH48" i="12"/>
  <c r="CQ13" i="11"/>
  <c r="CQ20" i="11"/>
  <c r="CQ22" i="11"/>
  <c r="CQ24" i="11"/>
  <c r="CQ28" i="11"/>
  <c r="CQ30" i="11"/>
  <c r="CQ33" i="11"/>
  <c r="CQ34" i="11"/>
  <c r="CQ36" i="11"/>
  <c r="CQ37" i="11"/>
  <c r="CQ40" i="11"/>
  <c r="CQ41" i="11"/>
  <c r="CQ44" i="11"/>
  <c r="CQ45" i="11"/>
  <c r="CQ48" i="11"/>
  <c r="CQ49" i="11"/>
  <c r="CP52" i="11"/>
  <c r="CQ52" i="11"/>
  <c r="CQ53" i="11"/>
  <c r="CQ56" i="11"/>
  <c r="CQ61" i="11"/>
  <c r="CQ63" i="11"/>
  <c r="CQ66" i="11"/>
  <c r="CQ67" i="11"/>
  <c r="CQ68" i="11"/>
  <c r="CQ70" i="11"/>
  <c r="CQ71" i="11"/>
  <c r="CQ72" i="11"/>
  <c r="CQ74" i="11"/>
  <c r="CQ75" i="11"/>
  <c r="CQ76" i="11"/>
  <c r="CQ78" i="11"/>
  <c r="CQ83" i="11"/>
  <c r="CK13" i="11"/>
  <c r="CL13" i="11"/>
  <c r="CK14" i="11"/>
  <c r="CL14" i="11"/>
  <c r="CK15" i="11"/>
  <c r="CL15" i="11"/>
  <c r="CK16" i="11"/>
  <c r="CL16" i="11"/>
  <c r="CK17" i="11"/>
  <c r="CL17" i="11"/>
  <c r="CK18" i="11"/>
  <c r="CL18" i="11"/>
  <c r="CK19" i="11"/>
  <c r="CL19" i="11"/>
  <c r="CK20" i="11"/>
  <c r="CL20" i="11"/>
  <c r="CK21" i="11"/>
  <c r="CL21" i="11"/>
  <c r="CK22" i="11"/>
  <c r="CL22" i="11"/>
  <c r="CK23" i="11"/>
  <c r="CL23" i="11"/>
  <c r="CK24" i="11"/>
  <c r="CL24" i="11"/>
  <c r="CK25" i="11"/>
  <c r="CL25" i="11"/>
  <c r="CK26" i="11"/>
  <c r="CL26" i="11"/>
  <c r="CK27" i="11"/>
  <c r="CL27" i="11"/>
  <c r="CK28" i="11"/>
  <c r="CL28" i="11"/>
  <c r="CK30" i="11"/>
  <c r="CL30" i="11"/>
  <c r="CK31" i="11"/>
  <c r="CL31" i="11"/>
  <c r="CK32" i="11"/>
  <c r="CL32" i="11"/>
  <c r="CK33" i="11"/>
  <c r="CL33" i="11"/>
  <c r="CK34" i="11"/>
  <c r="CL34" i="11"/>
  <c r="CK35" i="11"/>
  <c r="CL35" i="11"/>
  <c r="CK36" i="11"/>
  <c r="CL36" i="11"/>
  <c r="CK37" i="11"/>
  <c r="CL37" i="11"/>
  <c r="CK38" i="11"/>
  <c r="CL38" i="11"/>
  <c r="CK39" i="11"/>
  <c r="CL39" i="11"/>
  <c r="CK40" i="11"/>
  <c r="CL40" i="11"/>
  <c r="CK41" i="11"/>
  <c r="CL41" i="11"/>
  <c r="CK42" i="11"/>
  <c r="CL42" i="11"/>
  <c r="CK43" i="11"/>
  <c r="CL43" i="11"/>
  <c r="CK44" i="11"/>
  <c r="CL44" i="11"/>
  <c r="CK45" i="11"/>
  <c r="CL45" i="11"/>
  <c r="CK46" i="11"/>
  <c r="CL46" i="11"/>
  <c r="CK47" i="11"/>
  <c r="CL47" i="11"/>
  <c r="CK48" i="11"/>
  <c r="CL48" i="11"/>
  <c r="CK49" i="11"/>
  <c r="CL49" i="11"/>
  <c r="CK50" i="11"/>
  <c r="CL50" i="11"/>
  <c r="CK51" i="11"/>
  <c r="CL51" i="11"/>
  <c r="CK52" i="11"/>
  <c r="CL52" i="11"/>
  <c r="CK53" i="11"/>
  <c r="CL53" i="11"/>
  <c r="CK54" i="11"/>
  <c r="CL54" i="11"/>
  <c r="CK55" i="11"/>
  <c r="CL55" i="11"/>
  <c r="CK56" i="11"/>
  <c r="CL56" i="11"/>
  <c r="CK57" i="11"/>
  <c r="CL57" i="11"/>
  <c r="CK59" i="11"/>
  <c r="CL59" i="11"/>
  <c r="CK60" i="11"/>
  <c r="CL60" i="11"/>
  <c r="CK61" i="11"/>
  <c r="CL61" i="11"/>
  <c r="CK62" i="11"/>
  <c r="CL62" i="11"/>
  <c r="CK63" i="11"/>
  <c r="CL63" i="11"/>
  <c r="CK65" i="11"/>
  <c r="CL65" i="11"/>
  <c r="CK66" i="11"/>
  <c r="CL66" i="11"/>
  <c r="CK67" i="11"/>
  <c r="CL67" i="11"/>
  <c r="CK68" i="11"/>
  <c r="CL68" i="11"/>
  <c r="CK69" i="11"/>
  <c r="CL69" i="11"/>
  <c r="CK70" i="11"/>
  <c r="CL70" i="11"/>
  <c r="CK71" i="11"/>
  <c r="CL71" i="11"/>
  <c r="CK72" i="11"/>
  <c r="CL72" i="11"/>
  <c r="CK73" i="11"/>
  <c r="CL73" i="11"/>
  <c r="CK74" i="11"/>
  <c r="CL74" i="11"/>
  <c r="CK75" i="11"/>
  <c r="CL75" i="11"/>
  <c r="CK76" i="11"/>
  <c r="CL76" i="11"/>
  <c r="CK77" i="11"/>
  <c r="CL77" i="11"/>
  <c r="CK78" i="11"/>
  <c r="CL78" i="11"/>
  <c r="CK80" i="11"/>
  <c r="CL80" i="11"/>
  <c r="CK81" i="11"/>
  <c r="CL81" i="11"/>
  <c r="CK82" i="11"/>
  <c r="CL82" i="11"/>
  <c r="CK83" i="11"/>
  <c r="CL83" i="11"/>
  <c r="CF13" i="11"/>
  <c r="CG13" i="11"/>
  <c r="CF14" i="11"/>
  <c r="CG14" i="11"/>
  <c r="CF15" i="11"/>
  <c r="CG15" i="11"/>
  <c r="CF16" i="11"/>
  <c r="CG16" i="11"/>
  <c r="CF17" i="11"/>
  <c r="CG17" i="11"/>
  <c r="CF18" i="11"/>
  <c r="CG18" i="11"/>
  <c r="CF19" i="11"/>
  <c r="CG19" i="11"/>
  <c r="CF20" i="11"/>
  <c r="CG20" i="11"/>
  <c r="CF21" i="11"/>
  <c r="CG21" i="11"/>
  <c r="CF22" i="11"/>
  <c r="CG22" i="11"/>
  <c r="CF23" i="11"/>
  <c r="CG23" i="11"/>
  <c r="CF24" i="11"/>
  <c r="CG24" i="11"/>
  <c r="CF25" i="11"/>
  <c r="CG25" i="11"/>
  <c r="CF26" i="11"/>
  <c r="CG26" i="11"/>
  <c r="CF27" i="11"/>
  <c r="CG27" i="11"/>
  <c r="CF28" i="11"/>
  <c r="CG28" i="11"/>
  <c r="CF30" i="11"/>
  <c r="CG30" i="11"/>
  <c r="CF31" i="11"/>
  <c r="CG31" i="11"/>
  <c r="CF32" i="11"/>
  <c r="CG32" i="11"/>
  <c r="CF33" i="11"/>
  <c r="CG33" i="11"/>
  <c r="CF34" i="11"/>
  <c r="CG34" i="11"/>
  <c r="CF35" i="11"/>
  <c r="CG35" i="11"/>
  <c r="CF36" i="11"/>
  <c r="CG36" i="11"/>
  <c r="CF37" i="11"/>
  <c r="CG37" i="11"/>
  <c r="CF38" i="11"/>
  <c r="CG38" i="11"/>
  <c r="CF39" i="11"/>
  <c r="CG39" i="11"/>
  <c r="CF40" i="11"/>
  <c r="CG40" i="11"/>
  <c r="CF41" i="11"/>
  <c r="CG41" i="11"/>
  <c r="CF42" i="11"/>
  <c r="CG42" i="11"/>
  <c r="CF43" i="11"/>
  <c r="CG43" i="11"/>
  <c r="CF44" i="11"/>
  <c r="CG44" i="11"/>
  <c r="CF45" i="11"/>
  <c r="CG45" i="11"/>
  <c r="CF46" i="11"/>
  <c r="CG46" i="11"/>
  <c r="CF47" i="11"/>
  <c r="CG47" i="11"/>
  <c r="CF48" i="11"/>
  <c r="CG48" i="11"/>
  <c r="CF49" i="11"/>
  <c r="CG49" i="11"/>
  <c r="CF50" i="11"/>
  <c r="CG50" i="11"/>
  <c r="CF51" i="11"/>
  <c r="CG51" i="11"/>
  <c r="CF52" i="11"/>
  <c r="CG52" i="11"/>
  <c r="CF53" i="11"/>
  <c r="CG53" i="11"/>
  <c r="CF54" i="11"/>
  <c r="CG54" i="11"/>
  <c r="CF55" i="11"/>
  <c r="CG55" i="11"/>
  <c r="CF56" i="11"/>
  <c r="CG56" i="11"/>
  <c r="CF57" i="11"/>
  <c r="CG57" i="11"/>
  <c r="CF59" i="11"/>
  <c r="CG59" i="11"/>
  <c r="CF60" i="11"/>
  <c r="CG60" i="11"/>
  <c r="CF61" i="11"/>
  <c r="CG61" i="11"/>
  <c r="CF62" i="11"/>
  <c r="CG62" i="11"/>
  <c r="CF63" i="11"/>
  <c r="CG63" i="11"/>
  <c r="CF65" i="11"/>
  <c r="CG65" i="11"/>
  <c r="CF66" i="11"/>
  <c r="CG66" i="11"/>
  <c r="CF67" i="11"/>
  <c r="CG67" i="11"/>
  <c r="CF68" i="11"/>
  <c r="CG68" i="11"/>
  <c r="CF69" i="11"/>
  <c r="CG69" i="11"/>
  <c r="CF70" i="11"/>
  <c r="CG70" i="11"/>
  <c r="CF71" i="11"/>
  <c r="CG71" i="11"/>
  <c r="CF72" i="11"/>
  <c r="CG72" i="11"/>
  <c r="CF73" i="11"/>
  <c r="CG73" i="11"/>
  <c r="CF74" i="11"/>
  <c r="CG74" i="11"/>
  <c r="CF75" i="11"/>
  <c r="CG75" i="11"/>
  <c r="CF76" i="11"/>
  <c r="CG76" i="11"/>
  <c r="CF77" i="11"/>
  <c r="CG77" i="11"/>
  <c r="CF78" i="11"/>
  <c r="CG78" i="11"/>
  <c r="CF80" i="11"/>
  <c r="CG80" i="11"/>
  <c r="CF81" i="11"/>
  <c r="CG81" i="11"/>
  <c r="CF82" i="11"/>
  <c r="CG82" i="11"/>
  <c r="CF83" i="11"/>
  <c r="CG83" i="11"/>
  <c r="CA13" i="11"/>
  <c r="CB13" i="11"/>
  <c r="CA14" i="11"/>
  <c r="CB14" i="11"/>
  <c r="CA15" i="11"/>
  <c r="CB15" i="11"/>
  <c r="CA16" i="11"/>
  <c r="CB16" i="11"/>
  <c r="CA17" i="11"/>
  <c r="CB17" i="11"/>
  <c r="CA18" i="11"/>
  <c r="CB18" i="11"/>
  <c r="CA19" i="11"/>
  <c r="CB19" i="11"/>
  <c r="CA20" i="11"/>
  <c r="CB20" i="11"/>
  <c r="CA21" i="11"/>
  <c r="CB21" i="11"/>
  <c r="CA22" i="11"/>
  <c r="CB22" i="11"/>
  <c r="CA23" i="11"/>
  <c r="CB23" i="11"/>
  <c r="CA24" i="11"/>
  <c r="CB24" i="11"/>
  <c r="CA25" i="11"/>
  <c r="CB25" i="11"/>
  <c r="CA26" i="11"/>
  <c r="CB26" i="11"/>
  <c r="CA27" i="11"/>
  <c r="CB27" i="11"/>
  <c r="CA28" i="11"/>
  <c r="CB28" i="11"/>
  <c r="CA30" i="11"/>
  <c r="CB30" i="11"/>
  <c r="CA31" i="11"/>
  <c r="CB31" i="11"/>
  <c r="CA32" i="11"/>
  <c r="CB32" i="11"/>
  <c r="CA33" i="11"/>
  <c r="CB33" i="11"/>
  <c r="CA34" i="11"/>
  <c r="CB34" i="11"/>
  <c r="CA35" i="11"/>
  <c r="CB35" i="11"/>
  <c r="CA36" i="11"/>
  <c r="CB36" i="11"/>
  <c r="CA37" i="11"/>
  <c r="CB37" i="11"/>
  <c r="CA38" i="11"/>
  <c r="CB38" i="11"/>
  <c r="CA39" i="11"/>
  <c r="CB39" i="11"/>
  <c r="CA40" i="11"/>
  <c r="CB40" i="11"/>
  <c r="CA41" i="11"/>
  <c r="CB41" i="11"/>
  <c r="CA42" i="11"/>
  <c r="CB42" i="11"/>
  <c r="CA43" i="11"/>
  <c r="CB43" i="11"/>
  <c r="CA44" i="11"/>
  <c r="CB44" i="11"/>
  <c r="CA45" i="11"/>
  <c r="CB45" i="11"/>
  <c r="CA46" i="11"/>
  <c r="CB46" i="11"/>
  <c r="CA47" i="11"/>
  <c r="CB47" i="11"/>
  <c r="CA48" i="11"/>
  <c r="CB48" i="11"/>
  <c r="CA49" i="11"/>
  <c r="CB49" i="11"/>
  <c r="CA50" i="11"/>
  <c r="CB50" i="11"/>
  <c r="CA51" i="11"/>
  <c r="CB51" i="11"/>
  <c r="CA52" i="11"/>
  <c r="CB52" i="11"/>
  <c r="CA53" i="11"/>
  <c r="CB53" i="11"/>
  <c r="CA54" i="11"/>
  <c r="CB54" i="11"/>
  <c r="CA55" i="11"/>
  <c r="CB55" i="11"/>
  <c r="CA56" i="11"/>
  <c r="CB56" i="11"/>
  <c r="CA57" i="11"/>
  <c r="CB57" i="11"/>
  <c r="CA59" i="11"/>
  <c r="CB59" i="11"/>
  <c r="CA60" i="11"/>
  <c r="CB60" i="11"/>
  <c r="CA61" i="11"/>
  <c r="CB61" i="11"/>
  <c r="CA62" i="11"/>
  <c r="CB62" i="11"/>
  <c r="CA63" i="11"/>
  <c r="CB63" i="11"/>
  <c r="CA65" i="11"/>
  <c r="CB65" i="11"/>
  <c r="CA66" i="11"/>
  <c r="CB66" i="11"/>
  <c r="CA67" i="11"/>
  <c r="CB67" i="11"/>
  <c r="CA68" i="11"/>
  <c r="CB68" i="11"/>
  <c r="CA69" i="11"/>
  <c r="CB69" i="11"/>
  <c r="CA70" i="11"/>
  <c r="CB70" i="11"/>
  <c r="CA71" i="11"/>
  <c r="CB71" i="11"/>
  <c r="CA72" i="11"/>
  <c r="CB72" i="11"/>
  <c r="CA73" i="11"/>
  <c r="CB73" i="11"/>
  <c r="CA74" i="11"/>
  <c r="CB74" i="11"/>
  <c r="CA75" i="11"/>
  <c r="CB75" i="11"/>
  <c r="CA76" i="11"/>
  <c r="CB76" i="11"/>
  <c r="CA77" i="11"/>
  <c r="CB77" i="11"/>
  <c r="CA78" i="11"/>
  <c r="CB78" i="11"/>
  <c r="CA80" i="11"/>
  <c r="CB80" i="11"/>
  <c r="CA81" i="11"/>
  <c r="CB81" i="11"/>
  <c r="CA82" i="11"/>
  <c r="CB82" i="11"/>
  <c r="CA83" i="11"/>
  <c r="CB83" i="11"/>
  <c r="BV13" i="11"/>
  <c r="BW13" i="11"/>
  <c r="BV14" i="11"/>
  <c r="BW14" i="11"/>
  <c r="BV15" i="11"/>
  <c r="BW15" i="11"/>
  <c r="BV16" i="11"/>
  <c r="BW16" i="11"/>
  <c r="BV17" i="11"/>
  <c r="BW17" i="11"/>
  <c r="BV18" i="11"/>
  <c r="BW18" i="11"/>
  <c r="BV19" i="11"/>
  <c r="BW19" i="11"/>
  <c r="BV20" i="11"/>
  <c r="BW20" i="11"/>
  <c r="BV21" i="11"/>
  <c r="BW21" i="11"/>
  <c r="BV22" i="11"/>
  <c r="BW22" i="11"/>
  <c r="BV23" i="11"/>
  <c r="BW23" i="11"/>
  <c r="BV24" i="11"/>
  <c r="BW24" i="11"/>
  <c r="BV25" i="11"/>
  <c r="BW25" i="11"/>
  <c r="BV26" i="11"/>
  <c r="BW26" i="11"/>
  <c r="BV27" i="11"/>
  <c r="BW27" i="11"/>
  <c r="BV28" i="11"/>
  <c r="BW28" i="11"/>
  <c r="BV30" i="11"/>
  <c r="BW30" i="11"/>
  <c r="BV31" i="11"/>
  <c r="BW31" i="11"/>
  <c r="BV32" i="11"/>
  <c r="BW32" i="11"/>
  <c r="BV33" i="11"/>
  <c r="BW33" i="11"/>
  <c r="BV34" i="11"/>
  <c r="BW34" i="11"/>
  <c r="BV35" i="11"/>
  <c r="BW35" i="11"/>
  <c r="BV36" i="11"/>
  <c r="BW36" i="11"/>
  <c r="BV37" i="11"/>
  <c r="BW37" i="11"/>
  <c r="BV38" i="11"/>
  <c r="BW38" i="11"/>
  <c r="BV39" i="11"/>
  <c r="BW39" i="11"/>
  <c r="BV40" i="11"/>
  <c r="BW40" i="11"/>
  <c r="BV41" i="11"/>
  <c r="BW41" i="11"/>
  <c r="BV42" i="11"/>
  <c r="BW42" i="11"/>
  <c r="BV43" i="11"/>
  <c r="BW43" i="11"/>
  <c r="BV44" i="11"/>
  <c r="BW44" i="11"/>
  <c r="BV45" i="11"/>
  <c r="BW45" i="11"/>
  <c r="BV46" i="11"/>
  <c r="BW46" i="11"/>
  <c r="BV47" i="11"/>
  <c r="BW47" i="11"/>
  <c r="BV48" i="11"/>
  <c r="BW48" i="11"/>
  <c r="BV49" i="11"/>
  <c r="BW49" i="11"/>
  <c r="BV50" i="11"/>
  <c r="BW50" i="11"/>
  <c r="BV51" i="11"/>
  <c r="BW51" i="11"/>
  <c r="BV52" i="11"/>
  <c r="BW52" i="11"/>
  <c r="BV53" i="11"/>
  <c r="BW53" i="11"/>
  <c r="BV54" i="11"/>
  <c r="BW54" i="11"/>
  <c r="BV55" i="11"/>
  <c r="BW55" i="11"/>
  <c r="BV56" i="11"/>
  <c r="BW56" i="11"/>
  <c r="BV57" i="11"/>
  <c r="BW57" i="11"/>
  <c r="BV59" i="11"/>
  <c r="BW59" i="11"/>
  <c r="BV60" i="11"/>
  <c r="BW60" i="11"/>
  <c r="BV61" i="11"/>
  <c r="BW61" i="11"/>
  <c r="BV62" i="11"/>
  <c r="BW62" i="11"/>
  <c r="BV63" i="11"/>
  <c r="BW63" i="11"/>
  <c r="BV65" i="11"/>
  <c r="BW65" i="11"/>
  <c r="BV66" i="11"/>
  <c r="BW66" i="11"/>
  <c r="BV67" i="11"/>
  <c r="BW67" i="11"/>
  <c r="BV68" i="11"/>
  <c r="BW68" i="11"/>
  <c r="BV69" i="11"/>
  <c r="BW69" i="11"/>
  <c r="BV70" i="11"/>
  <c r="BW70" i="11"/>
  <c r="BV71" i="11"/>
  <c r="BW71" i="11"/>
  <c r="BV72" i="11"/>
  <c r="BW72" i="11"/>
  <c r="BV73" i="11"/>
  <c r="BW73" i="11"/>
  <c r="BV74" i="11"/>
  <c r="BW74" i="11"/>
  <c r="BV75" i="11"/>
  <c r="BW75" i="11"/>
  <c r="BV76" i="11"/>
  <c r="BW76" i="11"/>
  <c r="BV77" i="11"/>
  <c r="BW77" i="11"/>
  <c r="BV78" i="11"/>
  <c r="BW78" i="11"/>
  <c r="BV80" i="11"/>
  <c r="BW80" i="11"/>
  <c r="BV81" i="11"/>
  <c r="BW81" i="11"/>
  <c r="BV82" i="11"/>
  <c r="BW82" i="11"/>
  <c r="BV83" i="11"/>
  <c r="BW83" i="11"/>
  <c r="BH13" i="11"/>
  <c r="BH16" i="11"/>
  <c r="BR17" i="11"/>
  <c r="BH18" i="11"/>
  <c r="BR18" i="11"/>
  <c r="BH19" i="11"/>
  <c r="BH21" i="11"/>
  <c r="BH27" i="11"/>
  <c r="BH28" i="11"/>
  <c r="BR30" i="11"/>
  <c r="BR31" i="11"/>
  <c r="BR33" i="11"/>
  <c r="BR34" i="11"/>
  <c r="BR38" i="11"/>
  <c r="BH39" i="11"/>
  <c r="BR39" i="11"/>
  <c r="BR40" i="11"/>
  <c r="BR41" i="11"/>
  <c r="BH42" i="11"/>
  <c r="BR42" i="11"/>
  <c r="BH43" i="11"/>
  <c r="BH44" i="11"/>
  <c r="BR44" i="11"/>
  <c r="BR46" i="11"/>
  <c r="BH47" i="11"/>
  <c r="BH57" i="11"/>
  <c r="BH59" i="11"/>
  <c r="BH60" i="11"/>
  <c r="BH63" i="11"/>
  <c r="BH65" i="11"/>
  <c r="BR66" i="11"/>
  <c r="BR69" i="11"/>
  <c r="BR70" i="11"/>
  <c r="BH76" i="11"/>
  <c r="BH78" i="11"/>
  <c r="BR78" i="11"/>
  <c r="BH81" i="11"/>
  <c r="BH83" i="11"/>
  <c r="CQ15" i="10"/>
  <c r="CP18" i="10"/>
  <c r="CQ24" i="10"/>
  <c r="CP29" i="10"/>
  <c r="CQ30" i="10"/>
  <c r="CP32" i="10"/>
  <c r="CQ34" i="10"/>
  <c r="CQ36" i="10"/>
  <c r="CQ41" i="10"/>
  <c r="CQ44" i="10"/>
  <c r="CK15" i="10"/>
  <c r="CL15" i="10"/>
  <c r="CK16" i="10"/>
  <c r="CL16" i="10"/>
  <c r="CK17" i="10"/>
  <c r="CL17" i="10"/>
  <c r="CK18" i="10"/>
  <c r="CL18" i="10"/>
  <c r="CK20" i="10"/>
  <c r="CL20" i="10"/>
  <c r="CK21" i="10"/>
  <c r="CL21" i="10"/>
  <c r="CK22" i="10"/>
  <c r="CL22" i="10"/>
  <c r="CK24" i="10"/>
  <c r="CL24" i="10"/>
  <c r="CK25" i="10"/>
  <c r="CL25" i="10"/>
  <c r="CK26" i="10"/>
  <c r="CL26" i="10"/>
  <c r="CK27" i="10"/>
  <c r="CL27" i="10"/>
  <c r="CK29" i="10"/>
  <c r="CL29" i="10"/>
  <c r="CK30" i="10"/>
  <c r="CL30" i="10"/>
  <c r="CK32" i="10"/>
  <c r="CL32" i="10"/>
  <c r="CK33" i="10"/>
  <c r="CL33" i="10"/>
  <c r="CK34" i="10"/>
  <c r="CL34" i="10"/>
  <c r="CK35" i="10"/>
  <c r="CL35" i="10"/>
  <c r="CK36" i="10"/>
  <c r="CL36" i="10"/>
  <c r="CK38" i="10"/>
  <c r="CL38" i="10"/>
  <c r="CK39" i="10"/>
  <c r="CL39" i="10"/>
  <c r="CK40" i="10"/>
  <c r="CL40" i="10"/>
  <c r="CK41" i="10"/>
  <c r="CL41" i="10"/>
  <c r="CK42" i="10"/>
  <c r="CL42" i="10"/>
  <c r="CK43" i="10"/>
  <c r="CL43" i="10"/>
  <c r="CK44" i="10"/>
  <c r="CL44" i="10"/>
  <c r="CK45" i="10"/>
  <c r="CL45" i="10"/>
  <c r="CK46" i="10"/>
  <c r="CL46" i="10"/>
  <c r="CF15" i="10"/>
  <c r="CG15" i="10"/>
  <c r="CF16" i="10"/>
  <c r="CG16" i="10"/>
  <c r="CF17" i="10"/>
  <c r="CG17" i="10"/>
  <c r="CF18" i="10"/>
  <c r="CG18" i="10"/>
  <c r="CF20" i="10"/>
  <c r="CG20" i="10"/>
  <c r="CF21" i="10"/>
  <c r="CG21" i="10"/>
  <c r="CF22" i="10"/>
  <c r="CG22" i="10"/>
  <c r="CF24" i="10"/>
  <c r="CG24" i="10"/>
  <c r="CF25" i="10"/>
  <c r="CG25" i="10"/>
  <c r="CF26" i="10"/>
  <c r="CG26" i="10"/>
  <c r="CF27" i="10"/>
  <c r="CG27" i="10"/>
  <c r="CF29" i="10"/>
  <c r="CG29" i="10"/>
  <c r="CF30" i="10"/>
  <c r="CG30" i="10"/>
  <c r="CF32" i="10"/>
  <c r="CG32" i="10"/>
  <c r="CF33" i="10"/>
  <c r="CG33" i="10"/>
  <c r="CF34" i="10"/>
  <c r="CG34" i="10"/>
  <c r="CF35" i="10"/>
  <c r="CG35" i="10"/>
  <c r="CF36" i="10"/>
  <c r="CG36" i="10"/>
  <c r="CF38" i="10"/>
  <c r="CG38" i="10"/>
  <c r="CF39" i="10"/>
  <c r="CG39" i="10"/>
  <c r="CF40" i="10"/>
  <c r="CG40" i="10"/>
  <c r="CF41" i="10"/>
  <c r="CG41" i="10"/>
  <c r="CF42" i="10"/>
  <c r="CG42" i="10"/>
  <c r="CF43" i="10"/>
  <c r="CG43" i="10"/>
  <c r="CF44" i="10"/>
  <c r="CG44" i="10"/>
  <c r="CF45" i="10"/>
  <c r="CG45" i="10"/>
  <c r="CF46" i="10"/>
  <c r="CG46" i="10"/>
  <c r="CA15" i="10"/>
  <c r="CB15" i="10"/>
  <c r="CA16" i="10"/>
  <c r="CB16" i="10"/>
  <c r="CA17" i="10"/>
  <c r="CB17" i="10"/>
  <c r="CA18" i="10"/>
  <c r="CB18" i="10"/>
  <c r="CA20" i="10"/>
  <c r="CB20" i="10"/>
  <c r="CA21" i="10"/>
  <c r="CB21" i="10"/>
  <c r="CA22" i="10"/>
  <c r="CB22" i="10"/>
  <c r="CA24" i="10"/>
  <c r="CB24" i="10"/>
  <c r="CA25" i="10"/>
  <c r="CB25" i="10"/>
  <c r="CA26" i="10"/>
  <c r="CB26" i="10"/>
  <c r="CA27" i="10"/>
  <c r="CB27" i="10"/>
  <c r="CA29" i="10"/>
  <c r="CB29" i="10"/>
  <c r="CA30" i="10"/>
  <c r="CB30" i="10"/>
  <c r="CA32" i="10"/>
  <c r="CB32" i="10"/>
  <c r="CA33" i="10"/>
  <c r="CB33" i="10"/>
  <c r="CA34" i="10"/>
  <c r="CB34" i="10"/>
  <c r="CA35" i="10"/>
  <c r="CB35" i="10"/>
  <c r="CA36" i="10"/>
  <c r="CB36" i="10"/>
  <c r="CA38" i="10"/>
  <c r="CB38" i="10"/>
  <c r="CA39" i="10"/>
  <c r="CB39" i="10"/>
  <c r="CA40" i="10"/>
  <c r="CB40" i="10"/>
  <c r="CA41" i="10"/>
  <c r="CB41" i="10"/>
  <c r="CA42" i="10"/>
  <c r="CB42" i="10"/>
  <c r="CA43" i="10"/>
  <c r="CB43" i="10"/>
  <c r="CA44" i="10"/>
  <c r="CB44" i="10"/>
  <c r="CA45" i="10"/>
  <c r="CB45" i="10"/>
  <c r="CA46" i="10"/>
  <c r="CB46" i="10"/>
  <c r="BV15" i="10"/>
  <c r="BW15" i="10"/>
  <c r="BV16" i="10"/>
  <c r="BW16" i="10"/>
  <c r="BV17" i="10"/>
  <c r="BW17" i="10"/>
  <c r="BV18" i="10"/>
  <c r="BW18" i="10"/>
  <c r="BV20" i="10"/>
  <c r="BW20" i="10"/>
  <c r="BV21" i="10"/>
  <c r="BW21" i="10"/>
  <c r="BV22" i="10"/>
  <c r="BW22" i="10"/>
  <c r="BV24" i="10"/>
  <c r="BW24" i="10"/>
  <c r="BV25" i="10"/>
  <c r="BW25" i="10"/>
  <c r="BV26" i="10"/>
  <c r="BW26" i="10"/>
  <c r="BV27" i="10"/>
  <c r="BW27" i="10"/>
  <c r="BV29" i="10"/>
  <c r="BW29" i="10"/>
  <c r="BV30" i="10"/>
  <c r="BW30" i="10"/>
  <c r="BV32" i="10"/>
  <c r="BW32" i="10"/>
  <c r="BV33" i="10"/>
  <c r="BW33" i="10"/>
  <c r="BV34" i="10"/>
  <c r="BW34" i="10"/>
  <c r="BV35" i="10"/>
  <c r="BW35" i="10"/>
  <c r="BV36" i="10"/>
  <c r="BW36" i="10"/>
  <c r="BV38" i="10"/>
  <c r="BW38" i="10"/>
  <c r="BV39" i="10"/>
  <c r="BW39" i="10"/>
  <c r="BV40" i="10"/>
  <c r="BW40" i="10"/>
  <c r="BV41" i="10"/>
  <c r="BW41" i="10"/>
  <c r="BV42" i="10"/>
  <c r="BW42" i="10"/>
  <c r="BV43" i="10"/>
  <c r="BW43" i="10"/>
  <c r="BV44" i="10"/>
  <c r="BW44" i="10"/>
  <c r="BV45" i="10"/>
  <c r="BW45" i="10"/>
  <c r="BV46" i="10"/>
  <c r="BW46" i="10"/>
  <c r="BH24" i="10"/>
  <c r="BH26" i="10"/>
  <c r="BR30" i="10"/>
  <c r="BH36" i="10"/>
  <c r="BR38" i="10"/>
  <c r="BR39" i="10"/>
  <c r="BR40" i="10"/>
  <c r="BH43" i="10"/>
  <c r="BH44" i="10"/>
  <c r="BH45" i="10"/>
  <c r="BH46" i="10"/>
  <c r="BN46" i="10"/>
  <c r="CL12" i="12"/>
  <c r="CK12" i="12"/>
  <c r="CL11" i="12"/>
  <c r="CK11" i="12"/>
  <c r="CG12" i="12"/>
  <c r="CF12" i="12"/>
  <c r="CG11" i="12"/>
  <c r="CF11" i="12"/>
  <c r="CB12" i="12"/>
  <c r="CA12" i="12"/>
  <c r="CB11" i="12"/>
  <c r="CA11" i="12"/>
  <c r="BW12" i="12"/>
  <c r="BV12" i="12"/>
  <c r="BW11" i="12"/>
  <c r="BV11" i="12"/>
  <c r="CQ12" i="11"/>
  <c r="CL12" i="11"/>
  <c r="CK12" i="11"/>
  <c r="CL11" i="11"/>
  <c r="CK11" i="11"/>
  <c r="CB12" i="11"/>
  <c r="CA12" i="11"/>
  <c r="CB11" i="11"/>
  <c r="CA11" i="11"/>
  <c r="CG12" i="11"/>
  <c r="CF12" i="11"/>
  <c r="CG11" i="11"/>
  <c r="CF11" i="11"/>
  <c r="BW12" i="11"/>
  <c r="BV12" i="11"/>
  <c r="BW11" i="11"/>
  <c r="BV11" i="11"/>
  <c r="CQ14" i="10"/>
  <c r="CL14" i="10"/>
  <c r="CK14" i="10"/>
  <c r="CL13" i="10"/>
  <c r="CK13" i="10"/>
  <c r="CL12" i="10"/>
  <c r="CK12" i="10"/>
  <c r="CL11" i="10"/>
  <c r="CK11" i="10"/>
  <c r="CG14" i="10"/>
  <c r="CF14" i="10"/>
  <c r="CG13" i="10"/>
  <c r="CF13" i="10"/>
  <c r="CG12" i="10"/>
  <c r="CF12" i="10"/>
  <c r="CG11" i="10"/>
  <c r="CF11" i="10"/>
  <c r="CB14" i="10"/>
  <c r="CA14" i="10"/>
  <c r="CB13" i="10"/>
  <c r="CA13" i="10"/>
  <c r="CB12" i="10"/>
  <c r="CA12" i="10"/>
  <c r="CB11" i="10"/>
  <c r="CA11" i="10"/>
  <c r="BW14" i="10"/>
  <c r="BV14" i="10"/>
  <c r="BW13" i="10"/>
  <c r="BV13" i="10"/>
  <c r="BW12" i="10"/>
  <c r="BV12" i="10"/>
  <c r="BW11" i="10"/>
  <c r="BV11" i="10"/>
  <c r="BH12" i="12"/>
  <c r="BH12" i="11"/>
  <c r="K143" i="2"/>
  <c r="K142" i="2"/>
  <c r="K141" i="2"/>
  <c r="K140" i="2"/>
  <c r="K139" i="2"/>
  <c r="K138" i="2"/>
  <c r="K137" i="2"/>
  <c r="K136" i="2"/>
  <c r="K135" i="2"/>
  <c r="K134" i="2"/>
  <c r="K133" i="2"/>
  <c r="K131" i="2"/>
  <c r="K130" i="2"/>
  <c r="K129" i="2"/>
  <c r="K128" i="2"/>
  <c r="K127" i="2"/>
  <c r="K126" i="2"/>
  <c r="K124" i="2"/>
  <c r="K123" i="2"/>
  <c r="H143" i="13"/>
  <c r="H131" i="13"/>
  <c r="N86" i="13"/>
  <c r="N43" i="13"/>
  <c r="N36" i="13"/>
  <c r="N33" i="13"/>
  <c r="N31" i="13"/>
  <c r="N15" i="13"/>
  <c r="H135" i="13"/>
  <c r="H140" i="13"/>
  <c r="H137" i="13"/>
  <c r="H138" i="13"/>
  <c r="H132" i="13"/>
  <c r="H139" i="13"/>
  <c r="H130" i="13"/>
  <c r="H141" i="13"/>
  <c r="H142" i="13"/>
  <c r="H127" i="13"/>
  <c r="H126" i="13"/>
  <c r="H144" i="13"/>
  <c r="H133" i="13"/>
  <c r="H136" i="13"/>
  <c r="H129" i="13"/>
  <c r="H128" i="13"/>
  <c r="H134" i="13"/>
  <c r="H125" i="13"/>
  <c r="H145" i="13"/>
  <c r="E50" i="2"/>
  <c r="D50" i="13" s="1"/>
  <c r="I101" i="2"/>
  <c r="H101" i="13" s="1"/>
  <c r="I104" i="2"/>
  <c r="H104" i="13" s="1"/>
  <c r="I87" i="2"/>
  <c r="H87" i="13" s="1"/>
  <c r="I78" i="2"/>
  <c r="H78" i="13" s="1"/>
  <c r="I77" i="2"/>
  <c r="H77" i="13" s="1"/>
  <c r="I79" i="2"/>
  <c r="H79" i="13" s="1"/>
  <c r="I72" i="2"/>
  <c r="H72" i="13"/>
  <c r="I73" i="2"/>
  <c r="H73" i="13" s="1"/>
  <c r="I66" i="2"/>
  <c r="I65" i="2" s="1"/>
  <c r="H65" i="13" s="1"/>
  <c r="I60" i="2"/>
  <c r="H60" i="13" s="1"/>
  <c r="I63" i="2"/>
  <c r="H63" i="13" s="1"/>
  <c r="I57" i="2"/>
  <c r="H57" i="13" s="1"/>
  <c r="I56" i="2"/>
  <c r="H56" i="13"/>
  <c r="I48" i="2"/>
  <c r="H48" i="13" s="1"/>
  <c r="I53" i="2"/>
  <c r="H53" i="13"/>
  <c r="I46" i="2"/>
  <c r="H46" i="13" s="1"/>
  <c r="I27" i="2"/>
  <c r="H27" i="13" s="1"/>
  <c r="I13" i="2"/>
  <c r="H13" i="13" s="1"/>
  <c r="F13" i="2"/>
  <c r="E13" i="13" s="1"/>
  <c r="H18" i="2"/>
  <c r="G18" i="13" s="1"/>
  <c r="H16" i="2"/>
  <c r="G16" i="13" s="1"/>
  <c r="F47" i="2"/>
  <c r="E47" i="13" s="1"/>
  <c r="G21" i="2"/>
  <c r="F21" i="13" s="1"/>
  <c r="H17" i="2"/>
  <c r="G17" i="13" s="1"/>
  <c r="H34" i="2"/>
  <c r="G34" i="13"/>
  <c r="H33" i="2"/>
  <c r="G33" i="13" s="1"/>
  <c r="E90" i="2"/>
  <c r="D90" i="13" s="1"/>
  <c r="E53" i="2"/>
  <c r="D53" i="13" s="1"/>
  <c r="E36" i="2"/>
  <c r="D36" i="13" s="1"/>
  <c r="F43" i="2"/>
  <c r="E43" i="13" s="1"/>
  <c r="G10" i="2"/>
  <c r="F10" i="13" s="1"/>
  <c r="G33" i="2"/>
  <c r="F33" i="13" s="1"/>
  <c r="G12" i="2"/>
  <c r="F12" i="13" s="1"/>
  <c r="G11" i="2"/>
  <c r="F11" i="13" s="1"/>
  <c r="H58" i="2"/>
  <c r="G58" i="13" s="1"/>
  <c r="G47" i="2"/>
  <c r="F47" i="13" s="1"/>
  <c r="H43" i="2"/>
  <c r="G43" i="13" s="1"/>
  <c r="H38" i="2"/>
  <c r="G38" i="13"/>
  <c r="H36" i="2"/>
  <c r="G36" i="13" s="1"/>
  <c r="H29" i="2"/>
  <c r="G29" i="13" s="1"/>
  <c r="G29" i="2"/>
  <c r="F29" i="13" s="1"/>
  <c r="H72" i="2"/>
  <c r="G72" i="13" s="1"/>
  <c r="I105" i="2"/>
  <c r="H105" i="13" s="1"/>
  <c r="I84" i="2"/>
  <c r="H84" i="13"/>
  <c r="I67" i="2"/>
  <c r="H67" i="13" s="1"/>
  <c r="I61" i="2"/>
  <c r="H61" i="13" s="1"/>
  <c r="I52" i="2"/>
  <c r="H52" i="13" s="1"/>
  <c r="G90" i="2"/>
  <c r="F90" i="13" s="1"/>
  <c r="H47" i="2"/>
  <c r="G47" i="13" s="1"/>
  <c r="E49" i="2"/>
  <c r="D49" i="13" s="1"/>
  <c r="G43" i="2"/>
  <c r="F43" i="13" s="1"/>
  <c r="H41" i="2"/>
  <c r="G41" i="13" s="1"/>
  <c r="F23" i="2"/>
  <c r="E23" i="13" s="1"/>
  <c r="G66" i="2"/>
  <c r="F66" i="13" s="1"/>
  <c r="G35" i="2"/>
  <c r="F35" i="13" s="1"/>
  <c r="F108" i="2"/>
  <c r="E108" i="13" s="1"/>
  <c r="F90" i="2"/>
  <c r="E90" i="13" s="1"/>
  <c r="I102" i="2"/>
  <c r="H102" i="13" s="1"/>
  <c r="J95" i="2"/>
  <c r="I95" i="13" s="1"/>
  <c r="J20" i="2"/>
  <c r="K20" i="2" s="1"/>
  <c r="J20" i="13" s="1"/>
  <c r="H112" i="2"/>
  <c r="G112" i="13" s="1"/>
  <c r="BK63" i="11"/>
  <c r="F57" i="2"/>
  <c r="E57" i="13" s="1"/>
  <c r="F45" i="2"/>
  <c r="E45" i="13" s="1"/>
  <c r="F32" i="2"/>
  <c r="E32" i="13" s="1"/>
  <c r="J21" i="2"/>
  <c r="K21" i="2" s="1"/>
  <c r="J21" i="13" s="1"/>
  <c r="J58" i="2"/>
  <c r="I58" i="13" s="1"/>
  <c r="H15" i="2"/>
  <c r="G15" i="13"/>
  <c r="J15" i="2"/>
  <c r="O13" i="2"/>
  <c r="H19" i="2"/>
  <c r="G19" i="13" s="1"/>
  <c r="O53" i="2"/>
  <c r="O81" i="2"/>
  <c r="G55" i="2"/>
  <c r="F55" i="13"/>
  <c r="H50" i="2"/>
  <c r="G50" i="13" s="1"/>
  <c r="G23" i="2"/>
  <c r="F23" i="13" s="1"/>
  <c r="F22" i="2"/>
  <c r="E22" i="13" s="1"/>
  <c r="G14" i="2"/>
  <c r="F14" i="13" s="1"/>
  <c r="K54" i="2"/>
  <c r="J54" i="13" s="1"/>
  <c r="I54" i="13"/>
  <c r="G22" i="2"/>
  <c r="F22" i="13"/>
  <c r="J50" i="2"/>
  <c r="J49" i="2"/>
  <c r="J17" i="2"/>
  <c r="K17" i="2" s="1"/>
  <c r="J17" i="13" s="1"/>
  <c r="G49" i="2"/>
  <c r="F49" i="13" s="1"/>
  <c r="F50" i="2"/>
  <c r="E50" i="13" s="1"/>
  <c r="H23" i="2"/>
  <c r="G23" i="13" s="1"/>
  <c r="H22" i="2"/>
  <c r="G22" i="13" s="1"/>
  <c r="J24" i="2"/>
  <c r="I24" i="13" s="1"/>
  <c r="N55" i="13"/>
  <c r="F11" i="2"/>
  <c r="E11" i="13" s="1"/>
  <c r="G9" i="2"/>
  <c r="F9" i="13" s="1"/>
  <c r="F10" i="2"/>
  <c r="E10" i="13" s="1"/>
  <c r="H12" i="2"/>
  <c r="G12" i="13" s="1"/>
  <c r="H11" i="2"/>
  <c r="G11" i="13" s="1"/>
  <c r="J71" i="2"/>
  <c r="K71" i="2" s="1"/>
  <c r="J71" i="13" s="1"/>
  <c r="J70" i="2"/>
  <c r="I70" i="13" s="1"/>
  <c r="F60" i="2"/>
  <c r="E60" i="13" s="1"/>
  <c r="P71" i="2"/>
  <c r="H55" i="2"/>
  <c r="G55" i="13" s="1"/>
  <c r="J55" i="2"/>
  <c r="K55" i="2" s="1"/>
  <c r="E55" i="2"/>
  <c r="D55" i="13" s="1"/>
  <c r="E52" i="2"/>
  <c r="D52" i="13" s="1"/>
  <c r="G52" i="2"/>
  <c r="F52" i="13" s="1"/>
  <c r="F52" i="2"/>
  <c r="E52" i="13" s="1"/>
  <c r="H52" i="2"/>
  <c r="G52" i="13" s="1"/>
  <c r="J68" i="2"/>
  <c r="K68" i="2" s="1"/>
  <c r="J68" i="13" s="1"/>
  <c r="J53" i="2"/>
  <c r="J52" i="2"/>
  <c r="K52" i="2" s="1"/>
  <c r="J52" i="13" s="1"/>
  <c r="E80" i="2"/>
  <c r="D80" i="13"/>
  <c r="H53" i="2"/>
  <c r="G53" i="13" s="1"/>
  <c r="G68" i="2"/>
  <c r="F68" i="13" s="1"/>
  <c r="BM45" i="10"/>
  <c r="F53" i="2"/>
  <c r="E53" i="13" s="1"/>
  <c r="BV32" i="12"/>
  <c r="L60" i="13"/>
  <c r="BK24" i="10"/>
  <c r="J67" i="2"/>
  <c r="K67" i="2" s="1"/>
  <c r="J67" i="13" s="1"/>
  <c r="J81" i="2"/>
  <c r="K81" i="2" s="1"/>
  <c r="J81" i="13" s="1"/>
  <c r="G46" i="2"/>
  <c r="F46" i="13" s="1"/>
  <c r="E73" i="2"/>
  <c r="D73" i="13" s="1"/>
  <c r="H46" i="2"/>
  <c r="G46" i="13" s="1"/>
  <c r="O46" i="2"/>
  <c r="H73" i="2"/>
  <c r="G73" i="13" s="1"/>
  <c r="F72" i="2"/>
  <c r="E72" i="13" s="1"/>
  <c r="G45" i="2"/>
  <c r="F45" i="13" s="1"/>
  <c r="F46" i="2"/>
  <c r="E46" i="13" s="1"/>
  <c r="E38" i="2"/>
  <c r="D38" i="13" s="1"/>
  <c r="G38" i="2"/>
  <c r="F38" i="13" s="1"/>
  <c r="K39" i="2"/>
  <c r="J39" i="13"/>
  <c r="I39" i="13"/>
  <c r="BH89" i="11"/>
  <c r="BR63" i="11"/>
  <c r="J40" i="2"/>
  <c r="I40" i="13" s="1"/>
  <c r="J37" i="2"/>
  <c r="J38" i="2"/>
  <c r="I38" i="13" s="1"/>
  <c r="O92" i="2"/>
  <c r="G37" i="2"/>
  <c r="F37" i="13" s="1"/>
  <c r="P39" i="2"/>
  <c r="O93" i="2"/>
  <c r="BM65" i="11"/>
  <c r="G58" i="2"/>
  <c r="F58" i="13" s="1"/>
  <c r="H56" i="2"/>
  <c r="G56" i="13"/>
  <c r="BR45" i="11"/>
  <c r="H48" i="2"/>
  <c r="G48" i="13" s="1"/>
  <c r="E58" i="2"/>
  <c r="D58" i="13"/>
  <c r="BR36" i="11"/>
  <c r="H57" i="2"/>
  <c r="G57" i="13" s="1"/>
  <c r="K98" i="2"/>
  <c r="J98" i="13"/>
  <c r="I98" i="13"/>
  <c r="J57" i="2"/>
  <c r="K57" i="2" s="1"/>
  <c r="J57" i="13" s="1"/>
  <c r="BR65" i="11"/>
  <c r="CK32" i="12"/>
  <c r="O98" i="2"/>
  <c r="N78" i="2"/>
  <c r="P78" i="2" s="1"/>
  <c r="P81" i="2"/>
  <c r="BP32" i="12"/>
  <c r="BQ32" i="12" s="1"/>
  <c r="BR32" i="12"/>
  <c r="G32" i="2"/>
  <c r="F32" i="13"/>
  <c r="H32" i="2"/>
  <c r="G32" i="13" s="1"/>
  <c r="H26" i="2"/>
  <c r="G26" i="13" s="1"/>
  <c r="H59" i="2"/>
  <c r="G59" i="13" s="1"/>
  <c r="J32" i="2"/>
  <c r="H30" i="2"/>
  <c r="G30" i="13"/>
  <c r="J44" i="2"/>
  <c r="J30" i="2"/>
  <c r="H42" i="2"/>
  <c r="G42" i="13" s="1"/>
  <c r="G30" i="2"/>
  <c r="F30" i="13" s="1"/>
  <c r="P42" i="2"/>
  <c r="M41" i="2"/>
  <c r="O41" i="2" s="1"/>
  <c r="G41" i="2"/>
  <c r="F41" i="13" s="1"/>
  <c r="F30" i="2"/>
  <c r="E30" i="13"/>
  <c r="G31" i="2"/>
  <c r="F31" i="13" s="1"/>
  <c r="H28" i="2"/>
  <c r="G28" i="13" s="1"/>
  <c r="M32" i="13"/>
  <c r="M8" i="13" s="1"/>
  <c r="O29" i="13"/>
  <c r="J27" i="2"/>
  <c r="I27" i="13" s="1"/>
  <c r="G28" i="2"/>
  <c r="F28" i="13" s="1"/>
  <c r="K32" i="13"/>
  <c r="L32" i="2"/>
  <c r="L26" i="2" s="1"/>
  <c r="K8" i="13"/>
  <c r="O29" i="2"/>
  <c r="N35" i="13"/>
  <c r="L32" i="13"/>
  <c r="L8" i="13"/>
  <c r="M32" i="2"/>
  <c r="N32" i="2"/>
  <c r="O33" i="2"/>
  <c r="H31" i="2"/>
  <c r="G31" i="13" s="1"/>
  <c r="H27" i="2"/>
  <c r="G27" i="13" s="1"/>
  <c r="F31" i="2"/>
  <c r="E31" i="13"/>
  <c r="CQ32" i="12"/>
  <c r="G27" i="2"/>
  <c r="F27" i="13" s="1"/>
  <c r="L77" i="13"/>
  <c r="BR47" i="12"/>
  <c r="J113" i="2"/>
  <c r="K113" i="2" s="1"/>
  <c r="J113" i="13" s="1"/>
  <c r="BR11" i="12"/>
  <c r="H113" i="2"/>
  <c r="G113" i="13" s="1"/>
  <c r="BM47" i="12"/>
  <c r="G113" i="2" s="1"/>
  <c r="F113" i="13" s="1"/>
  <c r="P100" i="2"/>
  <c r="BR21" i="12"/>
  <c r="M107" i="2"/>
  <c r="BH32" i="12"/>
  <c r="BI32" i="12" s="1"/>
  <c r="CA32" i="12"/>
  <c r="E110" i="2"/>
  <c r="D110" i="13" s="1"/>
  <c r="BR50" i="11"/>
  <c r="BH52" i="12"/>
  <c r="BR33" i="12"/>
  <c r="P90" i="2"/>
  <c r="O90" i="2"/>
  <c r="BR11" i="11"/>
  <c r="BM12" i="11"/>
  <c r="BR36" i="10"/>
  <c r="BM19" i="12"/>
  <c r="BR25" i="12"/>
  <c r="G106" i="2"/>
  <c r="F106" i="13" s="1"/>
  <c r="E69" i="2"/>
  <c r="D69" i="13" s="1"/>
  <c r="BR45" i="12"/>
  <c r="O106" i="13"/>
  <c r="N111" i="13"/>
  <c r="K60" i="13"/>
  <c r="N60" i="13" s="1"/>
  <c r="BR25" i="10"/>
  <c r="BR12" i="10"/>
  <c r="BH56" i="10"/>
  <c r="BM12" i="10"/>
  <c r="H61" i="2"/>
  <c r="G61" i="13" s="1"/>
  <c r="F63" i="2"/>
  <c r="E63" i="13" s="1"/>
  <c r="J65" i="2"/>
  <c r="K65" i="2" s="1"/>
  <c r="J65" i="13" s="1"/>
  <c r="J66" i="2"/>
  <c r="K66" i="2" s="1"/>
  <c r="J66" i="13" s="1"/>
  <c r="J64" i="2"/>
  <c r="I64" i="13" s="1"/>
  <c r="BR13" i="10"/>
  <c r="N66" i="13"/>
  <c r="F105" i="2"/>
  <c r="E105" i="13" s="1"/>
  <c r="P64" i="2"/>
  <c r="N62" i="13"/>
  <c r="M60" i="13"/>
  <c r="O60" i="13" s="1"/>
  <c r="F66" i="2"/>
  <c r="E66" i="13" s="1"/>
  <c r="G48" i="2"/>
  <c r="F48" i="13" s="1"/>
  <c r="F59" i="2"/>
  <c r="E59" i="13" s="1"/>
  <c r="G56" i="2"/>
  <c r="F56" i="13" s="1"/>
  <c r="F56" i="2"/>
  <c r="E56" i="13"/>
  <c r="F48" i="2"/>
  <c r="E48" i="13" s="1"/>
  <c r="O59" i="13"/>
  <c r="O111" i="13"/>
  <c r="BK40" i="12"/>
  <c r="BK27" i="12"/>
  <c r="F107" i="2" s="1"/>
  <c r="E107" i="13" s="1"/>
  <c r="BM27" i="12"/>
  <c r="K95" i="2"/>
  <c r="J95" i="13" s="1"/>
  <c r="I20" i="13"/>
  <c r="H66" i="13"/>
  <c r="I21" i="13"/>
  <c r="K15" i="2"/>
  <c r="J15" i="13" s="1"/>
  <c r="I15" i="13"/>
  <c r="K24" i="2"/>
  <c r="J24" i="13" s="1"/>
  <c r="I50" i="13"/>
  <c r="K50" i="2"/>
  <c r="J50" i="13" s="1"/>
  <c r="I17" i="13"/>
  <c r="I49" i="13"/>
  <c r="K49" i="2"/>
  <c r="J49" i="13"/>
  <c r="I71" i="13"/>
  <c r="J55" i="13"/>
  <c r="F68" i="2"/>
  <c r="E68" i="13" s="1"/>
  <c r="K53" i="2"/>
  <c r="J53" i="13"/>
  <c r="I53" i="13"/>
  <c r="K40" i="2"/>
  <c r="J40" i="13" s="1"/>
  <c r="K37" i="2"/>
  <c r="J37" i="13" s="1"/>
  <c r="I37" i="13"/>
  <c r="I57" i="13"/>
  <c r="K30" i="2"/>
  <c r="J30" i="13" s="1"/>
  <c r="I30" i="13"/>
  <c r="K44" i="2"/>
  <c r="J44" i="13" s="1"/>
  <c r="I44" i="13"/>
  <c r="N8" i="13"/>
  <c r="N26" i="2"/>
  <c r="P26" i="2" s="1"/>
  <c r="P32" i="2"/>
  <c r="G62" i="2"/>
  <c r="F62" i="13" s="1"/>
  <c r="I65" i="13"/>
  <c r="I66" i="13"/>
  <c r="O106" i="2" l="1"/>
  <c r="P106" i="2"/>
  <c r="N107" i="13"/>
  <c r="P113" i="2"/>
  <c r="O107" i="2"/>
  <c r="O108" i="2"/>
  <c r="N108" i="13"/>
  <c r="M101" i="13"/>
  <c r="O101" i="13" s="1"/>
  <c r="N102" i="2"/>
  <c r="P102" i="2" s="1"/>
  <c r="M109" i="2"/>
  <c r="O109" i="2" s="1"/>
  <c r="L101" i="13"/>
  <c r="I113" i="13"/>
  <c r="O104" i="2"/>
  <c r="M102" i="2"/>
  <c r="K101" i="13"/>
  <c r="N101" i="13" s="1"/>
  <c r="N104" i="13"/>
  <c r="L102" i="2"/>
  <c r="O110" i="2"/>
  <c r="N106" i="13"/>
  <c r="N113" i="13"/>
  <c r="H113" i="13"/>
  <c r="J91" i="2"/>
  <c r="I91" i="13" s="1"/>
  <c r="BR52" i="11"/>
  <c r="E77" i="2"/>
  <c r="D77" i="13" s="1"/>
  <c r="J90" i="2"/>
  <c r="F84" i="2"/>
  <c r="E84" i="13" s="1"/>
  <c r="E99" i="2"/>
  <c r="D99" i="13" s="1"/>
  <c r="E92" i="2"/>
  <c r="D92" i="13" s="1"/>
  <c r="E88" i="2"/>
  <c r="D88" i="13" s="1"/>
  <c r="E87" i="2"/>
  <c r="D87" i="13" s="1"/>
  <c r="E85" i="2"/>
  <c r="D85" i="13" s="1"/>
  <c r="G91" i="2"/>
  <c r="F91" i="13" s="1"/>
  <c r="G88" i="2"/>
  <c r="F88" i="13" s="1"/>
  <c r="G87" i="2"/>
  <c r="F87" i="13" s="1"/>
  <c r="BH88" i="11"/>
  <c r="BH92" i="11"/>
  <c r="H91" i="2"/>
  <c r="G91" i="13" s="1"/>
  <c r="H87" i="2"/>
  <c r="G87" i="13" s="1"/>
  <c r="H86" i="2"/>
  <c r="G86" i="13" s="1"/>
  <c r="H83" i="2"/>
  <c r="G83" i="13" s="1"/>
  <c r="H81" i="2"/>
  <c r="G81" i="13" s="1"/>
  <c r="G79" i="2"/>
  <c r="F79" i="13" s="1"/>
  <c r="E91" i="2"/>
  <c r="D91" i="13" s="1"/>
  <c r="E83" i="2"/>
  <c r="D83" i="13" s="1"/>
  <c r="G93" i="2"/>
  <c r="F93" i="13" s="1"/>
  <c r="F99" i="2"/>
  <c r="E99" i="13" s="1"/>
  <c r="F83" i="2"/>
  <c r="E83" i="13" s="1"/>
  <c r="J97" i="2"/>
  <c r="J88" i="2"/>
  <c r="J87" i="2"/>
  <c r="J86" i="2"/>
  <c r="J85" i="2"/>
  <c r="BH91" i="11"/>
  <c r="H84" i="2"/>
  <c r="G84" i="13" s="1"/>
  <c r="G81" i="2"/>
  <c r="F81" i="13" s="1"/>
  <c r="F89" i="2"/>
  <c r="E89" i="13" s="1"/>
  <c r="F87" i="2"/>
  <c r="E87" i="13" s="1"/>
  <c r="F85" i="2"/>
  <c r="E85" i="13" s="1"/>
  <c r="CP21" i="10"/>
  <c r="CP42" i="10"/>
  <c r="CP38" i="10"/>
  <c r="CP45" i="10"/>
  <c r="CP11" i="10"/>
  <c r="CP22" i="10"/>
  <c r="CP17" i="10"/>
  <c r="CP24" i="10"/>
  <c r="CP20" i="10"/>
  <c r="CP33" i="10"/>
  <c r="CP15" i="10"/>
  <c r="CQ29" i="10"/>
  <c r="CQ11" i="10"/>
  <c r="CP14" i="10"/>
  <c r="CQ18" i="10"/>
  <c r="CP16" i="10"/>
  <c r="M61" i="2"/>
  <c r="O62" i="2"/>
  <c r="CQ27" i="10"/>
  <c r="P69" i="2"/>
  <c r="CP36" i="10"/>
  <c r="O65" i="2"/>
  <c r="L61" i="2"/>
  <c r="O61" i="2" s="1"/>
  <c r="CP13" i="10"/>
  <c r="CQ13" i="10"/>
  <c r="N71" i="13"/>
  <c r="M72" i="2"/>
  <c r="CP40" i="10"/>
  <c r="CP44" i="10"/>
  <c r="CP41" i="10"/>
  <c r="O72" i="2"/>
  <c r="CP40" i="12"/>
  <c r="CP36" i="12"/>
  <c r="CP33" i="12"/>
  <c r="CP44" i="12"/>
  <c r="CP19" i="12"/>
  <c r="CP20" i="12"/>
  <c r="CP13" i="12"/>
  <c r="CQ45" i="12"/>
  <c r="CP41" i="12"/>
  <c r="CP42" i="12"/>
  <c r="CP14" i="12"/>
  <c r="CP11" i="12"/>
  <c r="CP31" i="12"/>
  <c r="CP25" i="12"/>
  <c r="CP21" i="12"/>
  <c r="CP34" i="12"/>
  <c r="CP37" i="12"/>
  <c r="CP12" i="12"/>
  <c r="CQ24" i="12"/>
  <c r="O112" i="2"/>
  <c r="CP28" i="12"/>
  <c r="CP22" i="12"/>
  <c r="N105" i="2"/>
  <c r="N101" i="2" s="1"/>
  <c r="CP17" i="12"/>
  <c r="L105" i="2"/>
  <c r="L101" i="2" s="1"/>
  <c r="O111" i="2"/>
  <c r="E104" i="2"/>
  <c r="D104" i="13" s="1"/>
  <c r="BR37" i="12"/>
  <c r="J108" i="2"/>
  <c r="BH58" i="12"/>
  <c r="H110" i="2"/>
  <c r="G110" i="13" s="1"/>
  <c r="E113" i="2"/>
  <c r="D113" i="13" s="1"/>
  <c r="E112" i="2"/>
  <c r="D112" i="13" s="1"/>
  <c r="BR18" i="12"/>
  <c r="BH55" i="12"/>
  <c r="H107" i="2"/>
  <c r="G107" i="13" s="1"/>
  <c r="E103" i="2"/>
  <c r="D103" i="13" s="1"/>
  <c r="E102" i="2"/>
  <c r="D102" i="13" s="1"/>
  <c r="G111" i="2"/>
  <c r="F111" i="13" s="1"/>
  <c r="G104" i="2"/>
  <c r="F104" i="13" s="1"/>
  <c r="BR29" i="12"/>
  <c r="BH60" i="12"/>
  <c r="BH57" i="12"/>
  <c r="BR17" i="12"/>
  <c r="J104" i="2"/>
  <c r="H104" i="2"/>
  <c r="G104" i="13" s="1"/>
  <c r="E109" i="2"/>
  <c r="D109" i="13" s="1"/>
  <c r="H102" i="2"/>
  <c r="G102" i="13" s="1"/>
  <c r="BH59" i="12"/>
  <c r="H105" i="2"/>
  <c r="G105" i="13" s="1"/>
  <c r="H109" i="2"/>
  <c r="G109" i="13" s="1"/>
  <c r="BH54" i="12"/>
  <c r="J103" i="2"/>
  <c r="K103" i="2" s="1"/>
  <c r="J103" i="13" s="1"/>
  <c r="J112" i="2"/>
  <c r="H103" i="2"/>
  <c r="G103" i="13" s="1"/>
  <c r="G107" i="2"/>
  <c r="F107" i="13" s="1"/>
  <c r="H101" i="2"/>
  <c r="G101" i="13" s="1"/>
  <c r="J106" i="2"/>
  <c r="J102" i="2"/>
  <c r="G103" i="2"/>
  <c r="F103" i="13" s="1"/>
  <c r="CP75" i="11"/>
  <c r="CP67" i="11"/>
  <c r="CQ50" i="11"/>
  <c r="CP46" i="11"/>
  <c r="CP38" i="11"/>
  <c r="CP73" i="11"/>
  <c r="CP61" i="11"/>
  <c r="CP19" i="11"/>
  <c r="CP15" i="11"/>
  <c r="CP72" i="11"/>
  <c r="CP60" i="11"/>
  <c r="CP39" i="11"/>
  <c r="CP31" i="11"/>
  <c r="CP18" i="11"/>
  <c r="CP14" i="11"/>
  <c r="CP66" i="11"/>
  <c r="CP20" i="11"/>
  <c r="CQ11" i="11"/>
  <c r="CP22" i="11"/>
  <c r="CP80" i="11"/>
  <c r="CP82" i="11"/>
  <c r="CP78" i="11"/>
  <c r="CP70" i="11"/>
  <c r="CP50" i="11"/>
  <c r="CP47" i="11"/>
  <c r="CP28" i="11"/>
  <c r="CP21" i="11"/>
  <c r="CP54" i="11"/>
  <c r="CP48" i="11"/>
  <c r="CP25" i="11"/>
  <c r="CP77" i="11"/>
  <c r="CP63" i="11"/>
  <c r="CP53" i="11"/>
  <c r="CP41" i="11"/>
  <c r="CP33" i="11"/>
  <c r="CP27" i="11"/>
  <c r="CP65" i="11"/>
  <c r="CP83" i="11"/>
  <c r="CP71" i="11"/>
  <c r="CP62" i="11"/>
  <c r="CP40" i="11"/>
  <c r="N94" i="2"/>
  <c r="P94" i="2" s="1"/>
  <c r="L78" i="2"/>
  <c r="CP76" i="11"/>
  <c r="CP68" i="11"/>
  <c r="CP49" i="11"/>
  <c r="CP32" i="11"/>
  <c r="O77" i="13"/>
  <c r="N77" i="2"/>
  <c r="L84" i="2"/>
  <c r="O84" i="2" s="1"/>
  <c r="L94" i="2"/>
  <c r="O94" i="2" s="1"/>
  <c r="CP55" i="11"/>
  <c r="CP57" i="11"/>
  <c r="CP42" i="11"/>
  <c r="CP34" i="11"/>
  <c r="CP16" i="11"/>
  <c r="CP12" i="11"/>
  <c r="N84" i="2"/>
  <c r="P84" i="2" s="1"/>
  <c r="M77" i="2"/>
  <c r="O90" i="13"/>
  <c r="CP59" i="11"/>
  <c r="CP44" i="11"/>
  <c r="CP36" i="11"/>
  <c r="O83" i="2"/>
  <c r="P79" i="2"/>
  <c r="N87" i="13"/>
  <c r="N82" i="13"/>
  <c r="F82" i="2"/>
  <c r="E82" i="13" s="1"/>
  <c r="BR72" i="11"/>
  <c r="J94" i="2"/>
  <c r="F91" i="2"/>
  <c r="E91" i="13" s="1"/>
  <c r="K91" i="2"/>
  <c r="J91" i="13" s="1"/>
  <c r="H100" i="2"/>
  <c r="G100" i="13" s="1"/>
  <c r="G83" i="2"/>
  <c r="F83" i="13" s="1"/>
  <c r="E96" i="2"/>
  <c r="D96" i="13" s="1"/>
  <c r="F93" i="2"/>
  <c r="E93" i="13" s="1"/>
  <c r="G92" i="2"/>
  <c r="F92" i="13" s="1"/>
  <c r="J89" i="2"/>
  <c r="BR48" i="11"/>
  <c r="I87" i="13"/>
  <c r="K87" i="2"/>
  <c r="J87" i="13" s="1"/>
  <c r="K80" i="2"/>
  <c r="J80" i="13" s="1"/>
  <c r="I80" i="13"/>
  <c r="E78" i="2"/>
  <c r="D78" i="13" s="1"/>
  <c r="E81" i="2"/>
  <c r="D81" i="13" s="1"/>
  <c r="G85" i="2"/>
  <c r="F85" i="13" s="1"/>
  <c r="E95" i="2"/>
  <c r="D95" i="13" s="1"/>
  <c r="E94" i="2"/>
  <c r="D94" i="13" s="1"/>
  <c r="BR59" i="11"/>
  <c r="J93" i="2"/>
  <c r="BH94" i="11"/>
  <c r="BH90" i="11"/>
  <c r="E93" i="2"/>
  <c r="D93" i="13" s="1"/>
  <c r="E89" i="2"/>
  <c r="D89" i="13" s="1"/>
  <c r="G96" i="2"/>
  <c r="F96" i="13" s="1"/>
  <c r="G82" i="2"/>
  <c r="F82" i="13" s="1"/>
  <c r="F96" i="2"/>
  <c r="E96" i="13" s="1"/>
  <c r="G89" i="2"/>
  <c r="F89" i="13" s="1"/>
  <c r="E84" i="2"/>
  <c r="D84" i="13" s="1"/>
  <c r="BK80" i="11"/>
  <c r="F100" i="2" s="1"/>
  <c r="E100" i="13" s="1"/>
  <c r="J99" i="2"/>
  <c r="E100" i="2"/>
  <c r="D100" i="13" s="1"/>
  <c r="J96" i="2"/>
  <c r="K96" i="2" s="1"/>
  <c r="J96" i="13" s="1"/>
  <c r="G84" i="2"/>
  <c r="F84" i="13" s="1"/>
  <c r="G94" i="2"/>
  <c r="F94" i="13" s="1"/>
  <c r="BR14" i="11"/>
  <c r="BH93" i="11"/>
  <c r="H79" i="2"/>
  <c r="G79" i="13" s="1"/>
  <c r="BR37" i="11"/>
  <c r="H96" i="2"/>
  <c r="G96" i="13" s="1"/>
  <c r="F94" i="2"/>
  <c r="E94" i="13" s="1"/>
  <c r="H93" i="2"/>
  <c r="G93" i="13" s="1"/>
  <c r="F88" i="2"/>
  <c r="E88" i="13" s="1"/>
  <c r="I81" i="13"/>
  <c r="H78" i="2"/>
  <c r="G78" i="13" s="1"/>
  <c r="J100" i="2"/>
  <c r="H92" i="2"/>
  <c r="G92" i="13" s="1"/>
  <c r="J82" i="2"/>
  <c r="F92" i="2"/>
  <c r="E92" i="13" s="1"/>
  <c r="G100" i="2"/>
  <c r="F100" i="13" s="1"/>
  <c r="H100" i="13"/>
  <c r="H88" i="2"/>
  <c r="G88" i="13" s="1"/>
  <c r="H77" i="2"/>
  <c r="G77" i="13" s="1"/>
  <c r="J84" i="2"/>
  <c r="J83" i="2"/>
  <c r="BR76" i="11"/>
  <c r="F97" i="2"/>
  <c r="E97" i="13" s="1"/>
  <c r="E71" i="2"/>
  <c r="D71" i="13" s="1"/>
  <c r="E70" i="2"/>
  <c r="D70" i="13" s="1"/>
  <c r="F73" i="2"/>
  <c r="E73" i="13" s="1"/>
  <c r="G72" i="2"/>
  <c r="F72" i="13" s="1"/>
  <c r="BR14" i="10"/>
  <c r="J63" i="2"/>
  <c r="E72" i="2"/>
  <c r="D72" i="13" s="1"/>
  <c r="BH57" i="10"/>
  <c r="BR43" i="10"/>
  <c r="J76" i="2"/>
  <c r="I76" i="13" s="1"/>
  <c r="BR33" i="10"/>
  <c r="J72" i="2"/>
  <c r="J73" i="2"/>
  <c r="G75" i="2"/>
  <c r="F75" i="13" s="1"/>
  <c r="F76" i="2"/>
  <c r="E76" i="13" s="1"/>
  <c r="G61" i="2"/>
  <c r="F61" i="13" s="1"/>
  <c r="F75" i="2"/>
  <c r="E75" i="13" s="1"/>
  <c r="G71" i="2"/>
  <c r="F71" i="13" s="1"/>
  <c r="F69" i="2"/>
  <c r="E69" i="13" s="1"/>
  <c r="G76" i="2"/>
  <c r="F76" i="13" s="1"/>
  <c r="H114" i="2"/>
  <c r="G114" i="13" s="1"/>
  <c r="H60" i="2"/>
  <c r="G60" i="13" s="1"/>
  <c r="J69" i="2"/>
  <c r="I67" i="13"/>
  <c r="J74" i="2"/>
  <c r="J75" i="2"/>
  <c r="BR32" i="10"/>
  <c r="BR24" i="10"/>
  <c r="BR29" i="10"/>
  <c r="H75" i="2"/>
  <c r="G75" i="13" s="1"/>
  <c r="F61" i="2"/>
  <c r="E61" i="13" s="1"/>
  <c r="F65" i="2"/>
  <c r="E65" i="13" s="1"/>
  <c r="H71" i="2"/>
  <c r="G71" i="13" s="1"/>
  <c r="H66" i="2"/>
  <c r="G66" i="13" s="1"/>
  <c r="H70" i="2"/>
  <c r="G70" i="13" s="1"/>
  <c r="K70" i="2"/>
  <c r="J70" i="13" s="1"/>
  <c r="E76" i="2"/>
  <c r="D76" i="13" s="1"/>
  <c r="M56" i="2"/>
  <c r="M48" i="2" s="1"/>
  <c r="N57" i="13"/>
  <c r="N51" i="13"/>
  <c r="L48" i="13"/>
  <c r="L114" i="13" s="1"/>
  <c r="M48" i="13"/>
  <c r="K48" i="13"/>
  <c r="N48" i="13" s="1"/>
  <c r="I51" i="13"/>
  <c r="P57" i="2"/>
  <c r="I55" i="13"/>
  <c r="I52" i="13"/>
  <c r="K58" i="2"/>
  <c r="J58" i="13" s="1"/>
  <c r="L49" i="2"/>
  <c r="O49" i="2" s="1"/>
  <c r="L56" i="2"/>
  <c r="O56" i="2" s="1"/>
  <c r="O8" i="13"/>
  <c r="N40" i="13"/>
  <c r="O18" i="13"/>
  <c r="N32" i="13"/>
  <c r="M45" i="2"/>
  <c r="M9" i="2"/>
  <c r="N39" i="13"/>
  <c r="M37" i="2"/>
  <c r="O37" i="2" s="1"/>
  <c r="O35" i="2"/>
  <c r="O31" i="2"/>
  <c r="O32" i="2"/>
  <c r="O42" i="2"/>
  <c r="N27" i="13"/>
  <c r="N22" i="13"/>
  <c r="N18" i="13"/>
  <c r="O39" i="13"/>
  <c r="E29" i="2"/>
  <c r="D29" i="13" s="1"/>
  <c r="E8" i="2"/>
  <c r="D8" i="13" s="1"/>
  <c r="E26" i="2"/>
  <c r="D26" i="13" s="1"/>
  <c r="E23" i="2"/>
  <c r="D23" i="13" s="1"/>
  <c r="E11" i="2"/>
  <c r="D11" i="13" s="1"/>
  <c r="E10" i="2"/>
  <c r="D10" i="13" s="1"/>
  <c r="E30" i="2"/>
  <c r="D30" i="13" s="1"/>
  <c r="E22" i="2"/>
  <c r="D22" i="13" s="1"/>
  <c r="E17" i="2"/>
  <c r="D17" i="13" s="1"/>
  <c r="E21" i="2"/>
  <c r="D21" i="13" s="1"/>
  <c r="F16" i="2"/>
  <c r="E16" i="13" s="1"/>
  <c r="E43" i="2"/>
  <c r="D43" i="13" s="1"/>
  <c r="E18" i="2"/>
  <c r="D18" i="13" s="1"/>
  <c r="E9" i="2"/>
  <c r="D9" i="13" s="1"/>
  <c r="F37" i="2"/>
  <c r="E37" i="13" s="1"/>
  <c r="F41" i="2"/>
  <c r="E41" i="13" s="1"/>
  <c r="I17" i="2"/>
  <c r="H17" i="13" s="1"/>
  <c r="E41" i="2"/>
  <c r="D41" i="13" s="1"/>
  <c r="E16" i="2"/>
  <c r="D16" i="13" s="1"/>
  <c r="I41" i="2"/>
  <c r="H41" i="13" s="1"/>
  <c r="I29" i="2"/>
  <c r="H29" i="13" s="1"/>
  <c r="I28" i="2"/>
  <c r="H28" i="13" s="1"/>
  <c r="J42" i="2"/>
  <c r="J41" i="2"/>
  <c r="J34" i="2"/>
  <c r="I34" i="13" s="1"/>
  <c r="J28" i="2"/>
  <c r="J18" i="2"/>
  <c r="J16" i="2"/>
  <c r="J31" i="2"/>
  <c r="J14" i="2"/>
  <c r="J13" i="2"/>
  <c r="J47" i="2"/>
  <c r="J36" i="2"/>
  <c r="J29" i="2"/>
  <c r="J23" i="2"/>
  <c r="J22" i="2"/>
  <c r="J45" i="2"/>
  <c r="J46" i="2"/>
  <c r="J43" i="2"/>
  <c r="K27" i="2"/>
  <c r="J27" i="13" s="1"/>
  <c r="J35" i="2"/>
  <c r="H13" i="2"/>
  <c r="G13" i="13" s="1"/>
  <c r="N100" i="13"/>
  <c r="O99" i="2"/>
  <c r="P99" i="2"/>
  <c r="O100" i="13"/>
  <c r="K77" i="13"/>
  <c r="N77" i="13" s="1"/>
  <c r="O100" i="2"/>
  <c r="H64" i="2"/>
  <c r="G64" i="13" s="1"/>
  <c r="I68" i="13"/>
  <c r="G99" i="2"/>
  <c r="F99" i="13" s="1"/>
  <c r="G95" i="2"/>
  <c r="F95" i="13" s="1"/>
  <c r="E46" i="2"/>
  <c r="D46" i="13" s="1"/>
  <c r="CF32" i="12"/>
  <c r="CP32" i="12"/>
  <c r="O75" i="2"/>
  <c r="L60" i="2"/>
  <c r="O78" i="2"/>
  <c r="L77" i="2"/>
  <c r="O77" i="2" s="1"/>
  <c r="P52" i="2"/>
  <c r="N48" i="2"/>
  <c r="P48" i="2" s="1"/>
  <c r="P109" i="2"/>
  <c r="K64" i="2"/>
  <c r="J64" i="13" s="1"/>
  <c r="K38" i="2"/>
  <c r="J38" i="13" s="1"/>
  <c r="G53" i="2"/>
  <c r="F53" i="13" s="1"/>
  <c r="M105" i="2"/>
  <c r="G42" i="2"/>
  <c r="F42" i="13" s="1"/>
  <c r="I32" i="13"/>
  <c r="K32" i="2"/>
  <c r="J32" i="13" s="1"/>
  <c r="H10" i="2"/>
  <c r="G10" i="13" s="1"/>
  <c r="K34" i="2"/>
  <c r="J34" i="13" s="1"/>
  <c r="K76" i="2"/>
  <c r="J76" i="13" s="1"/>
  <c r="I96" i="13"/>
  <c r="L48" i="2"/>
  <c r="M26" i="2"/>
  <c r="O26" i="2" s="1"/>
  <c r="O32" i="13"/>
  <c r="O67" i="2"/>
  <c r="E24" i="2"/>
  <c r="D24" i="13" s="1"/>
  <c r="CP18" i="12"/>
  <c r="CP51" i="11"/>
  <c r="CP35" i="10"/>
  <c r="CP30" i="10"/>
  <c r="CP26" i="10"/>
  <c r="CP81" i="11"/>
  <c r="CQ35" i="10"/>
  <c r="O9" i="2"/>
  <c r="G59" i="2"/>
  <c r="F59" i="13" s="1"/>
  <c r="E82" i="2"/>
  <c r="D82" i="13" s="1"/>
  <c r="G36" i="2"/>
  <c r="F36" i="13" s="1"/>
  <c r="P62" i="2"/>
  <c r="O57" i="2"/>
  <c r="O73" i="2"/>
  <c r="O69" i="2"/>
  <c r="P86" i="2"/>
  <c r="N37" i="2"/>
  <c r="N9" i="2"/>
  <c r="O45" i="2"/>
  <c r="H9" i="2"/>
  <c r="G9" i="13" s="1"/>
  <c r="H95" i="2"/>
  <c r="G95" i="13" s="1"/>
  <c r="G73" i="2"/>
  <c r="F73" i="13" s="1"/>
  <c r="H65" i="2"/>
  <c r="G65" i="13" s="1"/>
  <c r="O79" i="2"/>
  <c r="P43" i="2"/>
  <c r="O113" i="2"/>
  <c r="P108" i="2"/>
  <c r="N72" i="2"/>
  <c r="P72" i="2" s="1"/>
  <c r="L16" i="2"/>
  <c r="H99" i="2"/>
  <c r="G99" i="13" s="1"/>
  <c r="E14" i="2"/>
  <c r="D14" i="13" s="1"/>
  <c r="P51" i="2"/>
  <c r="G57" i="2"/>
  <c r="F57" i="13" s="1"/>
  <c r="O63" i="13"/>
  <c r="BH16" i="10"/>
  <c r="BI16" i="10" s="1"/>
  <c r="E63" i="2" s="1"/>
  <c r="D63" i="13" s="1"/>
  <c r="E28" i="2"/>
  <c r="D28" i="13" s="1"/>
  <c r="F55" i="2"/>
  <c r="E55" i="13" s="1"/>
  <c r="F34" i="2"/>
  <c r="E34" i="13" s="1"/>
  <c r="F21" i="2"/>
  <c r="E21" i="13" s="1"/>
  <c r="BP11" i="10"/>
  <c r="BQ11" i="10" s="1"/>
  <c r="BH11" i="10"/>
  <c r="BI11" i="10" s="1"/>
  <c r="BP34" i="12"/>
  <c r="BQ34" i="12" s="1"/>
  <c r="BH34" i="12"/>
  <c r="BI34" i="12" s="1"/>
  <c r="BP41" i="12"/>
  <c r="BQ41" i="12" s="1"/>
  <c r="BR41" i="12" s="1"/>
  <c r="BJ41" i="12"/>
  <c r="F74" i="2"/>
  <c r="E74" i="13" s="1"/>
  <c r="BJ12" i="12"/>
  <c r="F86" i="2"/>
  <c r="E86" i="13" s="1"/>
  <c r="F64" i="2"/>
  <c r="E64" i="13" s="1"/>
  <c r="BP12" i="11"/>
  <c r="BQ12" i="11" s="1"/>
  <c r="BJ12" i="11"/>
  <c r="BH25" i="12"/>
  <c r="BI25" i="12" s="1"/>
  <c r="F42" i="2"/>
  <c r="E42" i="13" s="1"/>
  <c r="I69" i="2"/>
  <c r="H69" i="13" s="1"/>
  <c r="I94" i="2"/>
  <c r="H94" i="13" s="1"/>
  <c r="I74" i="2"/>
  <c r="H74" i="13" s="1"/>
  <c r="BP27" i="12"/>
  <c r="BQ27" i="12" s="1"/>
  <c r="I108" i="2"/>
  <c r="H108" i="13" s="1"/>
  <c r="I93" i="2"/>
  <c r="I45" i="2"/>
  <c r="H45" i="13" s="1"/>
  <c r="BP44" i="12"/>
  <c r="BQ44" i="12" s="1"/>
  <c r="BP40" i="12"/>
  <c r="BQ40" i="12" s="1"/>
  <c r="O102" i="2" l="1"/>
  <c r="I103" i="13"/>
  <c r="I86" i="13"/>
  <c r="K86" i="2"/>
  <c r="J86" i="13" s="1"/>
  <c r="I88" i="13"/>
  <c r="K88" i="2"/>
  <c r="J88" i="13" s="1"/>
  <c r="K90" i="2"/>
  <c r="J90" i="13" s="1"/>
  <c r="I90" i="13"/>
  <c r="K85" i="2"/>
  <c r="J85" i="13" s="1"/>
  <c r="I85" i="13"/>
  <c r="K97" i="2"/>
  <c r="J97" i="13" s="1"/>
  <c r="I97" i="13"/>
  <c r="P61" i="2"/>
  <c r="M60" i="2"/>
  <c r="O60" i="2" s="1"/>
  <c r="I104" i="13"/>
  <c r="K104" i="2"/>
  <c r="J104" i="13" s="1"/>
  <c r="I108" i="13"/>
  <c r="K108" i="2"/>
  <c r="J108" i="13" s="1"/>
  <c r="K106" i="2"/>
  <c r="J106" i="13" s="1"/>
  <c r="I106" i="13"/>
  <c r="I112" i="13"/>
  <c r="K112" i="2"/>
  <c r="J112" i="13" s="1"/>
  <c r="I102" i="13"/>
  <c r="K102" i="2"/>
  <c r="J102" i="13" s="1"/>
  <c r="P77" i="2"/>
  <c r="K114" i="13"/>
  <c r="N114" i="13" s="1"/>
  <c r="I84" i="13"/>
  <c r="K84" i="2"/>
  <c r="J84" i="13" s="1"/>
  <c r="I100" i="13"/>
  <c r="K100" i="2"/>
  <c r="J100" i="13" s="1"/>
  <c r="I99" i="13"/>
  <c r="K99" i="2"/>
  <c r="J99" i="13" s="1"/>
  <c r="K94" i="2"/>
  <c r="J94" i="13" s="1"/>
  <c r="I94" i="13"/>
  <c r="I83" i="13"/>
  <c r="K83" i="2"/>
  <c r="J83" i="13" s="1"/>
  <c r="I89" i="13"/>
  <c r="K89" i="2"/>
  <c r="J89" i="13" s="1"/>
  <c r="I82" i="13"/>
  <c r="K82" i="2"/>
  <c r="J82" i="13" s="1"/>
  <c r="K93" i="2"/>
  <c r="J93" i="13" s="1"/>
  <c r="J92" i="2"/>
  <c r="I93" i="13"/>
  <c r="I69" i="13"/>
  <c r="K69" i="2"/>
  <c r="J69" i="13" s="1"/>
  <c r="K75" i="2"/>
  <c r="J75" i="13" s="1"/>
  <c r="I75" i="13"/>
  <c r="K63" i="2"/>
  <c r="J63" i="13" s="1"/>
  <c r="I63" i="13"/>
  <c r="K72" i="2"/>
  <c r="J72" i="13" s="1"/>
  <c r="I72" i="13"/>
  <c r="K74" i="2"/>
  <c r="J74" i="13" s="1"/>
  <c r="I74" i="13"/>
  <c r="I73" i="13"/>
  <c r="K73" i="2"/>
  <c r="J73" i="13" s="1"/>
  <c r="O48" i="13"/>
  <c r="M114" i="13"/>
  <c r="O114" i="13" s="1"/>
  <c r="O48" i="2"/>
  <c r="P37" i="2"/>
  <c r="I11" i="2"/>
  <c r="H11" i="13" s="1"/>
  <c r="K43" i="2"/>
  <c r="J43" i="13" s="1"/>
  <c r="I43" i="13"/>
  <c r="I14" i="13"/>
  <c r="K14" i="2"/>
  <c r="J14" i="13" s="1"/>
  <c r="K41" i="2"/>
  <c r="J41" i="13" s="1"/>
  <c r="I41" i="13"/>
  <c r="K35" i="2"/>
  <c r="J35" i="13" s="1"/>
  <c r="I35" i="13"/>
  <c r="I46" i="13"/>
  <c r="K46" i="2"/>
  <c r="J46" i="13" s="1"/>
  <c r="K22" i="2"/>
  <c r="J22" i="13" s="1"/>
  <c r="I22" i="13"/>
  <c r="K29" i="2"/>
  <c r="J29" i="13" s="1"/>
  <c r="I29" i="13"/>
  <c r="K47" i="2"/>
  <c r="J47" i="13" s="1"/>
  <c r="I47" i="13"/>
  <c r="K16" i="2"/>
  <c r="J16" i="13" s="1"/>
  <c r="I16" i="13"/>
  <c r="K28" i="2"/>
  <c r="J28" i="13" s="1"/>
  <c r="I28" i="13"/>
  <c r="K42" i="2"/>
  <c r="J42" i="13" s="1"/>
  <c r="I42" i="13"/>
  <c r="K45" i="2"/>
  <c r="J45" i="13" s="1"/>
  <c r="I45" i="13"/>
  <c r="I23" i="13"/>
  <c r="K23" i="2"/>
  <c r="J23" i="13" s="1"/>
  <c r="K36" i="2"/>
  <c r="J36" i="13" s="1"/>
  <c r="I36" i="13"/>
  <c r="K13" i="2"/>
  <c r="J13" i="13" s="1"/>
  <c r="I13" i="13"/>
  <c r="K31" i="2"/>
  <c r="J31" i="13" s="1"/>
  <c r="I31" i="13"/>
  <c r="I18" i="13"/>
  <c r="K18" i="2"/>
  <c r="J18" i="13" s="1"/>
  <c r="BR27" i="12"/>
  <c r="BH56" i="12"/>
  <c r="J105" i="2"/>
  <c r="J107" i="2"/>
  <c r="J101" i="2"/>
  <c r="F114" i="2"/>
  <c r="E114" i="13" s="1"/>
  <c r="F26" i="2"/>
  <c r="E26" i="13" s="1"/>
  <c r="I114" i="2"/>
  <c r="H114" i="13" s="1"/>
  <c r="I10" i="2"/>
  <c r="H10" i="13" s="1"/>
  <c r="I8" i="2"/>
  <c r="H8" i="13" s="1"/>
  <c r="F8" i="2"/>
  <c r="E8" i="13" s="1"/>
  <c r="I9" i="2"/>
  <c r="H9" i="13" s="1"/>
  <c r="F9" i="2"/>
  <c r="E9" i="13" s="1"/>
  <c r="J33" i="2"/>
  <c r="J26" i="2"/>
  <c r="BH51" i="10"/>
  <c r="J60" i="2"/>
  <c r="J62" i="2"/>
  <c r="J61" i="2"/>
  <c r="BR11" i="10"/>
  <c r="P9" i="2"/>
  <c r="N8" i="2"/>
  <c r="O105" i="2"/>
  <c r="M101" i="2"/>
  <c r="P101" i="2" s="1"/>
  <c r="P105" i="2"/>
  <c r="M8" i="2"/>
  <c r="BR44" i="12"/>
  <c r="J111" i="2"/>
  <c r="J12" i="2"/>
  <c r="J10" i="2"/>
  <c r="J8" i="2"/>
  <c r="J9" i="2"/>
  <c r="J114" i="2"/>
  <c r="H93" i="13"/>
  <c r="I92" i="2"/>
  <c r="H92" i="13" s="1"/>
  <c r="BK12" i="11"/>
  <c r="F78" i="2"/>
  <c r="E78" i="13" s="1"/>
  <c r="F77" i="2"/>
  <c r="E77" i="13" s="1"/>
  <c r="BK12" i="12"/>
  <c r="F101" i="2"/>
  <c r="E101" i="13" s="1"/>
  <c r="F102" i="2"/>
  <c r="E102" i="13" s="1"/>
  <c r="E48" i="2"/>
  <c r="D48" i="13" s="1"/>
  <c r="E56" i="2"/>
  <c r="D56" i="13" s="1"/>
  <c r="E59" i="2"/>
  <c r="D59" i="13" s="1"/>
  <c r="O16" i="2"/>
  <c r="L8" i="2"/>
  <c r="E114" i="2"/>
  <c r="D114" i="13" s="1"/>
  <c r="E107" i="2"/>
  <c r="D107" i="13" s="1"/>
  <c r="BK41" i="12"/>
  <c r="F109" i="2"/>
  <c r="E109" i="13" s="1"/>
  <c r="E61" i="2"/>
  <c r="D61" i="13" s="1"/>
  <c r="E62" i="2"/>
  <c r="D62" i="13" s="1"/>
  <c r="E60" i="2"/>
  <c r="D60" i="13" s="1"/>
  <c r="J11" i="2"/>
  <c r="J109" i="2"/>
  <c r="J110" i="2"/>
  <c r="BR40" i="12"/>
  <c r="E101" i="2"/>
  <c r="D101" i="13" s="1"/>
  <c r="E106" i="2"/>
  <c r="D106" i="13" s="1"/>
  <c r="E105" i="2"/>
  <c r="D105" i="13" s="1"/>
  <c r="BR12" i="11"/>
  <c r="BH87" i="11"/>
  <c r="J77" i="2"/>
  <c r="J79" i="2"/>
  <c r="J78" i="2"/>
  <c r="BH53" i="12"/>
  <c r="BR34" i="12"/>
  <c r="J48" i="2"/>
  <c r="J56" i="2"/>
  <c r="J59" i="2"/>
  <c r="N60" i="2"/>
  <c r="O101" i="2"/>
  <c r="P60" i="2" l="1"/>
  <c r="I92" i="13"/>
  <c r="K92" i="2"/>
  <c r="J92" i="13" s="1"/>
  <c r="I77" i="13"/>
  <c r="K77" i="2"/>
  <c r="J77" i="13" s="1"/>
  <c r="I110" i="13"/>
  <c r="K110" i="2"/>
  <c r="J110" i="13" s="1"/>
  <c r="I56" i="13"/>
  <c r="K56" i="2"/>
  <c r="J56" i="13" s="1"/>
  <c r="I109" i="13"/>
  <c r="K109" i="2"/>
  <c r="J109" i="13" s="1"/>
  <c r="F110" i="2"/>
  <c r="E110" i="13" s="1"/>
  <c r="G109" i="2"/>
  <c r="F109" i="13" s="1"/>
  <c r="I60" i="13"/>
  <c r="K60" i="2"/>
  <c r="J60" i="13" s="1"/>
  <c r="I33" i="13"/>
  <c r="K33" i="2"/>
  <c r="J33" i="13" s="1"/>
  <c r="I107" i="13"/>
  <c r="K107" i="2"/>
  <c r="J107" i="13" s="1"/>
  <c r="K78" i="2"/>
  <c r="J78" i="13" s="1"/>
  <c r="I78" i="13"/>
  <c r="I11" i="13"/>
  <c r="K11" i="2"/>
  <c r="J11" i="13" s="1"/>
  <c r="I114" i="13"/>
  <c r="K114" i="2"/>
  <c r="J114" i="13" s="1"/>
  <c r="K8" i="2"/>
  <c r="J8" i="13" s="1"/>
  <c r="I8" i="13"/>
  <c r="I111" i="13"/>
  <c r="K111" i="2"/>
  <c r="J111" i="13" s="1"/>
  <c r="I105" i="13"/>
  <c r="K105" i="2"/>
  <c r="J105" i="13" s="1"/>
  <c r="K59" i="2"/>
  <c r="J59" i="13" s="1"/>
  <c r="I59" i="13"/>
  <c r="K48" i="2"/>
  <c r="J48" i="13" s="1"/>
  <c r="I48" i="13"/>
  <c r="I79" i="13"/>
  <c r="K79" i="2"/>
  <c r="J79" i="13" s="1"/>
  <c r="F79" i="2"/>
  <c r="E79" i="13" s="1"/>
  <c r="G77" i="2"/>
  <c r="F77" i="13" s="1"/>
  <c r="G78" i="2"/>
  <c r="F78" i="13" s="1"/>
  <c r="K9" i="2"/>
  <c r="J9" i="13" s="1"/>
  <c r="I9" i="13"/>
  <c r="I10" i="13"/>
  <c r="K10" i="2"/>
  <c r="J10" i="13" s="1"/>
  <c r="I61" i="13"/>
  <c r="K61" i="2"/>
  <c r="J61" i="13" s="1"/>
  <c r="G8" i="2"/>
  <c r="F8" i="13" s="1"/>
  <c r="G26" i="2"/>
  <c r="F26" i="13" s="1"/>
  <c r="G114" i="2"/>
  <c r="F114" i="13" s="1"/>
  <c r="F33" i="2"/>
  <c r="E33" i="13" s="1"/>
  <c r="O8" i="2"/>
  <c r="L114" i="2"/>
  <c r="F103" i="2"/>
  <c r="E103" i="13" s="1"/>
  <c r="G102" i="2"/>
  <c r="F102" i="13" s="1"/>
  <c r="G101" i="2"/>
  <c r="F101" i="13" s="1"/>
  <c r="K12" i="2"/>
  <c r="J12" i="13" s="1"/>
  <c r="I12" i="13"/>
  <c r="M114" i="2"/>
  <c r="P8" i="2"/>
  <c r="N114" i="2"/>
  <c r="I62" i="13"/>
  <c r="K62" i="2"/>
  <c r="J62" i="13" s="1"/>
  <c r="I26" i="13"/>
  <c r="K26" i="2"/>
  <c r="J26" i="13" s="1"/>
  <c r="I101" i="13"/>
  <c r="K101" i="2"/>
  <c r="J101" i="13" s="1"/>
  <c r="O114" i="2" l="1"/>
  <c r="P114" i="2"/>
</calcChain>
</file>

<file path=xl/comments1.xml><?xml version="1.0" encoding="utf-8"?>
<comments xmlns="http://schemas.openxmlformats.org/spreadsheetml/2006/main">
  <authors>
    <author>Andres F Ariza C</author>
  </authors>
  <commentList>
    <comment ref="CT112" authorId="0" shapeId="0">
      <text>
        <r>
          <rPr>
            <b/>
            <sz val="9"/>
            <color indexed="81"/>
            <rFont val="Arial"/>
            <family val="2"/>
          </rPr>
          <t>Andres F Ariza C:</t>
        </r>
        <r>
          <rPr>
            <sz val="9"/>
            <color indexed="81"/>
            <rFont val="Arial"/>
            <family val="2"/>
          </rPr>
          <t xml:space="preserve">
</t>
        </r>
        <r>
          <rPr>
            <sz val="12"/>
            <color indexed="81"/>
            <rFont val="Arial"/>
            <family val="2"/>
          </rPr>
          <t>Desarrollo Social: Meta y Recursos
Interior y Salud: Meta</t>
        </r>
      </text>
    </comment>
  </commentList>
</comments>
</file>

<file path=xl/comments2.xml><?xml version="1.0" encoding="utf-8"?>
<comments xmlns="http://schemas.openxmlformats.org/spreadsheetml/2006/main">
  <authors>
    <author>Andres F Ariza C</author>
  </authors>
  <commentList>
    <comment ref="CU32" authorId="0" shapeId="0">
      <text>
        <r>
          <rPr>
            <b/>
            <sz val="9"/>
            <color indexed="81"/>
            <rFont val="Calibri"/>
            <family val="2"/>
          </rPr>
          <t>Andres F Ariza C:</t>
        </r>
        <r>
          <rPr>
            <sz val="9"/>
            <color indexed="81"/>
            <rFont val="Calibri"/>
            <family val="2"/>
          </rPr>
          <t xml:space="preserve">
</t>
        </r>
        <r>
          <rPr>
            <sz val="12"/>
            <color indexed="81"/>
            <rFont val="Calibri"/>
            <family val="2"/>
          </rPr>
          <t>Interior, Infraestructura, Desarrollo Social y Planeación</t>
        </r>
      </text>
    </comment>
  </commentList>
</comments>
</file>

<file path=xl/sharedStrings.xml><?xml version="1.0" encoding="utf-8"?>
<sst xmlns="http://schemas.openxmlformats.org/spreadsheetml/2006/main" count="3743" uniqueCount="1088">
  <si>
    <t>CUMPLIMIENTO POR AÑO</t>
  </si>
  <si>
    <t>META</t>
  </si>
  <si>
    <t>AVANCE EN CUMPLIMIENTO</t>
  </si>
  <si>
    <t>RECURSOS DEL PLAN DE DESARROLLO (Cifras en Miles de Pesos)</t>
  </si>
  <si>
    <t>RECURSOS PROGRAMADOS</t>
  </si>
  <si>
    <t>RECURSOS EJECUTADOS</t>
  </si>
  <si>
    <t>RECURSOS GESTIONADOS</t>
  </si>
  <si>
    <t>PORCENTAJE EJECUCIÓN</t>
  </si>
  <si>
    <t>NIVEL DE GESTIÓN</t>
  </si>
  <si>
    <t>Población con Discapacidad</t>
  </si>
  <si>
    <t>Salud Ambiental</t>
  </si>
  <si>
    <t>Seguridad Alimentaria y Nutricional</t>
  </si>
  <si>
    <t>EMPLEABILIDAD, EMPLEO Y TRABAJO DECENTE</t>
  </si>
  <si>
    <t>Alumbrado Público Urbano y Rural</t>
  </si>
  <si>
    <t>DESEMPEÑO SECRETARÍAS, OFICINAS E INSTITUTOS DESCENTRALIZADOS</t>
  </si>
  <si>
    <t>Cumplimiento Acumulado</t>
  </si>
  <si>
    <t>Bomberos</t>
  </si>
  <si>
    <t>DADEP</t>
  </si>
  <si>
    <t>EMAB</t>
  </si>
  <si>
    <t>IMCT</t>
  </si>
  <si>
    <t>IMEBU</t>
  </si>
  <si>
    <t>INDERBU</t>
  </si>
  <si>
    <t>INVISBU</t>
  </si>
  <si>
    <t>ISABU</t>
  </si>
  <si>
    <t>ALCALDÍA DE BUCARAMANGA</t>
  </si>
  <si>
    <t>POND</t>
  </si>
  <si>
    <t>LÍNEA ESTRATÉGICA</t>
  </si>
  <si>
    <t>COMPONENTE</t>
  </si>
  <si>
    <t>LÍNEA BASE</t>
  </si>
  <si>
    <t>RESULTADO CUATRIENIO</t>
  </si>
  <si>
    <t>META POR VIGENCIA</t>
  </si>
  <si>
    <t>LOGRO POR VIGENCIA</t>
  </si>
  <si>
    <t>PORCENTAJE DE CUMPLIMIENTO</t>
  </si>
  <si>
    <t>PROGRAMA</t>
  </si>
  <si>
    <t>META DE PRODUCTO</t>
  </si>
  <si>
    <t>RUBRO PPTAL</t>
  </si>
  <si>
    <t>INDICADOR DE PRODUCTO</t>
  </si>
  <si>
    <t>ODS</t>
  </si>
  <si>
    <t>SECTOR</t>
  </si>
  <si>
    <t>NOMBRE INDICADOR</t>
  </si>
  <si>
    <t>ESPERADO CUATRIENIO</t>
  </si>
  <si>
    <t>RESPONSABLE</t>
  </si>
  <si>
    <t>2020 - 2023</t>
  </si>
  <si>
    <t>PLAN DE DESARROLLO 2020 - 2023 "BUCARAMANGA, UNA CIUDAD DE OPORTUNIDADES"</t>
  </si>
  <si>
    <t>LÍNEA ESTRATÉGICA 1. BUCARAMANGA EQUITATIVA E INCLUYENTE: UNA CIUDAD DE BIENESTAR</t>
  </si>
  <si>
    <t>LÍNEA ESTRATÉGICA 2. BUCARAMANGA SOSTENIBLE: UNA REGIÓN CON FUTURO</t>
  </si>
  <si>
    <t>LÍNEA ESTRATÉGICA 3. BUCARAMANGA PRODUCTIVA Y COMPETITIVA: EMPRESAS INNOVADORAS, RESPONSABLES Y CONSCIENTES</t>
  </si>
  <si>
    <t>LÍNEA ESTRATÉGICA 4. BUCARAMANGA CIUDAD VITAL: LA VIDA ES SAGRADA</t>
  </si>
  <si>
    <t>LÍNEA ESTRATÉGICA 5. BUCARAMANGA TERRITORIO LIBRE DE CORRUPCIÓN: INSTITUCIONES SÓLIDAS Y CONFIABLES</t>
  </si>
  <si>
    <t>1. BUCARAMANGA EQUITATIVA E INCLUYENTE: UNA CIUDAD DE BIENESTAR</t>
  </si>
  <si>
    <t>Aumentar a 79,39% la tasa de cobertura neta en transición.</t>
  </si>
  <si>
    <t>Aumentar a  92%   la tasa de cobertura neta en educación básica secundaria.</t>
  </si>
  <si>
    <t>Aumentar a 56% la tasa de cobertura neta en educación media.</t>
  </si>
  <si>
    <t>Reducir a 3,5% la tasa de deserción en transición.</t>
  </si>
  <si>
    <t>Reducir a  2,5% la tasa de deserción en educación básica primaria.</t>
  </si>
  <si>
    <t>Reducir a  4% la tasa de deserción en educación básica secundaria.</t>
  </si>
  <si>
    <t>Reducir a 1,5% la tasa de deserción en educación media.</t>
  </si>
  <si>
    <t>Aumentar al 60% la proporción de colegios con categoría A+ y A en pruebas saber 11.</t>
  </si>
  <si>
    <t>Incrementar a 36 instituciones educativas oficiales el proceso de doble titulación en media.</t>
  </si>
  <si>
    <t>Lograr el 52% de cobertura útil de atención a la población objeto de la ESE ISABU.</t>
  </si>
  <si>
    <t>Aumentar al 41% la asignación de citas web de consulta de medicina general y odontología de la ESE ISABU a través de diferentes herramientas tecnológicas.</t>
  </si>
  <si>
    <t>Reducir a 195 la tasa de mortalidad por enfermedades cerebrovasculares.</t>
  </si>
  <si>
    <t>Reducir a 40 la tasa de mortalidad en enfermedades transmisibles.</t>
  </si>
  <si>
    <t>Lograr cobeturas utiles de vacunacion del 95% en menores de 6 años.</t>
  </si>
  <si>
    <t>Reducir y mantener por debajo de 7,80% los nacidos vivos con bajo peso al nacer.</t>
  </si>
  <si>
    <t>Reducir y mantener por debajo de 10,6 la razón de mortalidad materna relacionada con embarazo, parto y puerperio.</t>
  </si>
  <si>
    <t>Reducir y mantener por debajo de 13,56% la proporción de mujeres de 15 a 19 años que han sido madres o están en embarazo.</t>
  </si>
  <si>
    <t>Mantener por debajo de 6 la tasa de mortalidad en menores de 5 años.</t>
  </si>
  <si>
    <t>Mantener en 0 la tasa de mortalidad por EDA en menores de 5 años.</t>
  </si>
  <si>
    <t>Reducir a 10,22 la tasa de mortalidad por IRA en menores de 5 años.</t>
  </si>
  <si>
    <t>Mantener en cero los casos de mortalidad por rabia humana.</t>
  </si>
  <si>
    <t>Garantizar la atención del 100% de los eventos prehospitalarios reportados al sistema de emergencias Médica del Municipio.</t>
  </si>
  <si>
    <t>Disminuir a 80 la tasa de violencia contra niños, niñas y adolescentes.</t>
  </si>
  <si>
    <t>Disminuir a 5 la tasa de trabajo infantil ampliada.</t>
  </si>
  <si>
    <t>Reducir a 9.495 el déficit cuantitativo de vivienda.</t>
  </si>
  <si>
    <t>Reducir a 24.884 el déficit cualitativo de vivienda.</t>
  </si>
  <si>
    <t>Aumentar a 350.000 el número de personas que realizan actividad física, deporte y recreación.</t>
  </si>
  <si>
    <t>Aumentar a 2.848.000 visitas presenciales o virtuales a las actividades de formación de la Escuela Municipal de Artes, a los eventos artísticos de la red Municipal de Bibliotecas y la agenda cultural del IMCT.</t>
  </si>
  <si>
    <t>Adecuar y/o dotar 10 ambientes escolares para la atención a la primera infancia (transición) con enfoque diferencial.</t>
  </si>
  <si>
    <t>Beneficiar anualmente 32.276 estudiantes con enfoque diferencial en el programa de alimentación escolar.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</si>
  <si>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</si>
  <si>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</si>
  <si>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</si>
  <si>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</si>
  <si>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</si>
  <si>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</si>
  <si>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</si>
  <si>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</si>
  <si>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</si>
  <si>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</si>
  <si>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</si>
  <si>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</si>
  <si>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</si>
  <si>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</si>
  <si>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</si>
  <si>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</si>
  <si>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</si>
  <si>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</si>
  <si>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</si>
  <si>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</si>
  <si>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</si>
  <si>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</si>
  <si>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</si>
  <si>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</si>
  <si>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Lograr y mantener el 100% de la población afiliada al Régimen Subsidiado.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</si>
  <si>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</si>
  <si>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</si>
  <si>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</si>
  <si>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</si>
  <si>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</si>
  <si>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</si>
  <si>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</si>
  <si>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</si>
  <si>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Mantener la infraestructura física de los 22 centros de salud y las 2 unidades hospitalarias de la ESE ISABU.</t>
  </si>
  <si>
    <t>Mantener en funcionamientos las 3 ambulancias con el fin de mejorar el sistema de referencia y contrareferencia interna de la ESE ISABU.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</si>
  <si>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</si>
  <si>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</si>
  <si>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</si>
  <si>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</si>
  <si>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Formular e implementar el plan de acción de salud mental de acuerdo a la Política Nacional.</t>
  </si>
  <si>
    <t>Mantener el Plan de Seguridad Alimentaria y Nutricional.</t>
  </si>
  <si>
    <t>Mantener 1 estrategia de seguimiento a bajo peso al nacer, desnutrición aguda, IAMI y lactancia materna.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</si>
  <si>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</si>
  <si>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</si>
  <si>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</si>
  <si>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</si>
  <si>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</si>
  <si>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</si>
  <si>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</si>
  <si>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</si>
  <si>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</si>
  <si>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</si>
  <si>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</si>
  <si>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</si>
  <si>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</si>
  <si>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</si>
  <si>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</si>
  <si>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</si>
  <si>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estalecimientos de alto y bajo riesgo sanitario.</t>
  </si>
  <si>
    <t>Mantener la estrategia de entorno saludable en la zona urbana y rural.</t>
  </si>
  <si>
    <t>Adecuar la infraestructura física del centro de Zoonosis.</t>
  </si>
  <si>
    <t>Mantener el Programa de Hospitales Seguros y el Plan Familiar de Emergencias.</t>
  </si>
  <si>
    <t>Implementar y mantener el Sistema de Emergencias Médicas.</t>
  </si>
  <si>
    <t>Mantener el 100% de acciones de promoción y prevención de los riesgos laborales en la población formal e informal.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</si>
  <si>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</si>
  <si>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</si>
  <si>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</si>
  <si>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</si>
  <si>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</si>
  <si>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</si>
  <si>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</si>
  <si>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</si>
  <si>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</si>
  <si>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</si>
  <si>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</si>
  <si>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</si>
  <si>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</si>
  <si>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</si>
  <si>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</si>
  <si>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</si>
  <si>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</si>
  <si>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</si>
  <si>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Mantener las 6 casas de la juventud con una oferta programática del uso adecuado del tiempo libre, acompañamiento psicosocial y conectividad digital.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</si>
  <si>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</si>
  <si>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</si>
  <si>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</si>
  <si>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</si>
  <si>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</si>
  <si>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</si>
  <si>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</si>
  <si>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</si>
  <si>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</si>
  <si>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y implementar 1 estrategia que promueva  las actividades psicosociales, actividades artísticas y culturales,   actividades físicas y recreación y actividades productivas en las personas mayores.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</si>
  <si>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</si>
  <si>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</si>
  <si>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</si>
  <si>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</si>
  <si>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</si>
  <si>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</si>
  <si>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</si>
  <si>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</si>
  <si>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</si>
  <si>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</si>
  <si>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</si>
  <si>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</si>
  <si>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</si>
  <si>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</si>
  <si>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</si>
  <si>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</si>
  <si>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</si>
  <si>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</si>
  <si>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</si>
  <si>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</si>
  <si>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</si>
  <si>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</si>
  <si>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</si>
  <si>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</si>
  <si>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Asignar 521 subsidios complementarios a hogares en condición de vulnerabilidad con enfoque diferencial.</t>
  </si>
  <si>
    <t>Entregar 500 soluciones de vivienda con obras complementarias.</t>
  </si>
  <si>
    <t>Realizar 560 mejoramientos de vivienda en la zona urbana y rural.</t>
  </si>
  <si>
    <t>Atender y acompañar a 13.500 familias en temas relacionas con vivienda de interés social.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</si>
  <si>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</si>
  <si>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</si>
  <si>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</si>
  <si>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</si>
  <si>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</si>
  <si>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</si>
  <si>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</si>
  <si>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Realizar mantenimiento y adecuaciones menores a 105 campos y/o escenarios deportivos.</t>
  </si>
  <si>
    <t>Mantener la Escuela Municipal de Artes y Oficios en el Municipio.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</si>
  <si>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</si>
  <si>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</si>
  <si>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</si>
  <si>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</si>
  <si>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</si>
  <si>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</si>
  <si>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</si>
  <si>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</si>
  <si>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</si>
  <si>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</si>
  <si>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</si>
  <si>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</si>
  <si>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</si>
  <si>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</si>
  <si>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</si>
  <si>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</si>
  <si>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</si>
  <si>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</si>
  <si>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Número de ambientes escolares adecuados y/o dotados para la atención a la primera infancia (transición) con enfoque diferencial.</t>
  </si>
  <si>
    <t>Número de estudiantes con enfoque diferencial beneficiados anualmente con el programa de alimentación escolar.</t>
  </si>
  <si>
    <t>Porcentaje de estudiantes matriculados en los establecimientos educativos oficiales rurales mantenidos con el programa de alimentación escolar.</t>
  </si>
  <si>
    <t>Número de jóvenes y adultos mantenidos con modelos flexibles.</t>
  </si>
  <si>
    <t>Número de establecimientos educativos oficiales dotados con material didáctico y/o mobiliario escolar.</t>
  </si>
  <si>
    <t>Porcentaje de modelos lingüísticos, intérpretes de lengua de señas colombiana en la oferta Bilingüe y Bicultural mantenidos para estudiantes con discapacidad auditiva en la IE Normal Superior de Bucaramanga.</t>
  </si>
  <si>
    <t>Porcentaje de establecimientos educativos oficiales de educación formal mantenidos que reportan estudiantes con discapacidad y talentos excepcionales o capacidades, con los servicios profesionales de apoyo pedagógico para el proceso de inclusión y equidad en la educación, para la oferta general.</t>
  </si>
  <si>
    <t>Número de Ludotecas mantenidas en funcionamiento.</t>
  </si>
  <si>
    <t>Número de cupos de transporte escolar mantenidos a estudiantes de zonas de difícil acceso con enfoque diferencial.</t>
  </si>
  <si>
    <t>Número de estudiantes mantenidos con la prestación del servicio educativo por el sistema de contratación con enfoque diferencial.</t>
  </si>
  <si>
    <t>Número de establecimientos educativos oficiales con reparaciones locativas realizadas.</t>
  </si>
  <si>
    <t>Número de intervenciones realizadas a colegios públicos de Bucaramanga.</t>
  </si>
  <si>
    <t>Número de establecimientos educativos oficiales mantenidos con apoyo a los proyectos transversales.</t>
  </si>
  <si>
    <t>Número de establecimientos educativos oficiales mantenidos con planta de personal docente, administrativa, servicios  públicos, aseo, vigilancia y arrendamientos.</t>
  </si>
  <si>
    <t>Número de docentes de los establecimientos educativos oficiales capacitados en el manejo de una segunda lengua.</t>
  </si>
  <si>
    <t>Número de estudiantes de establecimientos educativos oficiales beneficiados anualmente con estrategias de aprendizaje en una segunda lengua con enfoque diferencial.</t>
  </si>
  <si>
    <t>Número de docentes de los establecimientos educativos oficiales capacitados en evaluacion por competencias.</t>
  </si>
  <si>
    <t>Número de sedes de establecimientos educativos rurales mantenidos con acompañamiento integral para el mejoramiento de la gestión escolar.</t>
  </si>
  <si>
    <t>Número de foros educativos realizados sobre experiencias significativas artísticas y culturales.</t>
  </si>
  <si>
    <t>Porcentaje de macroprocesos de la Secretaría de Educación mantenidos.</t>
  </si>
  <si>
    <t xml:space="preserve">Número de programas de bienestar laboral dirigido al personal docente, directivo docente y administrativo mantenido en los establecimientos educativos oficiales. </t>
  </si>
  <si>
    <t>Porcentaje de estudiantes de los grados 10 y 11 que realizan las prácticas de la educación media técnica mantenidos con el pago de ARL en el cumplimiento del decreto 055 de 2015.</t>
  </si>
  <si>
    <t>Número de caracterizaciones del clima escolar y victimización que permita identificar los problemas de convivencia y seguridad del entorno escolar realizados.</t>
  </si>
  <si>
    <t>Número de nuevos subsidios otorgados con enfoque diferencial para el acceso a la educación superior del nivel técnico, tecnológico y profesional.</t>
  </si>
  <si>
    <t>Porcentaje de subsidios mantenidos para el acceso a la educación superior del nivel técnico, profesional, tecnológico y profesional.</t>
  </si>
  <si>
    <t>Número de personas beneficiadas a través de un programa de educación virtual pos secundaria que proporcione conocimientos, competencias y habilidades para el empleo y el emprendimiento de acuerdo al perfil productivo de la región.</t>
  </si>
  <si>
    <t>Porcentaje de población pobre afiliada al régimen subsidiado.</t>
  </si>
  <si>
    <t>Porcentaje de EAPB contributivas que maneje población subsidiada, EAPB subsidiada e IPS públicas y privadas que presten servicios de salud a los usuarios del Régimen Subsidiado con auditoría mantenida.</t>
  </si>
  <si>
    <t>Porcentaje de IPS que presenten servicios de salud de urgencias de la red pública y privada que atienda a la población del Régimen Subsidiado con inspección, vigilancia y control mantenidos.</t>
  </si>
  <si>
    <t>Porcentaje de acciones realizadas de Gestión de la Salud Pública contenidas en el Plan de Acción de Salud mantenidas.</t>
  </si>
  <si>
    <t>Número de políticas públicas de participación social en salud implementadas.</t>
  </si>
  <si>
    <t>Porcentaje de eventos en vigilancia en salud pública con seguimiento mantenido.</t>
  </si>
  <si>
    <t>Porcentaje de avance en la construcción, mejoramiento y/o reposición de la infraestructura física de los centros y/o unidades de salud.</t>
  </si>
  <si>
    <t>Número de unidades de salud móviles adquiridos para el área rural.</t>
  </si>
  <si>
    <t>Número de estrategias de atención primaria en salud mantenidas.</t>
  </si>
  <si>
    <t>Número de centros de salud y unidades hospitalarias de la ESE ISABU mantenidos con infraestructura física mantenida.</t>
  </si>
  <si>
    <t>Número de ambulancias mantenidas en funcionamiento con el fin de mejorar el sistema de referencia y contrareferencia interna de la ESE ISABU.</t>
  </si>
  <si>
    <t xml:space="preserve">Número de parques de la ciudad que se realiza actividad física para promover estilos de vida saludable y prevenir enfermedades crónicas no transmisibles. </t>
  </si>
  <si>
    <t>Número de enfermedades crónicas no transmisibles con monitoreo mantenido que son desarrolladas por las EAPB e IPS.</t>
  </si>
  <si>
    <t>Número de estrategias de gestión integral mantenidas para prevención y control de enfermedades endemoepidémicas y emergentes, reemergentes y desatendidas.</t>
  </si>
  <si>
    <t>Porcentaje de cobertura de vacunación en niños y niñas menores de 5 años.</t>
  </si>
  <si>
    <t>Número de planes de acción de salud mental de acuerdo a la Política Nacional formulados e implementados.</t>
  </si>
  <si>
    <t>Número de Planes de Seguridad Alimentaria y Nutricional mantenidos.</t>
  </si>
  <si>
    <t>Número de estrategias de seguimiento a bajo peso al nacer, desnutrición aguda, IAMI y lactancia materna mantenidas.</t>
  </si>
  <si>
    <t>Numero de Modelos de abordaje comunitario para acciones de promoción, prevención y de acceso al diagnóstico de VIH en la población priorizada de la Ciudad de Bucaramanga para la ampliación de la respuesta Nacional al VIH implementados.</t>
  </si>
  <si>
    <t>Número de  estrategias de atención integral en salud formuladas e implementadas para la población LGTBIQ+ que garantice el trato digno.</t>
  </si>
  <si>
    <t>Número de estrategias de información, educación y comunicación mantenidas para fortalecer valores en derechos sexuales y reproductivos diseñada.</t>
  </si>
  <si>
    <t>Número de estrategias de servicios amigables para adolescentes y jóvenes mantenidas.</t>
  </si>
  <si>
    <t>Porcentaje de EAPBs e IPS mantenidas con verificación sobre el cumplimiento de la Ruta de Atención Materno-Perinatal.</t>
  </si>
  <si>
    <t xml:space="preserve">Número de estrategias de atención integral en primera infancia "En Bucaramanga es haciendo para un inicio feliz" formuladas e implementadas. </t>
  </si>
  <si>
    <t>Número de Planes de acción intesectoriales de entornos saludables PAIE con población víctima del conflicto interno armado mantenidos.</t>
  </si>
  <si>
    <t>Porcentaje de centros vida y centros día con verificación mantenida para personas mayores en cumplimiento de la Resolución 055 de 2018.</t>
  </si>
  <si>
    <t>Número de estrategias AIEPI mantenidas en las IPS y en la comunidad.</t>
  </si>
  <si>
    <t>Número de salas ERA mantenidas en funcionamiento en IPS públicas para niños y niñas menores de 6 años.</t>
  </si>
  <si>
    <t>Número de Planes Municipales de Discapacidad mantenidos.</t>
  </si>
  <si>
    <t>Número de estrategias de información, educación y comuncación formuladas e implementadas para promover la formación de familias democráticas, respetuosas e incluyentes que reconozca sus derechos, sus responsabilidades y su papel en el fortalecimiento de la comunidad.</t>
  </si>
  <si>
    <t xml:space="preserve">Número de estrategias educativas formuladas e implementadas encaminadas a la promoción de la salud y prevención de la enfermedad dirigida a poblaciones étnicas. </t>
  </si>
  <si>
    <t>Número de identificaciones y censos de individuos caninos y felinos realizados.</t>
  </si>
  <si>
    <t>Número de individuos entre caninos y felinos vacunados con antirrábica.</t>
  </si>
  <si>
    <t>Número de esterilizaciones de caninos y felinos realizadas.</t>
  </si>
  <si>
    <t>Número de visitas de inspección, vigilancia y control realizadas a establecimientos de alto y bajo riesgo sanitario.</t>
  </si>
  <si>
    <t>Número de estrategias de entorno saludable mantenidas en la zona urbana y rural.</t>
  </si>
  <si>
    <t>Porcentaje de avance en la adecuación de la infraestructura física del centro de Zoonosis.</t>
  </si>
  <si>
    <t>Número de Programas de Hospitales Seguros y Planes Familiares de Emergencias mantenidos.</t>
  </si>
  <si>
    <t>Número de Sistemas de Emergencias Médicas implementados y mantenidos.</t>
  </si>
  <si>
    <t>Porcentaje de acciones de promoción y prevención de los riesgos laborales en población formal e informal mantenidos.</t>
  </si>
  <si>
    <t>Número de estrategias formuladas e implementadas para el fortalecimiento de padres/madres y/o cuidadores en pautas de crianza y vinculos afectivos  tanto en el ámbito familiar como comunitario que permitan disminuir las violencias en primera infancia.</t>
  </si>
  <si>
    <t>Número de programas formulados e implementados para la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</si>
  <si>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Número de dotaciones entregadas a espacios para la primera infancia con enfoque de inclusión que permitan el desarrollo de habilidades.</t>
  </si>
  <si>
    <t>Número de Centros de Desarrollo Infantil - CDI o Espacios para la Primera Infancia construídos o adecuados.</t>
  </si>
  <si>
    <t>Número de estrategias de corresponsabilidad en la garantía de derechos, la prevención de vulneración, amenaza o riesgo en el ámbito familiar, comunitario e institucional formuladas e implementadas.</t>
  </si>
  <si>
    <t>Número de iniciativas implementadas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</si>
  <si>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Número de programas formulados e implementados para el reconocimiento de la construcción de la identidad de niños y niñas con una perspectiva de género  dirigido a padres/madres y educadores.</t>
  </si>
  <si>
    <t>Número de estrategias formuladas e implementadas para el fomento de prácticas de autoprotección y cuidado en niños y niñas para la prevención de conductas de riesgo (consumo de SPA, acciones delictivas, abandono familiar y escolar).</t>
  </si>
  <si>
    <t>Número de estrategias comunitarias y familiares formuladas e implementadas para la prevención y erradicación del trabajo infantil en niños, niñas y adolescentes de acuerdo a los lineamientos del Plan Nacional  de Erradicación del trabajo infantil y sus peores formas.</t>
  </si>
  <si>
    <t>Número de Rutas de Prevención, Detección y Atención Interinstitucional implementadas y mantenidas frente casos de niños, niñas y adolescentes victimas de bullying, abuso, acoso y/o explotación sexual.</t>
  </si>
  <si>
    <t>Número de jornadas de conmemoración del día de la niñez realizadas.</t>
  </si>
  <si>
    <t>Número de rutas de atención integral formuladas e implementadas para niños, niñas, adolescentes refugiados y migrantes y sus familias.</t>
  </si>
  <si>
    <t>Número de programas formulados e implementados de familias fuertes: amor y límite que permitan fortalecer a las familias como agente protector ante las conductas de riesgo en los adolescentes.</t>
  </si>
  <si>
    <t>Número de entradas gratuitas brindadas a niñas, niños y adolescentes y sus familias a  eventos artísticos, culturales, lúdicos y recreativos.</t>
  </si>
  <si>
    <t>Número de jornadas desarrolladas de uso creativo del tiempo y emprendimiento que potencien sus competencias y motiven continuar en diferentes niveles de educación superior.</t>
  </si>
  <si>
    <t>Porcentaje de niños, niñas y adolescentes en extrema vulnerabilidad fallecidos con servicio exequial requerido por sus familias.</t>
  </si>
  <si>
    <t>Número de procesos de liderazgo b-learning implementados mantenidos orientada al fortalecimiento de la participación de niños, niñas, adolescentes y jóvenes.</t>
  </si>
  <si>
    <t>Número de sistematizaciones realizadas de buenas prácticas que aporten al desarrollo de las realizaciones establecidas para los niños, niñas y adolescentes en el marco del proceso de rendición pública de cuentas.</t>
  </si>
  <si>
    <t>Número de casas de la juventud mantenidas con una oferta programática del uso adecuado del tiempo libre, acompañamiento psicosocial y conectividad digital.</t>
  </si>
  <si>
    <t>Número de jóvenes vinculados en los diferentes procesos democráticos de participación ciudadana.</t>
  </si>
  <si>
    <t>Número de procesos de comunicación estratégica implementados mediante campañas de innovación para la promoción y prevención de flagelos juveniles.</t>
  </si>
  <si>
    <t>Número de personas mayores beneficiados y mantenidos con el programa Colombia Mayor.</t>
  </si>
  <si>
    <t>Número de ayudas alimentarias anuales proveídas mediante complementos nutricionales para personas mayores en condición de pobreza y vulnerabilidad mejorando su calidad de vida a través de la seguridad alimentaria.</t>
  </si>
  <si>
    <t>Número de personas mayores vulnerables de los diferentes barrios del municipio beneficiados con la oferta de servicios de atencion primaria en salud, recreacion y aprovechamiento del tiempo libre.</t>
  </si>
  <si>
    <t>Porcentaje de personas mayores fallecidas en condición de pobreza, vulnerabilidad y sin red familiar de apoyo con servicio exequial.</t>
  </si>
  <si>
    <t>Número de personas mayores vulnerables mantenidas con atencion integral en instituciones especializadas a través de las modalidades centros vida y centros de bienestar en el marco de la Ley 1276 de 2009.</t>
  </si>
  <si>
    <t>Número de Centros Vida mantenidos en funcionamiento con la prestacion de servicios integrales y/o dotacion de los mismos cumpliendo con la oferta institucional.</t>
  </si>
  <si>
    <t>Número de servicios mantenidos de atención primaria en salud, atención psicosocial que promueva la salud física, salud mental y el bienestar social de las personas mayores en los centros vida.</t>
  </si>
  <si>
    <t>Número de estrategias formuladas e implementadas que promueva  las actividades psicosociales, actividades artísticas y culturales,   actividades físicas y recreación y actividades productivas en las personas mayores.</t>
  </si>
  <si>
    <t>Número de estrategias formuladas e implementadas que promuevan la democratización familiar apoyada en el componente de bienestar comunitario del programa Familias en Acción con impacto en barrios priorizados por NBI.</t>
  </si>
  <si>
    <t>Número de servicios mantenidos de acceso gratuito a espacios de recreación y cultura a familias inscritas en el programa Familias en Acción.</t>
  </si>
  <si>
    <t>Porcentaje de apoyo logístico mantenido a las familias beneficiadas del programa Familias en Acción.</t>
  </si>
  <si>
    <t>Número de estrategias formuladas e implementadas para brindar asistencia social a la población afectada por las diferentes emergencias y particularmente COVID-19.</t>
  </si>
  <si>
    <t>Número de Escuelas de Liderazgo y participación Política para Mujeres mantenidas con cobertura en zona rural y urbana.</t>
  </si>
  <si>
    <t>Número de mujeres, niñas y/o personas atendidas y mantenidas integralmente desde el componente psicosociojurídico y social considerando los enfoques diferenciales y diversidad sexual.</t>
  </si>
  <si>
    <t>Número de rutas de atención a víctimas de acoso sexual y violengia de género mantenidas y fortalecidas a través redes comunitarias de prevención en zonas priorizadas del área rural y urbana de la ciudad y consolidación de alianzas con otras entidades.</t>
  </si>
  <si>
    <t>Porcentaje de mujeres y sus hijos víctmas de violencia de género con especial situación de riesgos con medidas de atención y protección mantenidas.</t>
  </si>
  <si>
    <t>Número de estrategias mantenidas de prevención con hombres de contextos públicos y privados mediante procesos de intervención colectiva en torno a la resignificación crítica de la masculinidad hegemónica y tradicional.</t>
  </si>
  <si>
    <t>Número de Centros Integrales de la Mujer mantenidos a fin de garantizar el fortalecimiento de los procesos de atención y empoderamiento femenino.</t>
  </si>
  <si>
    <t>Número de Políticas Públicas de Mujer actualizadas e implementadas.</t>
  </si>
  <si>
    <t>Número de políticas públicas formuladas e implementadas para la población con orientación sexual e identidad de género diversa.</t>
  </si>
  <si>
    <t>Número de campañas comunicativas diseñadas y ejecutadas en espacios públicos y medios masivos de transporte orientadas a la promoción de derechos y a la eliminación de diferentes formas de violencia y discriminación de mujeres y población con orientación sexual e identidad de género diversa.</t>
  </si>
  <si>
    <t>Número de centros para la atención integral de mujeres y población con orientaciones sexuales e identidades de género diversas mantenidos a fin de garantizar el fortalecimiento de los procesos de atención, encuentro y empoderamiento.</t>
  </si>
  <si>
    <t>Porcentaje de solicitudes realizadas por éste grupo poblacional y sus familias con orientación psicosocial y jurídica atendidas.</t>
  </si>
  <si>
    <t xml:space="preserve">Número de identificaciones, caracterizaciones y seguimientos mantenidos de la situación de cada habitante de calle atendido por la Secretaría de Desarrollo Social. </t>
  </si>
  <si>
    <t>Número de habitantes de calle mantenidos con atención integral en la cual se incluya la prestación de servicios básicos.</t>
  </si>
  <si>
    <t>Número de políticas públicas para habitante de calle formuladas e implementadas.</t>
  </si>
  <si>
    <t>Porcentaje de habitantes de calle fallecidos registrados dentro del censo municipal mantenidos con servicio exequial.</t>
  </si>
  <si>
    <t>Número de niñas, niños y adolescentes con discapacidad del serctor urbano y rural en extrema vulnerabilidad mantenidos con atención integral en procesos de habilitación y rehabilitación.</t>
  </si>
  <si>
    <t>Número de bancos de ayudas técnicas, tecnológicas e informáticas mantenidas para personas con discapacidad que se encuentren en el registro de localización y caracterización.</t>
  </si>
  <si>
    <t>Número de estrategias formuladas e implementadas  de orientación ocupacional, aprovechamiento del tiempo libre, formación y esparcimiento cultural y actividades que mejoren la calidad de vida dirigidas a personas con discapacidad.</t>
  </si>
  <si>
    <t>Número de familias de personas con discapacidad beneficiadas anualmente con una canasta básica alimentaria que según su situación socioeconómica se encuentran en extrema vulnerabilidad.</t>
  </si>
  <si>
    <t>Número de estrategias implementadas de apoyo técnico y jurídico para las solicitudes de ayudas técnicas requeridas por personas vulnerables en condición de discapacidad.</t>
  </si>
  <si>
    <t>Número de subsidios complementarios asignados a hogares en condición de vulnerabilidad con enfoque diferencial.</t>
  </si>
  <si>
    <t>Número de soluciones de vivienda entregadas con obras complementarias.</t>
  </si>
  <si>
    <t>Número de mejoramientos de vivienda realizados en zona urbana y rural.</t>
  </si>
  <si>
    <t>Número de familias atendidas y acompañadas en temas relacionados con vivienda de interés social.</t>
  </si>
  <si>
    <t>Número de eventos de hábitos de vida saludable (recreovías, ciclovías, ciclopaseos y caminatas ecológicas por senderos y cerros) realizados.</t>
  </si>
  <si>
    <t>Número de grupos comunitarios mantenidos para la práctica de la actividad física regular que genere hábitos y estilos de vida saludables en ágoras, parques y canchas.</t>
  </si>
  <si>
    <t>Número de eventos recreativos y deportivos desarrollados para las comunidades bumanguesas, incluidas las vacaciones creativas para infancia.</t>
  </si>
  <si>
    <t>Número de eventos deportivos y recreativos dirigidos a población vulnerable: discapacidad, víctimas del conflicto interno armado y población carcelaria hombres y mujeres desarrollados.</t>
  </si>
  <si>
    <t>Número niños y niñas vinculados en procesos de formación y preparación de deportistas a través de centros de educación física, escuelas de iniciación, ciclo de perfeccionamiento atlético y competencias y festivales deportivos en los juegos estudiantiles.</t>
  </si>
  <si>
    <t>Número de personas capacitadas en áreas afines a la actividad física, recreación y deporte.</t>
  </si>
  <si>
    <t>Número de iniciativas apoyadas de organismos del deporte asociado, grupos diferenciales y de comunidades generales.</t>
  </si>
  <si>
    <t>Número de campos y/o escenarios deportivos con mantenimientos y adecuaciones menores.</t>
  </si>
  <si>
    <t>Número de Escuelas Municipales de Artes y Oficios mantenidas.</t>
  </si>
  <si>
    <t>Número de iniciativas de formación artística en extensión implementadas y mantenidas para atención de población desde la primera infancia con enfoque diferencial y/o terapéutico.</t>
  </si>
  <si>
    <t>Número de iniciativas de cultura ciudadana realizadas.</t>
  </si>
  <si>
    <t>Número de proyectos desarrollados para fortalecimiento a modelos de gestión artística, cultural o de la industria creativa.</t>
  </si>
  <si>
    <t>Número de redes municipales de bibliotecas mantenidas que incorporen a la Biblioteca Pública Gabriel Turbay.</t>
  </si>
  <si>
    <t>Número de talleres de lectura, escritura y oralidad realizados con niñas, niños y adolescentes en concordancia con el  plan nacional de lectura, escritura y la política nacional de lectura y bibliotecas.</t>
  </si>
  <si>
    <t>Número de convocatorias de fomento a la creación, circulación investigación, formación, distribución y/o comercialización artística, cultural y de gestión cutlural para los artistas y gestores culturales locales realizadas.</t>
  </si>
  <si>
    <t>Número de centros de acceso a la información, observación y aceleración implementados y mantenidos para fomento del desarrollo artístico, creativo y de gestión cultural.</t>
  </si>
  <si>
    <t>Número de iniciativas de innovación artística, cultural y creativa realizadas que contribuyan a fortalecer las cadenas de valor productivo de las artes.</t>
  </si>
  <si>
    <t>Número de plataformas digitales de comunicación y difusión artística y cultural mantenidas.</t>
  </si>
  <si>
    <t>Número de Emisoras Culturales Luis Carlos Galán Sarmiento - La Cultural 100.7 en funcionamiento.</t>
  </si>
  <si>
    <t>Número de acciones de fortalecimiento realizadas al Consejo Municipal de Cultura y de Turismo.</t>
  </si>
  <si>
    <t>Número de Planes Decenales de Cultura y Turismo formulados e implementados.</t>
  </si>
  <si>
    <t>Número de iniciativas artísticas y culturales enmarcadas en el Plan Integral Zonal realizadas.</t>
  </si>
  <si>
    <t>Número de Bienes de Interés Cultural Patrimonial adquiridos.</t>
  </si>
  <si>
    <t>Número de acciones de restauración, conservación, recuperación, mantenimiento, apropiación, promoción y/o difusión del patrimonio cultural material mueble e inmueble e inmaterial realizados.</t>
  </si>
  <si>
    <t>Porcentaje de avance de la ejecución del proyecto de adecuación, recuperación, modernización y/o dotación de la Biblioteca Gabriel Turbay.</t>
  </si>
  <si>
    <t>Número de agendas de programación artística, cultural y creativas mantenidas que fortalezcan los circuitos artísticos y culturales.</t>
  </si>
  <si>
    <t>Número de agendas culturales, artísticas, educativas y deportivas creadas en el marco de celebración de los 400 años de la ciudad.</t>
  </si>
  <si>
    <t>EDUCACIÓN DE CALIDAD, GARANTÍA DE UNA CIUDAD DE OPORTUNIDADES</t>
  </si>
  <si>
    <t>COBERTURA Y EQUIDAD DE LA EDUCACIÓN PREESCOLAR, BÁSICA Y MEDIA</t>
  </si>
  <si>
    <t>CALIDAD Y FORTALECIMIENTO DE LA EDUCACIÓN PRESCOLAR, BÁSICA Y MEDIA</t>
  </si>
  <si>
    <t>CALIDAD Y FOMENTO DE LA EDUCACIÓN SUPERIOR</t>
  </si>
  <si>
    <t>SALUD CON CALIDAD, GARANTÍA DE UNA CIUDAD DE OPORTUNIDADES</t>
  </si>
  <si>
    <t>GARANTÍA DE LA AUTORIDAD SANITARIA PARA LA GESTIÓN DE LA SALUD</t>
  </si>
  <si>
    <t>PRESTACIÓN DE SERVICIOS DE SALUD</t>
  </si>
  <si>
    <t>SALUD PÚBLICA PERTINENTE, GARANTÍA DE UNA CIUDAD DE OPORTUNIDADES</t>
  </si>
  <si>
    <t>MEJORAMIENTO DE LAS CONDICIONES NO TRANSMISIBLES</t>
  </si>
  <si>
    <t>VIDA SALUDABLE Y LA PREVENCIÓN DE LAS ENFERMEDADES TRANSMISIBLES</t>
  </si>
  <si>
    <t>SALUD MENTAL</t>
  </si>
  <si>
    <t>SEGURIDAD ALIMENTARIA Y NUTRICIONAL</t>
  </si>
  <si>
    <t>DERECHOS SEXUALES Y REPRODUCTIVOS, SEXUALIDAD SEGURA</t>
  </si>
  <si>
    <t>GESTIÓN DIFERENCIAL DE POBLACIONES VULNERABLES</t>
  </si>
  <si>
    <t>SALUD AMBIENTAL</t>
  </si>
  <si>
    <t>SALUD PÚBLICA EN EMERGENCIAS Y DESASTRES</t>
  </si>
  <si>
    <t>OPORTUNIDAD PARA LA PROMOCIÓN DE LA SALUD DENTRO DE SU AMBIENTE LABORAL</t>
  </si>
  <si>
    <t>CAPACIDADES Y OPORTUNIDADES PARA SUPERAR BRECHAS SOCIALES</t>
  </si>
  <si>
    <t>PRIMERA INFANCIA EL CENTRO DE LA SOCIEDAD</t>
  </si>
  <si>
    <t xml:space="preserve">CRECE CONMIGO: UNA INFANCIA FELIZ </t>
  </si>
  <si>
    <r>
      <t xml:space="preserve">CONSTRUCCIÓN DE ENTORNOS </t>
    </r>
    <r>
      <rPr>
        <sz val="12"/>
        <rFont val="Arial"/>
        <family val="2"/>
      </rPr>
      <t>PARA UNA ADOLESCENCIA SANA</t>
    </r>
  </si>
  <si>
    <t>JUVENTUD DINÁMICA, PARTICIPATIVA Y RESPONSABLE</t>
  </si>
  <si>
    <t>ADULTO MAYOR Y DIGNO</t>
  </si>
  <si>
    <t>ACELERADORES DE DESARROLLO SOCIAL</t>
  </si>
  <si>
    <t>MÁS EQUIDAD PARA LAS MUJERES</t>
  </si>
  <si>
    <t>BUCARAMANGA HÁBITAT PARA EL CUIDADO Y LA CORRESPONSABILIDAD</t>
  </si>
  <si>
    <t>HABITANTES EN SITUACIÓN DE CALLE</t>
  </si>
  <si>
    <t>POBLACIÓN CON DISCAPACIDAD</t>
  </si>
  <si>
    <t>HABITABILIDAD</t>
  </si>
  <si>
    <t>PROYECCIÓN HABITACIONAL Y VIVIENDA</t>
  </si>
  <si>
    <t xml:space="preserve">MEJORAMIENTOS DE VIVIENDA Y ENTORNO BARRIAL   </t>
  </si>
  <si>
    <t xml:space="preserve">ACOMPAÑAMIENTO SOCIAL HABITACIONAL </t>
  </si>
  <si>
    <t>MOVIMIENTO, SATISFACCIÓN Y VIDA, UNA CIUDAD ACTIVA</t>
  </si>
  <si>
    <t>FOMENTO A LA RECREACIÓN, LA ACTIVIDAD FÍSICA Y EL DEPORTE: ME GOZO MI CIUDAD Y MI TERRITORIO</t>
  </si>
  <si>
    <t>FORMACIÓN Y PREPARACIÓN DE DEPORTISTAS</t>
  </si>
  <si>
    <t>AMBIENTES DEPORTIVOS Y RECREATIVOS DIGNOS Y EFICIENTES</t>
  </si>
  <si>
    <t>VIDA CULTURAL Y BIENESTAR CREATIVO SOSTENIBLE</t>
  </si>
  <si>
    <t>ARTE, CULTURA Y CREATIVIDAD PARA LA TRANSFORMACIÓN SOCIAL</t>
  </si>
  <si>
    <t>PATRIMONIO CULTURAL: CIRCUITOS CULTURALES Y CREATIVOS PARA TODOS</t>
  </si>
  <si>
    <t>META DE BIENESTAR</t>
  </si>
  <si>
    <t>RECURSOS POR FUENTE DE FINANCIACIÓN PARA CADA VIGENCIA</t>
  </si>
  <si>
    <t>2. BUCARAMANGA SOSTENIBLE: UNA REGIÓN CON FUTURO</t>
  </si>
  <si>
    <t>Aumentar a 200 hectáreas las áreas de preservación de zonas de abastecimiento hídrica como factor de desarrollo económico y de bienestar social.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</si>
  <si>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</si>
  <si>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</si>
  <si>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</si>
  <si>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Número de Sistemas de Gestión Ambiental Municipal - SIGAM actualizados y mantenidos de acuerdo a la Política Ambiental Municipal.</t>
  </si>
  <si>
    <t>Formular e implementar 1 estrategia de educación ambiental para los ciudadanos, las empresas e institutos descentralizados.</t>
  </si>
  <si>
    <t>Número de estrategias de educación ambiental formulados e implementados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</si>
  <si>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</si>
  <si>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Número de estrategias participativas de articulación regional interinstitucional e intergubernamental formuladas e implementadas para generar escenarios de diálogo, planificación y financiación del desarrollo sostenible.</t>
  </si>
  <si>
    <t>Formular e implementar 1 Política Pública Ambiental de Cambio Climático y Transición Energética.</t>
  </si>
  <si>
    <t>Número de Políticas Públicas Ambientales de Cambio Climático y Transición Energética formuladas e implementadas.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</si>
  <si>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</si>
  <si>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</si>
  <si>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Número de estrategias formuladas e implementadas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</si>
  <si>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</si>
  <si>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</si>
  <si>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</si>
  <si>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Número de estrategias de reforestación y conservación de los predios adquiridos formuladas e implementadas para la preservación de las cuencas hídricas que abastecen al municipio de Bucaramanga.</t>
  </si>
  <si>
    <t>Aumentar a 0,5 la calificación del Índice de Calidad Ambiental Urbana - ICAU.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</si>
  <si>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</si>
  <si>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Número de estrategias de incidencia social, comunicacional,  interinstitucional,  jurídica, y técnica (estudios hidrológicos e hidrogeológicos, entre otros) vinculando a gremios, academia, sociedad civil, entidades territoriales y autoridades ambientales formuladas e implementadas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</si>
  <si>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</si>
  <si>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Número de estudios realizados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</si>
  <si>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</si>
  <si>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Número de programas de alternativas socioeconómicas de desarrollo sustentable formulados e implementados para la provincia de Soto Norte en el marco de la corresponsabilidad socioambiental.</t>
  </si>
  <si>
    <t>Repotenciar 1 sistema de alcantarillado sanitario y pluvial.</t>
  </si>
  <si>
    <t>Porcentaje de avance en la repotenciación del alcantarillado sanitario y pluvial.</t>
  </si>
  <si>
    <t>Realizar los estudios y diseños del Sistema de Tratamiento de Aguas Residuales Bucaramanga metropolitana.</t>
  </si>
  <si>
    <t>Porcentaje de avance en la realización de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</si>
  <si>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</si>
  <si>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</si>
  <si>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Número de estrategias formuladas e implementadas para recuperar y rehabilitar corredores de conectividad ecosistémica para fortalecer la estructura ecológica urbana (cerros orientales y escarpa occidental) por medio del manejo integral de arbolado y zonas verdes.</t>
  </si>
  <si>
    <t>Aumentar al 7,5% el aprovechamiento de residuos sólidos.</t>
  </si>
  <si>
    <t>Implementar 1 piloto para la gestión de huertas urbanas sostenibles.</t>
  </si>
  <si>
    <t>Número de piloto para la gestión de huertas urbanas sostenibles implementadas.</t>
  </si>
  <si>
    <t>MANEJO INTEGRAL DE RESIDUOS SÓLIDOS, IMPACTO POSITIVO EN LA CALIDAD DE VIDA</t>
  </si>
  <si>
    <t>Número de toneladas de residuos tratados en la planta de compostaje.</t>
  </si>
  <si>
    <t>Clausurar 4 hectáreas en el sitio de disposicion final El Carrasco.</t>
  </si>
  <si>
    <t>Número de hectáreas clausuradas en el sitio de disposición final El Carrasco.</t>
  </si>
  <si>
    <t>Reciclar 5.000 toneladas en la ruta selectiva de la EMAB.</t>
  </si>
  <si>
    <t>Número de toneladas recicladas en la ruta selectiva de la EMAB.</t>
  </si>
  <si>
    <t>Formular e implementar 1 estrategia de fortalecimiento operativo de la EMAB.</t>
  </si>
  <si>
    <t>Número de estrategias de fortalecimiento operativo de la EMAB formulados e implementados.</t>
  </si>
  <si>
    <t>Actualizar e implementar el Plan de Gestión Integral de Residuos Sólidos - PGIRS.</t>
  </si>
  <si>
    <t>Número de Planes de Gestión Integral de Residuos Sólidos - PGIRS actualizados e implementados.</t>
  </si>
  <si>
    <t>Reducir a 475 la tasa de personas afectadas a causa de eventos recurrentes.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</si>
  <si>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</si>
  <si>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</si>
  <si>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</si>
  <si>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Número de Planes Municipales de Gestión de Riesgo y su Adaptación al Cambio Político y Políticas Públicas de de Gestión de Riesgo y Adaptación al Cambio Climático actualizados e implementados.</t>
  </si>
  <si>
    <t>Realizar 9 estudios en áreas o zonas con situaciones de riesgo.</t>
  </si>
  <si>
    <t>Número de estudios en áreas o zonas con situaciones de riesgo realizados.</t>
  </si>
  <si>
    <t>Adquirir 5 Sistema de Alertas Tempranas e Innovación para la gestión del riesgo.</t>
  </si>
  <si>
    <t>Número de Sistemas de Alertas Tempranas e Innovación adquiridos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</si>
  <si>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</si>
  <si>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</si>
  <si>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>Número de estrategias de respuesta a emergencia - EMRE que contenga el protocolo de atención de emergencias por calidad del aire formuladas e implementadas.</t>
  </si>
  <si>
    <t xml:space="preserve">Fortalecer 30 instancias sociales del Sistema Municipal de Gestión de Riesgo. </t>
  </si>
  <si>
    <t>Número instancias sociales fortalecidas del Sistema Municipal de Gestión de Riesgo.</t>
  </si>
  <si>
    <t>Intervenir estratégicamente 6 zonas de riesgo de desastre.</t>
  </si>
  <si>
    <t>Número de zonas de riesgo de desastre intervenidas estratégicamente.</t>
  </si>
  <si>
    <t>Mantener en 9 minutos el tiempo de respuesta a los incidentes contraincendio, rescate y materiales peligrosos.</t>
  </si>
  <si>
    <t>Realizar 1 inventario municipal de asentamientos humanos localizados en zonas de alto riesgo no mitigable.</t>
  </si>
  <si>
    <t>Número de inventarios municipales de asentamientos humanos localizados en zonas de alto riesgo no mitigable realizados.</t>
  </si>
  <si>
    <t>Mantener la atención al 100% de las familias en emergencias naturales y antrópicas.</t>
  </si>
  <si>
    <t>Porcentaje de familias atendidas en emergencias naturales y antrópicas.</t>
  </si>
  <si>
    <t>MANEJO DEL RIESGO Y ADAPTACIÓN AL CAMBIO CLIMÁTICO</t>
  </si>
  <si>
    <t>Mantener la atención integral al 100% de las emergencias y desastres ocurridas en el municipio.</t>
  </si>
  <si>
    <t>Porcentaje de emergencias y desastres ocurridas en el municipio atendidas integralmente.</t>
  </si>
  <si>
    <t>Mantener las 4 estaciones de bomberos.</t>
  </si>
  <si>
    <t>Número de estaciones de bomberos mantenidas.</t>
  </si>
  <si>
    <t>Formular e implementar 1 estrategia de fortalecimiento de la capacidad operativa de Bomberos.</t>
  </si>
  <si>
    <t>Número de estrategias de fortalecimiento de la capacidad operativa de Bomberos formuladas e implementadas.</t>
  </si>
  <si>
    <t>3. BUCARAMANGA PRODUCTIVA Y COMPETITIVA: EMPRESAS INNOVADORAS, RESPONSABLES Y CONSCIENTES</t>
  </si>
  <si>
    <t>Intermediar y gestionar 5.000 empleos a través de proyectos empresariales, financieros y de empleabilidad en los sectores priorizados.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</si>
  <si>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</si>
  <si>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</si>
  <si>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</si>
  <si>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Número de empresas, emprendimientos y/o unidades productivas fortalecidas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</si>
  <si>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Implementar 1 ecosistema empresarial para la reactivación y desarrollo económico de la ciudad.</t>
  </si>
  <si>
    <t>Número de ecosistemas empresariales implementados para la reactivación y desarrollo económico de la ciudad.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</si>
  <si>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</si>
  <si>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</si>
  <si>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</si>
  <si>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>Porcentaje de avance en el desarrollo del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</si>
  <si>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</si>
  <si>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 xml:space="preserve">Número de emprendedores formados a través de un programa de formación teórica, empresarial y/o artesanal con enfoque diferencial para emprendimientos artísticos, culturales, creativos, negocios verdes, microempresarios y/o unidades productivas urbanas y rurales. </t>
  </si>
  <si>
    <t>Mejorar en 2.000 empresas sus capacidades competitivas y su nivel de productividad.</t>
  </si>
  <si>
    <t>Implementar en 4.000 mipymes planes estratégicos orientados a innovar y/o incorporación tecnológica en áreas empresariales estratégicas con apoyo de Universidades y actores económicos clave.</t>
  </si>
  <si>
    <t xml:space="preserve">Número de mipymes con planes estratégicos implementados orientados a innovar y/o incorporación tecnológica en áreas empresariales estratégicas con apoyo de Universidades y actores económicos clave. 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</si>
  <si>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</si>
  <si>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</si>
  <si>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Número de empresas y/o emprendimientos intervenidos mediante apalancamiento financiero orientado a realizar inversión en innovación y/o tecnología 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</si>
  <si>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</si>
  <si>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Número de créditos otorgados a emprendimientos y mipymes de orientados a capital de trabajo o destinos de inversión diferente a innovación y/o tecnología en zonas urbanas y rurales.</t>
  </si>
  <si>
    <r>
      <t>EMPLEO Y EMPLEABILIDA</t>
    </r>
    <r>
      <rPr>
        <sz val="12"/>
        <rFont val="Arial"/>
        <family val="2"/>
      </rPr>
      <t>D</t>
    </r>
  </si>
  <si>
    <t>Registrar 5.000 hojas de vida para facilitar el proceso de inserción en el mercado laboral identificando habilidades, destrezas  y que competencias  para el trabajo.</t>
  </si>
  <si>
    <t>Número de hojas de vida registradas para facilitar el proceso de inserción en el mercado laboral identificando habilidades, destrezas  y que competencias  para el trabajo.</t>
  </si>
  <si>
    <t>Disminuir a 4 el número de alumnos por computador.</t>
  </si>
  <si>
    <t>Formar 3.000  jóvenes y adultos en competencias  personales y/o  técnicas para el trabajo con el fin de facilitar su inserción en el mercado laboral.</t>
  </si>
  <si>
    <t>Número de jóvenes y adultos formados en competencias  personales y/o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</si>
  <si>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</si>
  <si>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Número de empresas acompañadas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</si>
  <si>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</si>
  <si>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</si>
  <si>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</si>
  <si>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Porcentaje de estudios y/o diseños requeridos realizados para el desarrollo de proyectos de infraestructura.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</si>
  <si>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</si>
  <si>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</si>
  <si>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Número de modelos de conectividad comunitario diseñados e implementados que permitan la interacción digital de la ciudadanía a partir de la infraestructura de Zonas Digitales existentes y la aplicación de modelos de escalabilidad y tecnologías de ultima generación.</t>
  </si>
  <si>
    <t>Diseñar e implementar 1 modelo de conectividad y arquitectura de datos que permita la interoperabilidad entre los sistemas de información e infraestructura tecnológica existente y proyectada.</t>
  </si>
  <si>
    <t>Porcentaje de diseño e implementación del modelo de conectividad y arquitectura de datos que permita la interoperabilidad entre los sistemas de información e infraestructura tecnológica existente y proyectada.</t>
  </si>
  <si>
    <t>Aumentar a 40.534 visitantes y/o turistas nacionales e internacionales a la ciudad.</t>
  </si>
  <si>
    <t>Mantener en los 8 Puntos Digital y en el Centro de Pensamiento para la Cuarta Revolución Industrial la conectividad y la infraestructura tecnológica.</t>
  </si>
  <si>
    <t>Número de Puntos Digitales y Centros de Pensamiento para la Cuarta Revolución mantenidos con conectividad y la infraestructura tecnológica.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</si>
  <si>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</si>
  <si>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</si>
  <si>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</si>
  <si>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Número de aulas especializadas dotadas y/o repotenciadas en los establecimientos educativos oficiales.</t>
  </si>
  <si>
    <t>Mantener los 47 establecimientos educativos oficiales con conectividad.</t>
  </si>
  <si>
    <t>Número de establecimientos educativos oficiales mantenidos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</si>
  <si>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</si>
  <si>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</si>
  <si>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</si>
  <si>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Número de acciones realizadas para fortalecer el reconocimiento, difusión y promoción turística y potenciar los puntos PITs.</t>
  </si>
  <si>
    <t>Realizar 4 eventos culturales para fomentar la promoción y la competitividad turística del destino.</t>
  </si>
  <si>
    <t>Número de eventos culturales realizados  para fomentar la promoción y la competitividad turística del destino.</t>
  </si>
  <si>
    <t>Mantener en 0 los casos de contagio contra fiebre aftosa y brucelosis en vacunos según normatividad del ICA.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</si>
  <si>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</si>
  <si>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</si>
  <si>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>Número de acciones implementadas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</si>
  <si>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</si>
  <si>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 xml:space="preserve">Número de acciones de fortalecimiento al Bureau de Convenciones de Bucaramanga implementadas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</si>
  <si>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</si>
  <si>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Número de campañas de comunicación realizadas para la difusión realizadas que permitan el posicionamiento de la Marca Ciudad en el territorio local, regional y nacional que motiven la inversión de diferentes sectores económicos para fortalecer el desarrollo, competitividad y turismo.</t>
  </si>
  <si>
    <t>UNA ZONA RURAL COMPETITIVA E INCLUYENTE</t>
  </si>
  <si>
    <t>DESARROLLO DEL CAMPO</t>
  </si>
  <si>
    <t>Instalar 200 sistemas de riego por goteo en la zona rural.</t>
  </si>
  <si>
    <t>Número de sistemas de riego por goteo instalados en la zona rural.</t>
  </si>
  <si>
    <t>Aumentar al 90% la cobertura de saneamiento básico en el sector rural.</t>
  </si>
  <si>
    <t>Mantener 2 ciclos de vacunación contra fiebre aftosa y brucelosis en vacunos según normatividad del ICA.</t>
  </si>
  <si>
    <t>Número de ciclos de vacunación mantenidas contra fiebre aftosa y brucelosis en vacunos según normatividad del ICA.</t>
  </si>
  <si>
    <t>Realizar 12 proyectos productivos agrícolas o pecuarios.</t>
  </si>
  <si>
    <t>Número de proyectos productivos agrícolas o pecuarios realizados.</t>
  </si>
  <si>
    <t>Mantener 4 mercadillos campesinos.</t>
  </si>
  <si>
    <t>Número de mercadillos campesinos mantenidos.</t>
  </si>
  <si>
    <t>Mantener el Plan General de Asistencia Técnica.</t>
  </si>
  <si>
    <t>Número de Planes Generales de Asistencia Técnica actualizados e mantenidos.</t>
  </si>
  <si>
    <t>Desarrollar procesos agroindustriales con 20 unidades productivas del sector rural.</t>
  </si>
  <si>
    <t>Número de unidades productivas del sector rural con procesos agroindustriales desarrollados.</t>
  </si>
  <si>
    <t>Repotenciar 2 acueductos veredales.</t>
  </si>
  <si>
    <t>Número de acueductos veredales repotenciados.</t>
  </si>
  <si>
    <t>Construir 1 acueducto veredal.</t>
  </si>
  <si>
    <t>Porcentaje de avance en la construcción del acueducto veredal.</t>
  </si>
  <si>
    <t>Construir 50 pozos sépticos para el sector rural.</t>
  </si>
  <si>
    <t>Número de pozos sépticos construidos para el sector rural.</t>
  </si>
  <si>
    <t>4. BUCARAMANGA CIUDAD VITAL: LA VIDA ES SAGRADA</t>
  </si>
  <si>
    <t>Aumentar a 4,86 mts2/hab el Índice de Espacio Público Efectivo por Habitante.</t>
  </si>
  <si>
    <t>ESPACIO PÚBLICO VITAL</t>
  </si>
  <si>
    <t>ESPACIO PÚBLICO TRANSFORMADOR</t>
  </si>
  <si>
    <t>Sanear, titular y/o incorporar 450 bienes inmuebles a favor del Municipio.</t>
  </si>
  <si>
    <t>Número de bienes inmuebles saneados, titulados y/o incorporados a favor del Municipio.</t>
  </si>
  <si>
    <t>Acompañar 300 iniciativas de emprendimiento comerciales en espacio público a través de planes, oferta, proyectos y/o programas de la administración municipal.</t>
  </si>
  <si>
    <t>Número de iniciativas de emprendimiento comerciales en espacio público acompañadas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</si>
  <si>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</si>
  <si>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Número de estrategias formuladas e implementadas que promuevan la participación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</si>
  <si>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</si>
  <si>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</si>
  <si>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Porcentaje de parques, zonas verdes y su mobiliario mantenido.</t>
  </si>
  <si>
    <t>EQUIPAMIENTO COMUNITARIO</t>
  </si>
  <si>
    <t>Construir y/o mejorar 100.000 m2 de espacio espacio público y equipamiento urbano de la ciudad.</t>
  </si>
  <si>
    <t>Número de m2 de espacio público y equipamiento urbano de la ciudad consrtuido y/o mejorado.</t>
  </si>
  <si>
    <t>Realizar mejoramiento y/o mantenimiento a la infraestructura de 2 plaza de mercado a cargo del municipio.</t>
  </si>
  <si>
    <t>Número de plaza de mercados a cargo del municipio con acciones de mejoramiento y mantenimiento a la infraestructura.</t>
  </si>
  <si>
    <t>Mantener las 4 Plazas de Mercado administradas por el Municipio.</t>
  </si>
  <si>
    <t>Número de plazas de mercado administradas por el Municipio mantenidas.</t>
  </si>
  <si>
    <t>Construir y/o gestionar el Coso Municipal.</t>
  </si>
  <si>
    <t>Porcentaje de avance en la construcción y/o gestión del Coso Municipal</t>
  </si>
  <si>
    <t>INFRAESTRUCTURA DE TRANSPORTE</t>
  </si>
  <si>
    <t>Construir 15 kilómetros de cicloruta en el municipio diseñados bajo la implementación de la estrategia de la bicicleta.</t>
  </si>
  <si>
    <t>Número de kilómetros de cicloruta construídos en el municipio diseñados bajo la implementación de la estrategia de la bicicleta.</t>
  </si>
  <si>
    <t>Realizar mantenimiento o mejoramiento a 100.000 m2 de malla vial urbana.</t>
  </si>
  <si>
    <t xml:space="preserve">Número de m2 de malla vial urbana mantenidos o mejorados. </t>
  </si>
  <si>
    <t>Construir 3.000 metros líneales de placa huella en la zona rural.</t>
  </si>
  <si>
    <t>Número de metros lineales de placa huella construídos en la zona rural.</t>
  </si>
  <si>
    <t>Realizar mantenimiento a 2 puente peatonal.</t>
  </si>
  <si>
    <t>Número de puentes peatonales con mantenimiento realizado.</t>
  </si>
  <si>
    <t>ALUMBRADO PÚBLICO URBANO Y RURAL</t>
  </si>
  <si>
    <t>Formular e implementar 1 programa de expansión y modernización del alumbrado público de la ciudad.</t>
  </si>
  <si>
    <t>Número de programas de expansión y modernización del alumbrado público de la ciudad formulados e implementados.</t>
  </si>
  <si>
    <t xml:space="preserve">Mantener el funcionamiento del 100% de las luminarias operativas. </t>
  </si>
  <si>
    <t xml:space="preserve">Porcentaje de luminarias operativas en funcionamiento. </t>
  </si>
  <si>
    <t>Implementar 1 herramienta que permita integrar la gestión y el control de la infraestructura del alumbrado público mediante las TIC.</t>
  </si>
  <si>
    <t>Porcentaje de avance en la implementación de la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</si>
  <si>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</si>
  <si>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Número de puntos de luminarias telegestionadas instaladas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</si>
  <si>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</si>
  <si>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Número de sistemas implementados y mantenidos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</si>
  <si>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</si>
  <si>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Porcentaje de avance en la implementación del centro de control y gestión que asegure la interoperabilidad, integración y el análisis de la información proveniente de la red de alumbrado público inteligente y otras.</t>
  </si>
  <si>
    <t>Disminuir a 16,1 la tasa de homicidios.</t>
  </si>
  <si>
    <t>BUCARAMANGA SEGURA</t>
  </si>
  <si>
    <t>PREVENCIÓN DEL DELITO</t>
  </si>
  <si>
    <t>Formular e implementar 1 programa de gestores de convivencia.</t>
  </si>
  <si>
    <t>Número de programas de gestores de convivencia formulados e implementados.</t>
  </si>
  <si>
    <t>Formular e implementar 1 estrategia orientada a erradicar la violencia y fortalecer la protección en niños, niñas y adolescentes, mujeres, líderes sociales y personas mayores en entornos de violencia.</t>
  </si>
  <si>
    <t>Número de estrategias formuladas e implementadas orientadas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</si>
  <si>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</si>
  <si>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Número de hogares de paso para las niñas y niños en riesgo y/o vulnerabilidad mantenidos.</t>
  </si>
  <si>
    <t>Mantener el Programa de Tolerancia en Movimiento con el objetivo de fortalecer la convivencia y seguridad ciudadana.</t>
  </si>
  <si>
    <t>Número de Programas de Tolerancia en Movimiento mantenidos con el objetivo de fortalecer la convivencia y seguridad ciudadana.</t>
  </si>
  <si>
    <t>Disminuir a 305,4 la tasa de violencia interpersonal.</t>
  </si>
  <si>
    <t>Intervenir 10 puntos críticos de criminalidad con acciones integrales.</t>
  </si>
  <si>
    <t>Número de puntos críticos de criminalidad intervenidos con acciones integrales.</t>
  </si>
  <si>
    <t>Mantener la estrategia para la prevención, detección y atención de las violencias en adolescentes.</t>
  </si>
  <si>
    <t>Número de estrategias mantenidas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</si>
  <si>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</si>
  <si>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</si>
  <si>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Número de Planes Integral de Seguridad y Convivencia Ciudadana (PISCC) formulados e implementados en conjunto con las entidades pertinentes.</t>
  </si>
  <si>
    <t>Mantener la adquisición del 100% las herramientas de innovación, ciencia y tecnología aprobadas a los organismos de orden público en marco de una ciudad inteligente.</t>
  </si>
  <si>
    <t>Porcentaje de herramientas de innovación, ciencia y tecnología adquiridas aprobadas a los organismos de orden público en marco de una ciudad inteligente.</t>
  </si>
  <si>
    <t>Disminuir a 129,1 la tasa de violencia intrafamiliar.</t>
  </si>
  <si>
    <t>Mantener en funcionamiento el Circuito Cerrado de Televisión.</t>
  </si>
  <si>
    <t>Número de Circuitos Cerrados de Televisión en funcionamiento.</t>
  </si>
  <si>
    <t>Formular e implementar el plan de acción para la habilitación  del Centro de Traslado por Protección - CTP en cumplimiento por el Código Nacional de Seguridad y Convicencia Ciudadana.</t>
  </si>
  <si>
    <t>Número de planes de acción formulados e implementados para la habilitación  del Centro de Traslado por Protección - CTP en cumplimiento por el Código Nacional de Seguridad y Convicencia Ciudadana.</t>
  </si>
  <si>
    <r>
      <t xml:space="preserve">PROMOCIÓN </t>
    </r>
    <r>
      <rPr>
        <sz val="12"/>
        <rFont val="Arial"/>
        <family val="2"/>
      </rPr>
      <t xml:space="preserve">DE LA SEGURIDAD CIUDADANA, EL </t>
    </r>
    <r>
      <rPr>
        <sz val="12"/>
        <rFont val="Arial"/>
        <family val="2"/>
      </rPr>
      <t>ORDEN PÚBLICO Y LA CONVIVENCIA</t>
    </r>
  </si>
  <si>
    <t xml:space="preserve">Formular e implementar 1 estrategia de promoción y efectividad del Código Nacional de Seguridad y Convivencia Ciudadana. </t>
  </si>
  <si>
    <t xml:space="preserve">Número de estrategias formuladas e implementadas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</si>
  <si>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</si>
  <si>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Número de estrategias formuladas e implementadas para mejorar la prestación del servicio de las inspecciones de policía y el seguimiento a los procesos policivos.</t>
  </si>
  <si>
    <t>Incrementar al 10% el uso de la bicicleta en las vías de la ciudad.</t>
  </si>
  <si>
    <t>Crear y mantener 1 observatorio de convivencia y seguridad ciudadana.</t>
  </si>
  <si>
    <t>Número de observatorios de convivencia y seguridad ciudadana creados y mantenidos.</t>
  </si>
  <si>
    <t>Desarrollar e implementar 1 protocolo para la coordinación de acciones de respeto y garantía a la protesta pacífica.</t>
  </si>
  <si>
    <t>Número de protocolos desarrollados e implementados para la coordinación de acciones de respeto y garantía a la protesta pacífica.</t>
  </si>
  <si>
    <t>Formular 1 estrategia de diagnóstico y abordaje de las conflictividades sociales.</t>
  </si>
  <si>
    <t>Número de estrategias de diagnóstico y abordaje de las conflictividades sociales formuladas e implementadas.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</si>
  <si>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</si>
  <si>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</si>
  <si>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Número de casas de justicia mantenidas como espacio de atención y descongestión de los servicios de justicia garantizando la asesoría de las personas que solicitan el servicio.</t>
  </si>
  <si>
    <t>Reducir a 9 la tasa de mortalidad por accidentes de tránsito.</t>
  </si>
  <si>
    <t>Mantener y fortalecer la prestación integral del servicio en las 3 comisarías de familia para prevenir la violencia intrafamiliar.</t>
  </si>
  <si>
    <t>Número de comisarías de familia mantenidas con la prestación integral del servicio para prevenir la violencia intrafamiliar.</t>
  </si>
  <si>
    <t>Formular e implementar 1 estrategia de promoción comunitaria de los mecanismos alternativos de solución de conflictos y  aplicación de la justicia restaurativa.</t>
  </si>
  <si>
    <t>Número de estrategias de  promoción comunitaria de los mecanismos alternativos de solución de conflictos y de aplicación de la justicia restaurativa formuladas e implementadas.</t>
  </si>
  <si>
    <t>EDUCACIÓN EN SEGURIDAD VIAL Y MOVILIDAD SOSTENIBLE</t>
  </si>
  <si>
    <t>Mantener 3 programas de educación en seguridad vial y movilidad sostenible en el municipio.</t>
  </si>
  <si>
    <t>Número de programas de educación en seguridad vial y movilidad sostenible mantenidos.</t>
  </si>
  <si>
    <t>Formular e implementar 1 programa de educación, promoción y valoración del uso de medios de transporte sostenible y del uso de la bicicleta.</t>
  </si>
  <si>
    <t>Número de programa de educación, promoción y valoración del uso de medios de transporte sostenible y del uso de la bicicleta formulados e implementados.</t>
  </si>
  <si>
    <t>Reducir a 3 la tasa de mortalidad de peatones en accidentes de tránsito.</t>
  </si>
  <si>
    <t>FORTALECIMIENTO INSTITUCIONAL PARA EL CONTROL DEL TRÁNSITO Y LA SEGURIDAD VIAL</t>
  </si>
  <si>
    <t>Formular e implementar la estrategia de control y regulación del tránsito vehicular y peatonal, de la Seguirdad vial y del transporte Informal.</t>
  </si>
  <si>
    <t>Número de estrategias de control y regulación del Tránsito vehicular y peatonal, de la Seguirdad vial y del Transporte Informal formuladas e implementadas.</t>
  </si>
  <si>
    <t>Realizar 45.000 revisiones técnico mecánica y de emisiones contaminantes.</t>
  </si>
  <si>
    <t>Número de revisiones técnico mecánica y de emisiones contaminantes realizadas.</t>
  </si>
  <si>
    <t>MODERNIZACIÓN DEL SISTEMA DE SEMAFORIZACIÓN Y SEÑALIZACIÓN VIAL</t>
  </si>
  <si>
    <t>Mantener las 174 intersecciones semaforizadas en el municipio.</t>
  </si>
  <si>
    <t>Número de intersecciones semaforizadas mantenidas en el municipio.</t>
  </si>
  <si>
    <t>Diseñar el Sistema Inteligente de Gestión de Tráfico - SIGT.</t>
  </si>
  <si>
    <t>Porcentaje de avance en el diseño del Sistema Inteligente de Gestión de Tráfico - SIGT.</t>
  </si>
  <si>
    <t>Disminuir a 280 la tasa de lesionados por accidentes de tránsito.</t>
  </si>
  <si>
    <t>Mantener el 100% de la señalización vial horizontal, vertical y elevada del inventario.</t>
  </si>
  <si>
    <t>Porcentaje de señalización vial horizontal, vertical y elevada del inventario mantenida.</t>
  </si>
  <si>
    <t>Demarcar 6.000 m2 de señalización horizontal nueva.</t>
  </si>
  <si>
    <t>Número de m2 de señalización horizontal nueva demarcada.</t>
  </si>
  <si>
    <t>Instalar 700 señales de tránsito verticales o elevadas nuevas.</t>
  </si>
  <si>
    <t>Número de señales de tránsito verticales o elevadas nuevas instaladas.</t>
  </si>
  <si>
    <t>Actualizar 2 Planes Zonales de Zonas de Estacionamiento Transitorio Regulado – ZERT.</t>
  </si>
  <si>
    <t>Número de Planes Zonales de Zonas de Estacionamiento Transitorio Regulado – ZERT actualizados.</t>
  </si>
  <si>
    <t>Aumentar al 96% la cobertura del alumbrado público en la zona rural.</t>
  </si>
  <si>
    <t>BUCARAMANGA, TERRITORIO ORDENADO</t>
  </si>
  <si>
    <t>PLANEANDO CONSTRUIMOS CIUDAD Y TERRITORIO</t>
  </si>
  <si>
    <t>Realizar la revisión del Plan de Ordenamiento Territorial - POT.</t>
  </si>
  <si>
    <t>Porcentaje de avance de la revisión del Plan de Ordenamiento Territorial - POT.</t>
  </si>
  <si>
    <t>Desarrollar 4 instrumentos derivados del POT para promover un desarrollo ordenado.</t>
  </si>
  <si>
    <t>Número de instrumentos desarrollados para promover un desarrollo ordenado.</t>
  </si>
  <si>
    <t>Realizar inspección, vigilancia y control al 100% de las obras licenciadas en el municipio.</t>
  </si>
  <si>
    <t>Porcentaje de obras licenciadas en el municipio con inspección, vigilancia y control.</t>
  </si>
  <si>
    <t>Legalizar 25 asentamientos humanos.</t>
  </si>
  <si>
    <t>Número de asentamientos humanos legalizados.</t>
  </si>
  <si>
    <t>Formular 1 Operación Urbana Estratégica - OUE.</t>
  </si>
  <si>
    <t>Porcentaje de avance en la formulación de la Operación Urbana Estratégica - OUE.</t>
  </si>
  <si>
    <t>EN BUCARAMANGA CONSTRUIMOS UN TERRITORIO DE PAZ</t>
  </si>
  <si>
    <t>TRANSFORMADO VIDAS</t>
  </si>
  <si>
    <t>Formular e implementar 1 plan de acción con la Agencia para la Reincorporación y la Normalización - ARN.</t>
  </si>
  <si>
    <t xml:space="preserve">Número de planes de acción formulados e implementados concon la Agencia para la Reincorporación y la Normalización - ARN. </t>
  </si>
  <si>
    <t xml:space="preserve">Mantener la atención integral al 100% de la población adolescente en conflicto con la ley penal. </t>
  </si>
  <si>
    <t>Porcentaje de población adolescente en conflicto con la ley penal mantenidos con atención integal.</t>
  </si>
  <si>
    <t>Desarrollar 4 iniciativas para la prevención de la trata de personas y explotación sexual comercial de niñas, niños y adolescentes.</t>
  </si>
  <si>
    <t>Número de iniciativas desarrolladas para la prevención de la trata de personas y explotación sexual comercial en niñas, niños y adolescentes.</t>
  </si>
  <si>
    <t>ATENCIÓN A VÍCTIMAS DEL CONFLICTO ARMADO</t>
  </si>
  <si>
    <t>Formular e implementar el Plan de Acción Territorial.</t>
  </si>
  <si>
    <t>Número de Planes de Acción Territorial formulados e implementados.</t>
  </si>
  <si>
    <t>Formular e implementar el Plan Integral de prevención de violaciones a derechos humanos e infracciones al derecho internacional humanitario.</t>
  </si>
  <si>
    <t>Número de Planes Integrales de prevención de violaciones a derechos humanos e infracciones al derecho internacional humanitario formulados e implementados.</t>
  </si>
  <si>
    <t>Mantener la ayuda y atención humanitaria de emergencia y en transición al 100% de la población víctima del conflicto interno armado que cumpla con los requisitos de ley.</t>
  </si>
  <si>
    <t>Porcentaje de población víctima del conflicto interno armado que cumpla con los requisitos de ley con ayuda humanitaria de emergencia y en transición .</t>
  </si>
  <si>
    <t>Mantener la asistencia funeraria al 100% de la población víctima del conflicto que cumpla con los requisitos de ley.</t>
  </si>
  <si>
    <t>Porcentaje de población víctima del conflicto que cumpla con los requisitos de ley con asistencia funeraria.</t>
  </si>
  <si>
    <t>Reducir en 8 puntos porcentuales el déficit operacional del SITM.</t>
  </si>
  <si>
    <t>Mantener las medidas de protección para prevenir riesgos y proteger a víctimas del conflicto interno armado al 100% de las solicitudes que cumplan con los requisitos de ley.</t>
  </si>
  <si>
    <t>Porcentaje de solicitudes que cumplan con los requisitos de ley con medidas de protección mantenidas para prevenir riesgos y proteger a víctimas del conflicto interno armado.</t>
  </si>
  <si>
    <t>Mantener el Centro de Atención Integral a Víctimas del conflicto interno - CAIV.</t>
  </si>
  <si>
    <t>Número de Centros de Atención Integral para las Víctimas del conflicto interno mantenidos.</t>
  </si>
  <si>
    <t>Mantener el 100% de los espacios de participación de las víctimas del conflicto establecidos por la ley en la implementación de la política pública de víctimas.</t>
  </si>
  <si>
    <t>Porcentaje de espacios de participación de las víctimas del conflicto establecidos por la ley en la implementación de la política pública de víctimas mantenidos.</t>
  </si>
  <si>
    <t>Realizar 4 iniciativas encaminadas a generar garantías de no repetición, memoria histórica y medidas de satisfacción a víctimas del conflicto interno armado.</t>
  </si>
  <si>
    <t>Número de iniciativas realizadas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</si>
  <si>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</si>
  <si>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</si>
  <si>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Número de planes de acción formulados e implementados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</si>
  <si>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</si>
  <si>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Número de jornadas desarrolladas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</si>
  <si>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</si>
  <si>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</si>
  <si>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Número de programas diseñados e implementados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</si>
  <si>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</si>
  <si>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</si>
  <si>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</si>
  <si>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Número de programas formuladas e implementadas que permitan reducir el déficit operacional del SITM.</t>
  </si>
  <si>
    <t>Implementar y mantener 1 herramienta digital (APP y/o web) que le permita a los usuarios del sistema realizar la planificación eficiente de los viajes.</t>
  </si>
  <si>
    <t>Número de herramientas digitales (APP y/o web) implementadas y mantenidas que le permitan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</si>
  <si>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</si>
  <si>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Número de estrategias integradas de complementariedad, multimodal enfocada en el fortalecimiento del sistema de bicicletas públicas, inclusión de buses (baja o cero emisiones) e infraestructura sostenible requerida formuladas e implementadas de acuerdo a las condiciones de operación del sistema.</t>
  </si>
  <si>
    <t>Implementar 3 estrategias para el estímulo de demanda de pasajeros del sistema de transporte público (tarifas diferenciadas, tarifas dinámicas, entre otros).</t>
  </si>
  <si>
    <t>Número de estrategias implementadaspara el estímulo de demanda de pasajeros del sistema de transporte público (tarifas diferenciadas, tarifas dinámicas, entre otros).</t>
  </si>
  <si>
    <t>POLÍTICA MIPG</t>
  </si>
  <si>
    <t>5. BUCARAMANGA TERRITORIO LIBRE DE CORRUPCIÓN: INSTITUCIONES SÓLIDAS Y CONFIABLES</t>
  </si>
  <si>
    <t>Lograr 80 puntos en el Índice de Desarrollo Institucional - IDI.</t>
  </si>
  <si>
    <t>ACCESO A LA INFORMACIÓN Y PARTICIPACIÓN</t>
  </si>
  <si>
    <t>GOBIERNO ABIERTO</t>
  </si>
  <si>
    <t>Formular e implementar 1 estrategia dirigida a fortalecer las acciones de transparencia en la Entidad.</t>
  </si>
  <si>
    <t xml:space="preserve">Número de estrategias dirigidas formuladas e implementadas a fortalecer las acciones de transparencia en la Entidad. </t>
  </si>
  <si>
    <t xml:space="preserve">Crear e implementar la Comisión Territorial Ciudadana para la Lucha contra la Corrupción. </t>
  </si>
  <si>
    <t>Número de Comisiones Territoriales Ciudadanas creadas e implementadas para la Lucha contra la Corrupción.</t>
  </si>
  <si>
    <t>Formular e implementar la Política Pública de Transparencia y Anticorrupción para el municipio de Bucaramanga.</t>
  </si>
  <si>
    <t>Número de Políticas Públicas de Transparencia y Anticorrupción formuladas e implementadas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</si>
  <si>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</si>
  <si>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</si>
  <si>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Número de estrategias formuladas e implementadas que fortalezca la democracia participativa (Ley 1757 de 2015).</t>
  </si>
  <si>
    <t>Construir y/o dotar 10 salones comunales con el programa Ágoras.</t>
  </si>
  <si>
    <t>Número de salones comunales con el programa Ágoras construidos y/o dotados.</t>
  </si>
  <si>
    <t>Mantener en funcionamiento el 100% de los salones comunales que hacen parte del programa Ágoras.</t>
  </si>
  <si>
    <t>Porcentaje de salones comunales mantenidos en funcionamiento que hacen parte del programa Ágoras.</t>
  </si>
  <si>
    <t>Mantener el beneficio al 100% de los ediles con pago de EPS, ARL, póliza de vida y dotación.</t>
  </si>
  <si>
    <t>Porcentaje de ediles mantenidos con el beneficio del pago de EPS, Pensión,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</si>
  <si>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</si>
  <si>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>Número de campañas pedagógicas realizadas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</si>
  <si>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</si>
  <si>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 xml:space="preserve">Porcentaje de difusión de los espacios de participación ciudadana, según requerimiento, que fortalezcan las veedurías y el debate público sobre temas de gobierno y de impacto para la planeación de ciudad. </t>
  </si>
  <si>
    <t>Lograr 81 puntos en la Medición del Desempeño Municipal - MDM.</t>
  </si>
  <si>
    <t>Actualizar e implementar 1 Plan de Medios para informar a la ciudadanía sobre las políticas, iniciativas y proyectos estratégicos del gobierno.</t>
  </si>
  <si>
    <t>Número de Planes de Medios formulados e implementados para informar a la ciudadanía sobre las políticas, iniciativas y proyectos estratégicos del gobierno.</t>
  </si>
  <si>
    <t>Mantener la estrategia de presupuestos participativos.</t>
  </si>
  <si>
    <t>Número de estrategias de presupuestos participativos mantenidas.</t>
  </si>
  <si>
    <t>Realizar 4 actividades de fortalecimiento para el Consejo Territorial de Planeación.</t>
  </si>
  <si>
    <t>Número de actividades de fortalecimiento realizadas para el Consejo Territorial de Planeación.</t>
  </si>
  <si>
    <t>ADMINISTRACIÓN PÚBLICA MODERNA E INNOVADORA</t>
  </si>
  <si>
    <t>GOBIERNO ÁGIL Y TRANSPARENTE</t>
  </si>
  <si>
    <t>Implementar 1 acción que a través del uso de nuevas   tecnologías  apoyen  los  procesos estratégicos de  planificación, apoyo logístico, gestión documental y demás  procesos  administrativos y operativos.</t>
  </si>
  <si>
    <t>Porcentaje de avance en la implementación de la acción que a través del uso de nuevas   tecnologías  apoyen  los  procesos estratégicos de  planificación, apoyo logístico, gestión documental y demás  procesos  administrativos y operativos.</t>
  </si>
  <si>
    <t>Formular e implementar 1 estrategia que permita la ejecución de la política de Gobierno Digital a través de sus tres habilitadores Arquitectura Empresarial, Seguridad de la información y servicios ciudadanos digitales.</t>
  </si>
  <si>
    <t>Número de estrategias formuladas e implementadas que permitan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</si>
  <si>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</si>
  <si>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</si>
  <si>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Número de Planes Institucionales de Capacitación, Bienestar e Incentivos formulados e implementados.</t>
  </si>
  <si>
    <t>Formular e implementar 1 Plan de Modernización de la entidad.</t>
  </si>
  <si>
    <t>Número de Planes de Modernización de la entidad formulados e implementados.</t>
  </si>
  <si>
    <t>Formular e implementar el Programa de Gestión Documental - PGD y el Plan Institucional de Archivos - PINAR.</t>
  </si>
  <si>
    <t>Número de Programas de Gestión Documental y Planes Institucionales de Archivos formulados e implementados.</t>
  </si>
  <si>
    <t>Mantener 1 observatorio municipal.</t>
  </si>
  <si>
    <t>Número de observatorios municipales mantenidos.</t>
  </si>
  <si>
    <t>Lograr 98 puntos en el Índice de Transparencia y Acceso a la Información - ITA.</t>
  </si>
  <si>
    <t>Mantener actualizada la base de datos del SISBEN.</t>
  </si>
  <si>
    <t>Número de bases de datos del SISBEN mantenidas.</t>
  </si>
  <si>
    <t>Mantener actualizada la estratificación socioeconómica urbana y rural del municipio.</t>
  </si>
  <si>
    <t>Número de estratificaciones socioeconómicas urbanas y rurales actualizadas.</t>
  </si>
  <si>
    <t>Mantener el 100% de los programas que desarrolla la Administración Central.</t>
  </si>
  <si>
    <t>Porcentaje de programas que desarrolla la Administración Central mantenidos.</t>
  </si>
  <si>
    <t>Fortalecer y mantener 1 estrategia de fortalecimiento institucional de la Dirección de Tránsito de Bucaramanga.</t>
  </si>
  <si>
    <t>Número de estrategias de fortalecimiento institucional de la Dirección de Tránsito de Bucaramanga formuladas e implementadas.</t>
  </si>
  <si>
    <t>Mantener en funcionamiento el 100% de los programas del Instituto Municipal del Empleo.</t>
  </si>
  <si>
    <t>Porcentaje de los programas de Instituto Municipal del Empleo mantenidos en funcionamiento.</t>
  </si>
  <si>
    <t>FINANZAS PÚBLICAS MODERNAS Y EFICIENTES</t>
  </si>
  <si>
    <t>Modernizar el proceso financiero y presupuestal de la Secretaría de Hacienda.</t>
  </si>
  <si>
    <t>Porcentaje de avance en la modernización del proceso financiero y presupuesta de la Secretaría de Hacienda.</t>
  </si>
  <si>
    <t>Realizar 3 socializaciones de las obligaciones tributarias mediante canales de comunicación o prensa, acompañadas de jornadas de sensibilización dirigida a los contribuyentes para mejorar la cultura de pago.</t>
  </si>
  <si>
    <t>Número de socializaciones realizadas de las obligaciones tributarias mediante canales de comunicación o prensa, acompañadas de jornadas de sensibilización dirigida a los contribuyentes para mejorar la cultura de pago.</t>
  </si>
  <si>
    <t>Mantener actualizadas la información para una óptima gestión tributaria.</t>
  </si>
  <si>
    <t>Número de bases de datos (información) actualizadas para una óptima gestión tributaria.</t>
  </si>
  <si>
    <t>Automatizar el 50% de los trámites y procedimientos de la Secretaría de Hacienda inscritos en el SUIT para reducir desplazamientos innecesarios de contribuyentes y congestión de las instalaciones administrativas.</t>
  </si>
  <si>
    <t>SERVICIO AL CIUDADANO</t>
  </si>
  <si>
    <t>INSTALACIONES DE VANGUARDIA</t>
  </si>
  <si>
    <t>Adecuar 1 espacio de esparcimiento y zona alimentaria para los funcionarios de la Administración Central.</t>
  </si>
  <si>
    <t>Número de espacios de esparcimiento y zonas alimentarias adecuadas para los funcionarios de la Administración Central.</t>
  </si>
  <si>
    <t>Formular e implementar 1 estrategia de energías renovables para la Administración Central Municipal.</t>
  </si>
  <si>
    <t>Número de estrategias de energías renovables formuladas e implementadas para la Administración Central Municipal.</t>
  </si>
  <si>
    <t>Repotenciar en un 10% los espacios de trabajo según necesidades de la administración central municipal  en las fases 1 y 2.</t>
  </si>
  <si>
    <t>Porcentaje de avance en la repotenciación de los espacios de trabajo según necesidades de la administración central municipal  en las fases 1 y 2.</t>
  </si>
  <si>
    <t>Mantener en funcionamiento el archivo de planos.</t>
  </si>
  <si>
    <t>Número de archivos de planos mantenidos en funcionamiento.</t>
  </si>
  <si>
    <t>ADMINISTRACIÓN EN TODO MOMENTO Y LUGAR</t>
  </si>
  <si>
    <t>Formular e implementar 1 estrategia de mejora del servicio al ciudadano.</t>
  </si>
  <si>
    <t>Número de estrategias de mejora del servicio al ciudadano formuladas e implementadas.</t>
  </si>
  <si>
    <t>Implementar y/o potencializar 7 herramientas y/o soluciones digitales para el servicio de atención al ciudadano como cliente externo y a servidores públicos como cliente interno.</t>
  </si>
  <si>
    <t>Número de herramientas y/o soluciones digitales implementadas y/o potencializadas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</si>
  <si>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</si>
  <si>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</si>
  <si>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</si>
  <si>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Número de estrategias formuladas e implementadas para la prevención del daño antijurídico.</t>
  </si>
  <si>
    <t>Crear e implementar 1 Agenda Regulatoria.</t>
  </si>
  <si>
    <t>Número de Agendas Regulatorias creadas e implementadas.</t>
  </si>
  <si>
    <t>RESUMEN CUMPLIMIENTO PLAN DE DESARROLLO 2020 - 2023</t>
  </si>
  <si>
    <t>Cobertura y Equidad de la Educación Preescolar, Básica y Media</t>
  </si>
  <si>
    <t>Calidad y Fortalecimiento de la Educación Preescolar, Básica y Media</t>
  </si>
  <si>
    <t>Calidad y Fomento de la educación Superior</t>
  </si>
  <si>
    <t>Garantía de la Autoridad Sanitaria para la Gestión de la Salud</t>
  </si>
  <si>
    <t>Prestación de Servicios de Salud</t>
  </si>
  <si>
    <t>Mejoramiento de las Condiciones No Transmisibles</t>
  </si>
  <si>
    <t>Vida Saludable y la Prevención de las Enfermedades Transmisibles</t>
  </si>
  <si>
    <t>Salud Mental</t>
  </si>
  <si>
    <t>Derechos Sexuales y Reproductivos, Sexualidad Segura</t>
  </si>
  <si>
    <t>Salud Pública en Emergencias y Desastres</t>
  </si>
  <si>
    <t>Oportunidad para la Promoción de la Salud Dentro de su Ambiente Laboral</t>
  </si>
  <si>
    <t>Primera Infancia el Centro de la Sociedad</t>
  </si>
  <si>
    <t>Crece Conmigo: Una Infancia Feliz</t>
  </si>
  <si>
    <t>Construcción de Entornos para una Adolescencia Sana</t>
  </si>
  <si>
    <t>Juventud Dinámica, Participativa y Responsable</t>
  </si>
  <si>
    <t>Adulto Mayor y Digno</t>
  </si>
  <si>
    <t>Aceleradores de Desarrollo Social</t>
  </si>
  <si>
    <t>Más Equidad para las Mujeres</t>
  </si>
  <si>
    <t>Bucaramanga Hábitat para el cuidado y la Corresponsabilidad</t>
  </si>
  <si>
    <t>Proyección Habitacional y Vivienda</t>
  </si>
  <si>
    <t>Mejoramientos de Vivienda y Entorno Barrial</t>
  </si>
  <si>
    <t>Acompañamiento Social Habitacional</t>
  </si>
  <si>
    <t>Arte, Cultura y Creatividad para la Transformación Social</t>
  </si>
  <si>
    <t>Patrimonio Cultural: Circuitos Culturales y Creativos para Todos</t>
  </si>
  <si>
    <t>Fomento a la Recreación, la Actividad Física y el Deporte: Me Gozo mi Ciudad y mi Territorio</t>
  </si>
  <si>
    <t>Formación y Preparación de Deportistas</t>
  </si>
  <si>
    <t>Ambientes Deportivos y Recreativos Dignos y Eficientes</t>
  </si>
  <si>
    <t>Planificación y Educación Ambiental</t>
  </si>
  <si>
    <t>Calidad y Control del Medio Ambiente</t>
  </si>
  <si>
    <t>Gobernanza del Agua, Nuestra Agua, Nuestra Vida</t>
  </si>
  <si>
    <t>Crecimiento Verde, Ciudad Biodiversa</t>
  </si>
  <si>
    <t>Manejo Integral de Residuos Sólidos, Impacto Positivo en la Calidad de Vida</t>
  </si>
  <si>
    <t>Reducción, Mitigación del Riesgo y Adaptación al Cambio Climático</t>
  </si>
  <si>
    <t>Manejo del Riesgo y Adaptación al Cambio Climático</t>
  </si>
  <si>
    <t>Emprendimiento e Innovación</t>
  </si>
  <si>
    <t>Centros de Desarrollo Empresarial</t>
  </si>
  <si>
    <t>Banca Ciudadana</t>
  </si>
  <si>
    <t>Empleo y Empleabilidad</t>
  </si>
  <si>
    <t>Estudios y Diseños de la Infraestructura</t>
  </si>
  <si>
    <t>Bucaramanga, Una Mirada Inteligente hacia el Futuro</t>
  </si>
  <si>
    <t>Gestión Integral de Destino y Fortalecimiento de la Oferta Turística de la Ciudad</t>
  </si>
  <si>
    <t>Productividad y Competitividad de las Empresas Generadoras de Marca de Ciudad</t>
  </si>
  <si>
    <t>Desarrollo del Campo</t>
  </si>
  <si>
    <t>Espacio Público Trasformador</t>
  </si>
  <si>
    <t>Mejoramiento y Mantenimiento de Parques y Zonas Verdes</t>
  </si>
  <si>
    <t>Equipamiento Comunitario</t>
  </si>
  <si>
    <t>Infraestructura de Transporte</t>
  </si>
  <si>
    <t>Prevención del Delito</t>
  </si>
  <si>
    <t>Fortalecimiento Institucional a los Organismos de Seguridad</t>
  </si>
  <si>
    <t>Promoción de la Seguridad Ciudadana, el Orden Público y la Convivencia</t>
  </si>
  <si>
    <t>Promoción de Métodos de Resolución de Conflictos, Acceso a la Justicia y Aplicación de la Justicia Restaurativa</t>
  </si>
  <si>
    <t>Educación en Seguridad Vial y Movilidad Sostenible</t>
  </si>
  <si>
    <t>Fortalecimiento Institucional para el Control del Tránsito y la Seguridad Vial</t>
  </si>
  <si>
    <t>Modernización del Sistema de Semaforización y Señalización Vial</t>
  </si>
  <si>
    <t>Transformando Vidas</t>
  </si>
  <si>
    <t>Atención a Víctimas del Conflicto Armado</t>
  </si>
  <si>
    <t>Asuntos Religiosos</t>
  </si>
  <si>
    <t>Metrolínea Evoluciona y Estrategia Multimodal</t>
  </si>
  <si>
    <t>Gobierno Abierto</t>
  </si>
  <si>
    <t>Fortalecimiento de las Instituciones Democráticas y Ciudadanía Participativa</t>
  </si>
  <si>
    <t>Gobierno Ágil y Transparente</t>
  </si>
  <si>
    <t>Gobierno Fortalecido para Ser y Hacer</t>
  </si>
  <si>
    <t>Finanzas Públicas Modernas y Eficientes</t>
  </si>
  <si>
    <t>Instalaciones de Vanguardia</t>
  </si>
  <si>
    <t>Administración en Todo Momento y Lugar</t>
  </si>
  <si>
    <t>Avancemos con las Políticas de Prevención del Daño Antijurídico</t>
  </si>
  <si>
    <t>FECHA DE CORTE:</t>
  </si>
  <si>
    <t>Sec. Desarrollo Social</t>
  </si>
  <si>
    <t>Sec. Interior</t>
  </si>
  <si>
    <t>Sec. Salud y Ambiente</t>
  </si>
  <si>
    <t>LOGRO</t>
  </si>
  <si>
    <t>R.P</t>
  </si>
  <si>
    <t>R.E</t>
  </si>
  <si>
    <t>R.G</t>
  </si>
  <si>
    <t>RECURSOS FINANCIEROS</t>
  </si>
  <si>
    <t>Sec. Infraestructura</t>
  </si>
  <si>
    <t>Sec. Planeación</t>
  </si>
  <si>
    <t>Desarrollar 3  acciones administrativas para mejorar la eficiencia y productividad en la gestión del recaudo de impuestos, fiscalización y cobro coactivo municipal.</t>
  </si>
  <si>
    <t>Número de acciones administrativas desarrolladas para mejorar la eficiencia y productividad en la gestión del recaudo de impuestos, fiscalización y cobro coactivo municipal.</t>
  </si>
  <si>
    <t>Sec. Educación</t>
  </si>
  <si>
    <t>CA</t>
  </si>
  <si>
    <t>OATIC</t>
  </si>
  <si>
    <t>Ofc. Prensa y Comunicaciones</t>
  </si>
  <si>
    <t>Sec. Hacienda</t>
  </si>
  <si>
    <t>Dir. Tránsito</t>
  </si>
  <si>
    <t>METROLÍNEA</t>
  </si>
  <si>
    <t>Sec. Administrativa</t>
  </si>
  <si>
    <t>Sec. Jurídica</t>
  </si>
  <si>
    <t>PROMEDIO
2020 - 2021</t>
  </si>
  <si>
    <t>Gestión Diferencial de Poblaciones Vulnerables</t>
  </si>
  <si>
    <t>LÍNEA ESTRATÉGICA 1. BUCARAMANGA EQUITATIVA E INCLUYENTE</t>
  </si>
  <si>
    <t>LÍNEA ESTRATÉGICA 2. BUCARAMANGA SOSTENIBLE</t>
  </si>
  <si>
    <t>LÍNEA ESTRATÉGICA 3. BUCARAMANGA PRODUCTIVA Y COMPETITIVA</t>
  </si>
  <si>
    <t>LÍNEA ESTRATÉGICA 4. BUCARAMANGA CIUDAD VITAL</t>
  </si>
  <si>
    <t>LÍNEA ESTRATÉGICA 5. BUCARAMANGA TERRITORIO LIBRE DE CORRUPCIÓN</t>
  </si>
  <si>
    <t>Número de programas de desarrollo empresariales y de empleabilidad implementados para las micro y pequeñas empresas (incluyendo unidades productivas).</t>
  </si>
  <si>
    <t>META A SEPTIEMBRE DE 2020: 14%</t>
  </si>
  <si>
    <t>PLAN DE DESARROLLO 2020 - 2023</t>
  </si>
  <si>
    <t>LÍNEA ESTRATÉGICA 4.</t>
  </si>
  <si>
    <t>LÍNEA ESTRATÉGICA 5.</t>
  </si>
  <si>
    <t>PDM 2020 - 2023</t>
  </si>
  <si>
    <t>2020</t>
  </si>
  <si>
    <t>2021</t>
  </si>
  <si>
    <t>2022</t>
  </si>
  <si>
    <t>2023</t>
  </si>
  <si>
    <t>20202</t>
  </si>
  <si>
    <t>Columna3</t>
  </si>
  <si>
    <t>TOTAL PDM 2020 - 2023</t>
  </si>
  <si>
    <t>LÍNEA ESTRATÉGICA 1.</t>
  </si>
  <si>
    <t>LÍNEA ESTRATÉGICA 2.</t>
  </si>
  <si>
    <t>LÍNEA ESTRATÉGICA 3.</t>
  </si>
  <si>
    <t>LÍNEA ESTRATÉGICA 1</t>
  </si>
  <si>
    <t>LÍNEA ESTRATÉGICA 2</t>
  </si>
  <si>
    <t>c 2020</t>
  </si>
  <si>
    <t>c 2021</t>
  </si>
  <si>
    <t>c 2022</t>
  </si>
  <si>
    <t>c 2023</t>
  </si>
  <si>
    <t xml:space="preserve">LÍNEAS ESTRATÉGICAS </t>
  </si>
  <si>
    <t>TOTAL COMPONENTE</t>
  </si>
  <si>
    <t>cRECURSOS PROGRAMADOS</t>
  </si>
  <si>
    <t>cRECURSOS EJECUTADOS</t>
  </si>
  <si>
    <t>cRECURSOS GESTIONADOS</t>
  </si>
  <si>
    <t>Habitantes en Situación de Calle</t>
  </si>
  <si>
    <t>AVANCE 2020 - 2023</t>
  </si>
  <si>
    <t>META 2020</t>
  </si>
  <si>
    <t xml:space="preserve">DEPENDENCIA </t>
  </si>
  <si>
    <t>Columna1</t>
  </si>
  <si>
    <t>C2020</t>
  </si>
  <si>
    <t>C2022</t>
  </si>
  <si>
    <t>C2023</t>
  </si>
  <si>
    <t>CRECURSOS PROGRAMADOS</t>
  </si>
  <si>
    <t>CRECURSOS EJECUTADOS</t>
  </si>
  <si>
    <t>CRECURSOS GESTIONADOS</t>
  </si>
  <si>
    <t>CPORCENTAJE EJECUCIÓN</t>
  </si>
  <si>
    <t>CNIVEL DE GESTIÓN</t>
  </si>
  <si>
    <t>C2021</t>
  </si>
  <si>
    <t>CCumplimiento Acumulado</t>
  </si>
  <si>
    <t>Conocimiento del Riesgo y Adaptación al Cambio Climático</t>
  </si>
  <si>
    <t>Innovación y Uso de la Ciencia y Tecnología en el Ambiente Escolar</t>
  </si>
  <si>
    <t>Planeando Construimos Ciudad y Territorio</t>
  </si>
  <si>
    <t>Sistema Penitenciario Carcelario en el Marco de los Derechos Humanos</t>
  </si>
  <si>
    <t>PROMEDIO
2020 - 2023</t>
  </si>
  <si>
    <t>Cumplimiento 2020</t>
  </si>
  <si>
    <t xml:space="preserve"> -</t>
  </si>
  <si>
    <t>Total general</t>
  </si>
  <si>
    <t>Etiquetas de fila</t>
  </si>
  <si>
    <t>1,2,4,5,10</t>
  </si>
  <si>
    <t>Educación</t>
  </si>
  <si>
    <t>1,2,4,510</t>
  </si>
  <si>
    <t>1,4,5,10</t>
  </si>
  <si>
    <t xml:space="preserve">1,4,5,10 </t>
  </si>
  <si>
    <t>Salud y Protección Social</t>
  </si>
  <si>
    <t>3, 10</t>
  </si>
  <si>
    <t>3, 5</t>
  </si>
  <si>
    <t>Inclusión Social</t>
  </si>
  <si>
    <t>16, 5</t>
  </si>
  <si>
    <t>4, 5, 10, 16</t>
  </si>
  <si>
    <t>10, 5, 16, 17</t>
  </si>
  <si>
    <t>12, 11, 5, 4</t>
  </si>
  <si>
    <t>3, 5, 10</t>
  </si>
  <si>
    <t>3, 10, 17</t>
  </si>
  <si>
    <t>1, 3, 10</t>
  </si>
  <si>
    <t>Todos Adom Central</t>
  </si>
  <si>
    <t>5, 10</t>
  </si>
  <si>
    <t>1, 2 , 3, 5</t>
  </si>
  <si>
    <t>1, 2, 3, 5, 10</t>
  </si>
  <si>
    <t>1, 5, 10</t>
  </si>
  <si>
    <t>10, 11</t>
  </si>
  <si>
    <t>Vivienda</t>
  </si>
  <si>
    <t>3, 5, 10, 11</t>
  </si>
  <si>
    <t>Deporte y Recreación</t>
  </si>
  <si>
    <t>3, 4, 5, 10, 11</t>
  </si>
  <si>
    <t>3, 4, 10, 11</t>
  </si>
  <si>
    <t>Cultura</t>
  </si>
  <si>
    <t>3, 4, 11</t>
  </si>
  <si>
    <t>1, 3, 4, 10, 11</t>
  </si>
  <si>
    <t>1, 10, 11</t>
  </si>
  <si>
    <t>9, 10, 11</t>
  </si>
  <si>
    <t>3, 10, 11</t>
  </si>
  <si>
    <t xml:space="preserve">3, 6, 11, 12, 13, 15, 16 </t>
  </si>
  <si>
    <t>Ambiente y Desarrollo Sostenible</t>
  </si>
  <si>
    <t>12, 13</t>
  </si>
  <si>
    <t>3, 11, 12, 13</t>
  </si>
  <si>
    <t xml:space="preserve">6, 15 </t>
  </si>
  <si>
    <t>6, 15</t>
  </si>
  <si>
    <t>6, 16</t>
  </si>
  <si>
    <t>6, 17</t>
  </si>
  <si>
    <t>11, 7</t>
  </si>
  <si>
    <t>11, 6</t>
  </si>
  <si>
    <t xml:space="preserve">11, 15 </t>
  </si>
  <si>
    <t>11, 15</t>
  </si>
  <si>
    <t>11, 12</t>
  </si>
  <si>
    <t>Interior</t>
  </si>
  <si>
    <t>Tratar 6.400  toneladas de residuos en la planta de compostaje.</t>
  </si>
  <si>
    <t>N/D</t>
  </si>
  <si>
    <t>Trabajo</t>
  </si>
  <si>
    <t>Ambiente y Desarrollo sostenible</t>
  </si>
  <si>
    <t>Transporte</t>
  </si>
  <si>
    <t>Planeación</t>
  </si>
  <si>
    <t>Defensa y Policía</t>
  </si>
  <si>
    <t>Justicia y del Derecho</t>
  </si>
  <si>
    <t>Organismos de Control</t>
  </si>
  <si>
    <t>Transparencia, acceso la información pública</t>
  </si>
  <si>
    <t>Participación ciudadana en la gestión pública</t>
  </si>
  <si>
    <t>3, 4, 6, 13</t>
  </si>
  <si>
    <t>13, 15, 16</t>
  </si>
  <si>
    <t>Gestión documental
Servicio al ciudadano
Transparencia
Gestión del conocimiento</t>
  </si>
  <si>
    <t>13, 15</t>
  </si>
  <si>
    <t>Gobierno digital</t>
  </si>
  <si>
    <t>Empleo Público</t>
  </si>
  <si>
    <t>Talento humano</t>
  </si>
  <si>
    <t>Fortalecimiento organizacional</t>
  </si>
  <si>
    <t>Gestión documental</t>
  </si>
  <si>
    <t>Planeación institucional</t>
  </si>
  <si>
    <t>8, 10</t>
  </si>
  <si>
    <t>Hacienda</t>
  </si>
  <si>
    <t>Gestión presupuestal</t>
  </si>
  <si>
    <t>Talento humano
Gestión del conocimiento</t>
  </si>
  <si>
    <t>Servicio al ciudadano
Racionalización de trámites</t>
  </si>
  <si>
    <t>Fortalecimiento organizacional
Servicio al ciudadano</t>
  </si>
  <si>
    <t>Defensa judicial</t>
  </si>
  <si>
    <t>Mejora normativa</t>
  </si>
  <si>
    <t>5410702
5410704</t>
  </si>
  <si>
    <t>5410701
54118
5411302
5411301</t>
  </si>
  <si>
    <t>8, 9, 10, 12</t>
  </si>
  <si>
    <t>Comercio, Industria y Turismo</t>
  </si>
  <si>
    <t>1, 8</t>
  </si>
  <si>
    <t>8, 10, 11, 12</t>
  </si>
  <si>
    <t>8, 10, 12</t>
  </si>
  <si>
    <t xml:space="preserve">8, 10 </t>
  </si>
  <si>
    <t>Tecnologías de la Información y las Comunicaciones</t>
  </si>
  <si>
    <t>9, 11</t>
  </si>
  <si>
    <t>8, 10, 17</t>
  </si>
  <si>
    <t>1, 4, 5, 9, 10, 17</t>
  </si>
  <si>
    <t>Ciencia, Tecnología e Innovación</t>
  </si>
  <si>
    <t>1, 4, 5, 9, 10</t>
  </si>
  <si>
    <t>9, 12</t>
  </si>
  <si>
    <t>1, 8, 9, 10, 11, 12</t>
  </si>
  <si>
    <t>9, 11, 12</t>
  </si>
  <si>
    <t>Agricultura y Desarrollo Rural</t>
  </si>
  <si>
    <t>23020102
23020106</t>
  </si>
  <si>
    <t>23020102
23020105
23020106</t>
  </si>
  <si>
    <t>23020101
23020102
23020103
23020104
23020107</t>
  </si>
  <si>
    <t>23020101
23020102
23020107</t>
  </si>
  <si>
    <t>10 y 11</t>
  </si>
  <si>
    <t>5, 15</t>
  </si>
  <si>
    <t>10, 16</t>
  </si>
  <si>
    <t>16, 10</t>
  </si>
  <si>
    <t>10, 8</t>
  </si>
  <si>
    <t>16, 8, 10</t>
  </si>
  <si>
    <t>16, 9</t>
  </si>
  <si>
    <t>3, 9, 11, 13</t>
  </si>
  <si>
    <t>1, 10, 11, 13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</si>
</sst>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"/>
    <numFmt numFmtId="166" formatCode="dd/mm/yyyy;@"/>
    <numFmt numFmtId="167" formatCode="_-* #,##0_-;\-* #,##0_-;_-* &quot;-&quot;??_-;_-@_-"/>
    <numFmt numFmtId="168" formatCode="0.0"/>
  </numFmts>
  <fonts count="46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sz val="12"/>
      <color theme="0"/>
      <name val="Arial"/>
      <family val="2"/>
    </font>
    <font>
      <i/>
      <sz val="12"/>
      <color theme="1"/>
      <name val="Arial"/>
      <family val="2"/>
    </font>
    <font>
      <i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sz val="12"/>
      <color indexed="81"/>
      <name val="Arial"/>
      <family val="2"/>
    </font>
    <font>
      <b/>
      <sz val="12"/>
      <color rgb="FFFF6600"/>
      <name val="Arial"/>
      <family val="2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sz val="12"/>
      <color indexed="81"/>
      <name val="Calibri"/>
      <family val="2"/>
    </font>
    <font>
      <sz val="12"/>
      <color theme="9" tint="0.39997558519241921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i/>
      <sz val="12"/>
      <color indexed="8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b/>
      <sz val="16"/>
      <color theme="1"/>
      <name val="Arial"/>
      <family val="2"/>
    </font>
    <font>
      <b/>
      <sz val="14"/>
      <color indexed="8"/>
      <name val="Arial"/>
      <family val="2"/>
    </font>
    <font>
      <sz val="20"/>
      <color indexed="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17B050"/>
        <bgColor indexed="64"/>
      </patternFill>
    </fill>
    <fill>
      <patternFill patternType="solid">
        <fgColor rgb="FFC00004"/>
        <bgColor indexed="64"/>
      </patternFill>
    </fill>
    <fill>
      <patternFill patternType="solid">
        <fgColor rgb="FF0D70C0"/>
        <bgColor indexed="64"/>
      </patternFill>
    </fill>
    <fill>
      <patternFill patternType="solid">
        <fgColor rgb="FFFECC0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78F14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412">
    <xf numFmtId="0" fontId="0" fillId="0" borderId="0"/>
    <xf numFmtId="0" fontId="1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9" fontId="45" fillId="0" borderId="0" applyFont="0" applyFill="0" applyBorder="0" applyAlignment="0" applyProtection="0"/>
  </cellStyleXfs>
  <cellXfs count="982">
    <xf numFmtId="0" fontId="0" fillId="0" borderId="0" xfId="0"/>
    <xf numFmtId="0" fontId="2" fillId="0" borderId="0" xfId="1" applyFont="1"/>
    <xf numFmtId="0" fontId="4" fillId="0" borderId="0" xfId="1" applyFont="1" applyBorder="1" applyAlignment="1">
      <alignment horizontal="center" vertical="center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20" xfId="1" applyFont="1" applyFill="1" applyBorder="1" applyAlignment="1" applyProtection="1">
      <alignment horizontal="center" vertical="center" wrapText="1"/>
      <protection locked="0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9" fontId="11" fillId="3" borderId="30" xfId="1" applyNumberFormat="1" applyFont="1" applyFill="1" applyBorder="1" applyAlignment="1">
      <alignment horizontal="center" vertical="center"/>
    </xf>
    <xf numFmtId="9" fontId="2" fillId="0" borderId="36" xfId="1" applyNumberFormat="1" applyFont="1" applyBorder="1" applyAlignment="1">
      <alignment horizontal="center" vertical="center" wrapText="1"/>
    </xf>
    <xf numFmtId="9" fontId="2" fillId="0" borderId="37" xfId="1" applyNumberFormat="1" applyFont="1" applyBorder="1" applyAlignment="1">
      <alignment horizontal="center" vertical="center" wrapText="1"/>
    </xf>
    <xf numFmtId="9" fontId="13" fillId="0" borderId="39" xfId="1" applyNumberFormat="1" applyFont="1" applyBorder="1" applyAlignment="1">
      <alignment horizontal="center" vertical="center" wrapText="1"/>
    </xf>
    <xf numFmtId="3" fontId="2" fillId="0" borderId="35" xfId="1" applyNumberFormat="1" applyFont="1" applyBorder="1" applyAlignment="1">
      <alignment horizontal="center" vertical="center"/>
    </xf>
    <xf numFmtId="3" fontId="2" fillId="0" borderId="36" xfId="1" applyNumberFormat="1" applyFont="1" applyBorder="1" applyAlignment="1">
      <alignment horizontal="center" vertical="center"/>
    </xf>
    <xf numFmtId="9" fontId="14" fillId="0" borderId="37" xfId="1" applyNumberFormat="1" applyFont="1" applyBorder="1" applyAlignment="1" applyProtection="1">
      <alignment horizontal="center" vertical="center"/>
    </xf>
    <xf numFmtId="9" fontId="14" fillId="0" borderId="40" xfId="1" applyNumberFormat="1" applyFont="1" applyBorder="1" applyAlignment="1" applyProtection="1">
      <alignment horizontal="center" vertical="center"/>
    </xf>
    <xf numFmtId="9" fontId="2" fillId="0" borderId="41" xfId="1" applyNumberFormat="1" applyFont="1" applyBorder="1" applyAlignment="1">
      <alignment horizontal="center" vertical="center"/>
    </xf>
    <xf numFmtId="9" fontId="11" fillId="3" borderId="41" xfId="1" applyNumberFormat="1" applyFont="1" applyFill="1" applyBorder="1" applyAlignment="1">
      <alignment horizontal="center" vertical="center" wrapText="1"/>
    </xf>
    <xf numFmtId="9" fontId="13" fillId="3" borderId="39" xfId="1" applyNumberFormat="1" applyFont="1" applyFill="1" applyBorder="1" applyAlignment="1">
      <alignment horizontal="center" vertical="center" wrapText="1"/>
    </xf>
    <xf numFmtId="9" fontId="14" fillId="3" borderId="37" xfId="1" applyNumberFormat="1" applyFont="1" applyFill="1" applyBorder="1" applyAlignment="1" applyProtection="1">
      <alignment horizontal="center" vertical="center"/>
    </xf>
    <xf numFmtId="9" fontId="14" fillId="3" borderId="40" xfId="1" applyNumberFormat="1" applyFont="1" applyFill="1" applyBorder="1" applyAlignment="1" applyProtection="1">
      <alignment horizontal="center" vertical="center"/>
    </xf>
    <xf numFmtId="9" fontId="2" fillId="0" borderId="43" xfId="1" applyNumberFormat="1" applyFont="1" applyBorder="1" applyAlignment="1">
      <alignment horizontal="center" vertical="center" wrapText="1"/>
    </xf>
    <xf numFmtId="9" fontId="2" fillId="0" borderId="44" xfId="1" applyNumberFormat="1" applyFont="1" applyBorder="1" applyAlignment="1">
      <alignment horizontal="center" vertical="center" wrapText="1"/>
    </xf>
    <xf numFmtId="9" fontId="2" fillId="0" borderId="45" xfId="1" applyNumberFormat="1" applyFont="1" applyBorder="1" applyAlignment="1">
      <alignment horizontal="center" vertical="center"/>
    </xf>
    <xf numFmtId="9" fontId="13" fillId="0" borderId="47" xfId="1" applyNumberFormat="1" applyFont="1" applyBorder="1" applyAlignment="1">
      <alignment horizontal="center" vertical="center" wrapText="1"/>
    </xf>
    <xf numFmtId="3" fontId="2" fillId="0" borderId="14" xfId="1" applyNumberFormat="1" applyFont="1" applyBorder="1" applyAlignment="1">
      <alignment horizontal="center" vertical="center"/>
    </xf>
    <xf numFmtId="9" fontId="11" fillId="3" borderId="30" xfId="1" applyNumberFormat="1" applyFont="1" applyFill="1" applyBorder="1" applyAlignment="1">
      <alignment horizontal="center" vertical="center" wrapText="1"/>
    </xf>
    <xf numFmtId="9" fontId="13" fillId="3" borderId="50" xfId="1" applyNumberFormat="1" applyFont="1" applyFill="1" applyBorder="1" applyAlignment="1">
      <alignment horizontal="center" vertical="center" wrapText="1"/>
    </xf>
    <xf numFmtId="3" fontId="2" fillId="0" borderId="51" xfId="1" applyNumberFormat="1" applyFont="1" applyBorder="1" applyAlignment="1">
      <alignment horizontal="center" vertical="center"/>
    </xf>
    <xf numFmtId="3" fontId="2" fillId="0" borderId="43" xfId="1" applyNumberFormat="1" applyFont="1" applyBorder="1" applyAlignment="1">
      <alignment horizontal="center" vertical="center"/>
    </xf>
    <xf numFmtId="9" fontId="17" fillId="5" borderId="23" xfId="1" applyNumberFormat="1" applyFont="1" applyFill="1" applyBorder="1" applyAlignment="1" applyProtection="1">
      <alignment horizontal="center" vertical="center"/>
    </xf>
    <xf numFmtId="0" fontId="16" fillId="0" borderId="0" xfId="1" applyFont="1"/>
    <xf numFmtId="0" fontId="15" fillId="0" borderId="0" xfId="1" applyFont="1"/>
    <xf numFmtId="0" fontId="1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2" fillId="0" borderId="30" xfId="1" applyFont="1" applyBorder="1" applyAlignment="1">
      <alignment horizontal="justify" vertical="center"/>
    </xf>
    <xf numFmtId="9" fontId="2" fillId="0" borderId="28" xfId="1" applyNumberFormat="1" applyFont="1" applyBorder="1" applyAlignment="1">
      <alignment horizontal="center" vertical="center"/>
    </xf>
    <xf numFmtId="3" fontId="2" fillId="0" borderId="28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justify" vertical="center"/>
    </xf>
    <xf numFmtId="9" fontId="2" fillId="0" borderId="35" xfId="1" applyNumberFormat="1" applyFont="1" applyBorder="1" applyAlignment="1">
      <alignment horizontal="center" vertical="center"/>
    </xf>
    <xf numFmtId="9" fontId="2" fillId="0" borderId="36" xfId="1" applyNumberFormat="1" applyFont="1" applyBorder="1" applyAlignment="1">
      <alignment horizontal="center" vertical="center"/>
    </xf>
    <xf numFmtId="9" fontId="4" fillId="0" borderId="37" xfId="1" applyNumberFormat="1" applyFont="1" applyBorder="1" applyAlignment="1">
      <alignment horizontal="center" vertical="center"/>
    </xf>
    <xf numFmtId="9" fontId="13" fillId="0" borderId="55" xfId="1" applyNumberFormat="1" applyFont="1" applyBorder="1" applyAlignment="1">
      <alignment horizontal="center" vertical="center"/>
    </xf>
    <xf numFmtId="3" fontId="2" fillId="0" borderId="56" xfId="1" applyNumberFormat="1" applyFont="1" applyBorder="1" applyAlignment="1">
      <alignment horizontal="center" vertical="center"/>
    </xf>
    <xf numFmtId="9" fontId="4" fillId="0" borderId="36" xfId="1" applyNumberFormat="1" applyFont="1" applyBorder="1" applyAlignment="1">
      <alignment horizontal="center" vertical="center"/>
    </xf>
    <xf numFmtId="9" fontId="4" fillId="0" borderId="40" xfId="1" applyNumberFormat="1" applyFont="1" applyBorder="1" applyAlignment="1">
      <alignment horizontal="center" vertical="center"/>
    </xf>
    <xf numFmtId="0" fontId="2" fillId="0" borderId="45" xfId="1" applyFont="1" applyBorder="1" applyAlignment="1">
      <alignment horizontal="justify" vertical="center"/>
    </xf>
    <xf numFmtId="9" fontId="2" fillId="0" borderId="13" xfId="1" applyNumberFormat="1" applyFont="1" applyBorder="1" applyAlignment="1">
      <alignment horizontal="center" vertical="center"/>
    </xf>
    <xf numFmtId="9" fontId="2" fillId="0" borderId="14" xfId="1" applyNumberFormat="1" applyFont="1" applyBorder="1" applyAlignment="1">
      <alignment horizontal="center" vertical="center"/>
    </xf>
    <xf numFmtId="9" fontId="4" fillId="0" borderId="57" xfId="1" applyNumberFormat="1" applyFont="1" applyBorder="1" applyAlignment="1">
      <alignment horizontal="center" vertical="center"/>
    </xf>
    <xf numFmtId="9" fontId="13" fillId="0" borderId="58" xfId="1" applyNumberFormat="1" applyFont="1" applyBorder="1" applyAlignment="1">
      <alignment horizontal="center" vertical="center"/>
    </xf>
    <xf numFmtId="3" fontId="2" fillId="0" borderId="59" xfId="1" applyNumberFormat="1" applyFont="1" applyBorder="1" applyAlignment="1">
      <alignment horizontal="center" vertical="center"/>
    </xf>
    <xf numFmtId="9" fontId="4" fillId="0" borderId="14" xfId="1" applyNumberFormat="1" applyFont="1" applyBorder="1" applyAlignment="1">
      <alignment horizontal="center" vertical="center"/>
    </xf>
    <xf numFmtId="9" fontId="4" fillId="0" borderId="15" xfId="1" applyNumberFormat="1" applyFont="1" applyBorder="1" applyAlignment="1">
      <alignment horizontal="center" vertical="center"/>
    </xf>
    <xf numFmtId="0" fontId="5" fillId="0" borderId="0" xfId="1" applyFont="1" applyAlignment="1"/>
    <xf numFmtId="0" fontId="19" fillId="0" borderId="0" xfId="1" applyFont="1" applyAlignment="1">
      <alignment horizontal="center"/>
    </xf>
    <xf numFmtId="0" fontId="19" fillId="0" borderId="0" xfId="1" applyFont="1"/>
    <xf numFmtId="0" fontId="19" fillId="0" borderId="0" xfId="1" applyFont="1" applyFill="1" applyAlignment="1">
      <alignment horizontal="justify" vertical="center" wrapText="1"/>
    </xf>
    <xf numFmtId="164" fontId="19" fillId="0" borderId="0" xfId="1" applyNumberFormat="1" applyFont="1"/>
    <xf numFmtId="0" fontId="5" fillId="0" borderId="0" xfId="1" applyFont="1" applyAlignment="1">
      <alignment horizontal="center"/>
    </xf>
    <xf numFmtId="0" fontId="5" fillId="0" borderId="43" xfId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justify" vertical="center" wrapText="1"/>
    </xf>
    <xf numFmtId="0" fontId="19" fillId="0" borderId="8" xfId="1" applyNumberFormat="1" applyFont="1" applyFill="1" applyBorder="1" applyAlignment="1">
      <alignment horizontal="center" vertical="center" wrapText="1"/>
    </xf>
    <xf numFmtId="3" fontId="19" fillId="0" borderId="8" xfId="1" applyNumberFormat="1" applyFont="1" applyFill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center" vertical="center"/>
    </xf>
    <xf numFmtId="3" fontId="14" fillId="0" borderId="8" xfId="1" applyNumberFormat="1" applyFont="1" applyFill="1" applyBorder="1" applyAlignment="1">
      <alignment horizontal="center" vertical="center" wrapText="1"/>
    </xf>
    <xf numFmtId="3" fontId="14" fillId="0" borderId="63" xfId="1" applyNumberFormat="1" applyFont="1" applyFill="1" applyBorder="1" applyAlignment="1">
      <alignment horizontal="center" vertical="center" wrapText="1"/>
    </xf>
    <xf numFmtId="3" fontId="14" fillId="0" borderId="62" xfId="1" applyNumberFormat="1" applyFont="1" applyFill="1" applyBorder="1" applyAlignment="1">
      <alignment horizontal="center" vertical="center" wrapText="1"/>
    </xf>
    <xf numFmtId="3" fontId="14" fillId="0" borderId="7" xfId="1" applyNumberFormat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2" fillId="0" borderId="63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14" fillId="0" borderId="36" xfId="1" applyFont="1" applyFill="1" applyBorder="1" applyAlignment="1">
      <alignment horizontal="justify" vertical="center" wrapText="1"/>
    </xf>
    <xf numFmtId="0" fontId="19" fillId="0" borderId="36" xfId="1" applyNumberFormat="1" applyFont="1" applyFill="1" applyBorder="1" applyAlignment="1">
      <alignment horizontal="center" vertical="center" wrapText="1"/>
    </xf>
    <xf numFmtId="3" fontId="19" fillId="0" borderId="36" xfId="1" applyNumberFormat="1" applyFont="1" applyFill="1" applyBorder="1" applyAlignment="1">
      <alignment horizontal="center" vertical="center" wrapText="1"/>
    </xf>
    <xf numFmtId="3" fontId="14" fillId="0" borderId="36" xfId="1" applyNumberFormat="1" applyFont="1" applyFill="1" applyBorder="1" applyAlignment="1">
      <alignment horizontal="center" vertical="center" wrapText="1"/>
    </xf>
    <xf numFmtId="3" fontId="14" fillId="0" borderId="37" xfId="1" applyNumberFormat="1" applyFont="1" applyFill="1" applyBorder="1" applyAlignment="1">
      <alignment horizontal="center" vertical="center" wrapText="1"/>
    </xf>
    <xf numFmtId="3" fontId="14" fillId="0" borderId="56" xfId="1" applyNumberFormat="1" applyFont="1" applyFill="1" applyBorder="1" applyAlignment="1">
      <alignment horizontal="center" vertical="center" wrapText="1"/>
    </xf>
    <xf numFmtId="3" fontId="19" fillId="0" borderId="35" xfId="1" applyNumberFormat="1" applyFont="1" applyFill="1" applyBorder="1" applyAlignment="1">
      <alignment horizontal="center" vertical="center" wrapText="1"/>
    </xf>
    <xf numFmtId="3" fontId="19" fillId="0" borderId="56" xfId="1" applyNumberFormat="1" applyFont="1" applyFill="1" applyBorder="1" applyAlignment="1">
      <alignment horizontal="center" vertical="center" wrapText="1"/>
    </xf>
    <xf numFmtId="0" fontId="19" fillId="0" borderId="35" xfId="1" applyFont="1" applyFill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9" fontId="19" fillId="0" borderId="36" xfId="1" applyNumberFormat="1" applyFont="1" applyFill="1" applyBorder="1" applyAlignment="1">
      <alignment horizontal="center" vertical="center" wrapText="1"/>
    </xf>
    <xf numFmtId="9" fontId="14" fillId="0" borderId="36" xfId="1" applyNumberFormat="1" applyFont="1" applyFill="1" applyBorder="1" applyAlignment="1">
      <alignment horizontal="center" vertical="center" wrapText="1"/>
    </xf>
    <xf numFmtId="9" fontId="14" fillId="0" borderId="37" xfId="1" applyNumberFormat="1" applyFont="1" applyFill="1" applyBorder="1" applyAlignment="1">
      <alignment horizontal="center" vertical="center" wrapText="1"/>
    </xf>
    <xf numFmtId="3" fontId="14" fillId="0" borderId="35" xfId="1" applyNumberFormat="1" applyFont="1" applyFill="1" applyBorder="1" applyAlignment="1">
      <alignment horizontal="center" vertical="center" wrapText="1"/>
    </xf>
    <xf numFmtId="0" fontId="14" fillId="0" borderId="14" xfId="1" applyFont="1" applyFill="1" applyBorder="1" applyAlignment="1">
      <alignment horizontal="justify" vertical="center" wrapText="1"/>
    </xf>
    <xf numFmtId="0" fontId="19" fillId="0" borderId="14" xfId="1" applyNumberFormat="1" applyFont="1" applyFill="1" applyBorder="1" applyAlignment="1">
      <alignment horizontal="center" vertical="center" wrapText="1"/>
    </xf>
    <xf numFmtId="3" fontId="19" fillId="0" borderId="14" xfId="1" applyNumberFormat="1" applyFont="1" applyFill="1" applyBorder="1" applyAlignment="1">
      <alignment horizontal="center" vertical="center" wrapText="1"/>
    </xf>
    <xf numFmtId="3" fontId="19" fillId="0" borderId="57" xfId="1" applyNumberFormat="1" applyFont="1" applyFill="1" applyBorder="1" applyAlignment="1">
      <alignment horizontal="center" vertical="center" wrapText="1"/>
    </xf>
    <xf numFmtId="3" fontId="19" fillId="0" borderId="59" xfId="1" applyNumberFormat="1" applyFont="1" applyFill="1" applyBorder="1" applyAlignment="1">
      <alignment horizontal="center" vertical="center" wrapText="1"/>
    </xf>
    <xf numFmtId="3" fontId="19" fillId="0" borderId="13" xfId="1" applyNumberFormat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14" fillId="0" borderId="28" xfId="1" applyFont="1" applyFill="1" applyBorder="1" applyAlignment="1">
      <alignment horizontal="justify" vertical="center" wrapText="1"/>
    </xf>
    <xf numFmtId="0" fontId="19" fillId="0" borderId="28" xfId="1" applyNumberFormat="1" applyFont="1" applyFill="1" applyBorder="1" applyAlignment="1">
      <alignment horizontal="center" vertical="center" wrapText="1"/>
    </xf>
    <xf numFmtId="3" fontId="19" fillId="0" borderId="28" xfId="1" applyNumberFormat="1" applyFont="1" applyFill="1" applyBorder="1" applyAlignment="1">
      <alignment horizontal="center" vertical="center" wrapText="1"/>
    </xf>
    <xf numFmtId="3" fontId="14" fillId="0" borderId="28" xfId="1" applyNumberFormat="1" applyFont="1" applyFill="1" applyBorder="1" applyAlignment="1">
      <alignment horizontal="center" vertical="center" wrapText="1"/>
    </xf>
    <xf numFmtId="3" fontId="14" fillId="0" borderId="29" xfId="1" applyNumberFormat="1" applyFont="1" applyFill="1" applyBorder="1" applyAlignment="1">
      <alignment horizontal="center" vertical="center" wrapText="1"/>
    </xf>
    <xf numFmtId="3" fontId="14" fillId="0" borderId="54" xfId="1" applyNumberFormat="1" applyFont="1" applyFill="1" applyBorder="1" applyAlignment="1">
      <alignment horizontal="center" vertical="center" wrapText="1"/>
    </xf>
    <xf numFmtId="3" fontId="14" fillId="0" borderId="32" xfId="1" applyNumberFormat="1" applyFont="1" applyFill="1" applyBorder="1" applyAlignment="1">
      <alignment horizontal="center" vertical="center" wrapText="1"/>
    </xf>
    <xf numFmtId="0" fontId="19" fillId="0" borderId="32" xfId="1" applyFont="1" applyFill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14" fillId="0" borderId="43" xfId="1" applyFont="1" applyFill="1" applyBorder="1" applyAlignment="1">
      <alignment horizontal="justify" vertical="center" wrapText="1"/>
    </xf>
    <xf numFmtId="0" fontId="19" fillId="0" borderId="43" xfId="1" applyNumberFormat="1" applyFont="1" applyFill="1" applyBorder="1" applyAlignment="1">
      <alignment horizontal="center" vertical="center" wrapText="1"/>
    </xf>
    <xf numFmtId="3" fontId="19" fillId="0" borderId="43" xfId="1" applyNumberFormat="1" applyFont="1" applyFill="1" applyBorder="1" applyAlignment="1">
      <alignment horizontal="center" vertical="center" wrapText="1"/>
    </xf>
    <xf numFmtId="3" fontId="19" fillId="0" borderId="44" xfId="1" applyNumberFormat="1" applyFont="1" applyFill="1" applyBorder="1" applyAlignment="1">
      <alignment horizontal="center" vertical="center" wrapText="1"/>
    </xf>
    <xf numFmtId="3" fontId="14" fillId="0" borderId="72" xfId="1" applyNumberFormat="1" applyFont="1" applyFill="1" applyBorder="1" applyAlignment="1">
      <alignment horizontal="center" vertical="center" wrapText="1"/>
    </xf>
    <xf numFmtId="3" fontId="14" fillId="0" borderId="43" xfId="1" applyNumberFormat="1" applyFont="1" applyFill="1" applyBorder="1" applyAlignment="1">
      <alignment horizontal="center" vertical="center" wrapText="1"/>
    </xf>
    <xf numFmtId="3" fontId="14" fillId="0" borderId="51" xfId="1" applyNumberFormat="1" applyFont="1" applyFill="1" applyBorder="1" applyAlignment="1">
      <alignment horizontal="center" vertical="center" wrapText="1"/>
    </xf>
    <xf numFmtId="0" fontId="19" fillId="0" borderId="51" xfId="1" applyFont="1" applyFill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76" xfId="1" applyFont="1" applyBorder="1" applyAlignment="1">
      <alignment horizontal="center" vertical="center" wrapText="1"/>
    </xf>
    <xf numFmtId="3" fontId="2" fillId="0" borderId="36" xfId="1" applyNumberFormat="1" applyFont="1" applyBorder="1" applyAlignment="1">
      <alignment horizontal="center" vertical="center"/>
    </xf>
    <xf numFmtId="3" fontId="19" fillId="0" borderId="51" xfId="1" applyNumberFormat="1" applyFont="1" applyFill="1" applyBorder="1" applyAlignment="1">
      <alignment horizontal="center" vertical="center" wrapText="1"/>
    </xf>
    <xf numFmtId="10" fontId="2" fillId="4" borderId="1" xfId="1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 wrapText="1"/>
    </xf>
    <xf numFmtId="10" fontId="2" fillId="4" borderId="2" xfId="1" applyNumberFormat="1" applyFont="1" applyFill="1" applyBorder="1" applyAlignment="1">
      <alignment horizontal="center" vertical="center"/>
    </xf>
    <xf numFmtId="0" fontId="2" fillId="4" borderId="2" xfId="1" applyFont="1" applyFill="1" applyBorder="1"/>
    <xf numFmtId="0" fontId="2" fillId="4" borderId="2" xfId="1" applyNumberFormat="1" applyFont="1" applyFill="1" applyBorder="1" applyAlignment="1">
      <alignment horizontal="center" vertical="center"/>
    </xf>
    <xf numFmtId="3" fontId="2" fillId="4" borderId="2" xfId="1" applyNumberFormat="1" applyFont="1" applyFill="1" applyBorder="1" applyAlignment="1">
      <alignment horizontal="center" vertical="center"/>
    </xf>
    <xf numFmtId="9" fontId="2" fillId="0" borderId="36" xfId="1" applyNumberFormat="1" applyFont="1" applyBorder="1" applyAlignment="1">
      <alignment horizontal="center" vertical="center"/>
    </xf>
    <xf numFmtId="0" fontId="2" fillId="0" borderId="63" xfId="1" applyFont="1" applyBorder="1" applyAlignment="1">
      <alignment horizontal="center" vertical="center" wrapText="1"/>
    </xf>
    <xf numFmtId="9" fontId="14" fillId="0" borderId="8" xfId="1" applyNumberFormat="1" applyFont="1" applyFill="1" applyBorder="1" applyAlignment="1">
      <alignment horizontal="center" vertical="center" wrapText="1"/>
    </xf>
    <xf numFmtId="9" fontId="14" fillId="0" borderId="63" xfId="1" applyNumberFormat="1" applyFont="1" applyFill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3" fontId="14" fillId="0" borderId="14" xfId="1" applyNumberFormat="1" applyFont="1" applyFill="1" applyBorder="1" applyAlignment="1">
      <alignment horizontal="center" vertical="center" wrapText="1"/>
    </xf>
    <xf numFmtId="3" fontId="14" fillId="0" borderId="57" xfId="1" applyNumberFormat="1" applyFont="1" applyFill="1" applyBorder="1" applyAlignment="1">
      <alignment horizontal="center" vertical="center" wrapText="1"/>
    </xf>
    <xf numFmtId="3" fontId="14" fillId="0" borderId="59" xfId="1" applyNumberFormat="1" applyFont="1" applyFill="1" applyBorder="1" applyAlignment="1">
      <alignment horizontal="center" vertical="center" wrapText="1"/>
    </xf>
    <xf numFmtId="3" fontId="14" fillId="0" borderId="13" xfId="1" applyNumberFormat="1" applyFont="1" applyFill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3" fontId="14" fillId="0" borderId="44" xfId="1" applyNumberFormat="1" applyFont="1" applyFill="1" applyBorder="1" applyAlignment="1">
      <alignment horizontal="center" vertical="center" wrapText="1"/>
    </xf>
    <xf numFmtId="9" fontId="19" fillId="0" borderId="14" xfId="1" applyNumberFormat="1" applyFont="1" applyFill="1" applyBorder="1" applyAlignment="1">
      <alignment horizontal="center" vertical="center" wrapText="1"/>
    </xf>
    <xf numFmtId="9" fontId="14" fillId="0" borderId="14" xfId="1" applyNumberFormat="1" applyFont="1" applyFill="1" applyBorder="1" applyAlignment="1">
      <alignment horizontal="center" vertical="center" wrapText="1"/>
    </xf>
    <xf numFmtId="9" fontId="14" fillId="0" borderId="57" xfId="1" applyNumberFormat="1" applyFont="1" applyFill="1" applyBorder="1" applyAlignment="1">
      <alignment horizontal="center" vertical="center" wrapText="1"/>
    </xf>
    <xf numFmtId="10" fontId="2" fillId="0" borderId="24" xfId="1" applyNumberFormat="1" applyFont="1" applyBorder="1" applyAlignment="1">
      <alignment horizontal="center" vertical="center"/>
    </xf>
    <xf numFmtId="0" fontId="19" fillId="0" borderId="23" xfId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justify" vertical="center" wrapText="1"/>
    </xf>
    <xf numFmtId="0" fontId="19" fillId="0" borderId="23" xfId="1" applyNumberFormat="1" applyFont="1" applyFill="1" applyBorder="1" applyAlignment="1">
      <alignment horizontal="center" vertical="center" wrapText="1"/>
    </xf>
    <xf numFmtId="3" fontId="19" fillId="0" borderId="23" xfId="1" applyNumberFormat="1" applyFont="1" applyFill="1" applyBorder="1" applyAlignment="1">
      <alignment horizontal="center" vertical="center" wrapText="1"/>
    </xf>
    <xf numFmtId="3" fontId="2" fillId="0" borderId="23" xfId="1" applyNumberFormat="1" applyFont="1" applyBorder="1" applyAlignment="1">
      <alignment horizontal="center" vertical="center"/>
    </xf>
    <xf numFmtId="3" fontId="14" fillId="0" borderId="23" xfId="1" applyNumberFormat="1" applyFont="1" applyFill="1" applyBorder="1" applyAlignment="1">
      <alignment horizontal="center" vertical="center" wrapText="1"/>
    </xf>
    <xf numFmtId="3" fontId="14" fillId="0" borderId="25" xfId="1" applyNumberFormat="1" applyFont="1" applyFill="1" applyBorder="1" applyAlignment="1">
      <alignment horizontal="center" vertical="center" wrapText="1"/>
    </xf>
    <xf numFmtId="3" fontId="14" fillId="0" borderId="24" xfId="1" applyNumberFormat="1" applyFont="1" applyFill="1" applyBorder="1" applyAlignment="1">
      <alignment horizontal="center" vertical="center" wrapText="1"/>
    </xf>
    <xf numFmtId="0" fontId="19" fillId="0" borderId="22" xfId="1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71" xfId="1" applyFont="1" applyBorder="1" applyAlignment="1">
      <alignment horizontal="center" vertical="center" wrapText="1"/>
    </xf>
    <xf numFmtId="10" fontId="2" fillId="0" borderId="73" xfId="1" applyNumberFormat="1" applyFont="1" applyBorder="1" applyAlignment="1">
      <alignment horizontal="center" vertical="center"/>
    </xf>
    <xf numFmtId="0" fontId="19" fillId="0" borderId="20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justify" vertical="center" wrapText="1"/>
    </xf>
    <xf numFmtId="0" fontId="19" fillId="0" borderId="20" xfId="1" applyNumberFormat="1" applyFont="1" applyFill="1" applyBorder="1" applyAlignment="1">
      <alignment horizontal="center" vertical="center" wrapText="1"/>
    </xf>
    <xf numFmtId="9" fontId="19" fillId="0" borderId="20" xfId="1" applyNumberFormat="1" applyFont="1" applyFill="1" applyBorder="1" applyAlignment="1">
      <alignment horizontal="center" vertical="center" wrapText="1"/>
    </xf>
    <xf numFmtId="9" fontId="2" fillId="0" borderId="20" xfId="1" applyNumberFormat="1" applyFont="1" applyBorder="1" applyAlignment="1">
      <alignment horizontal="center" vertical="center"/>
    </xf>
    <xf numFmtId="9" fontId="14" fillId="0" borderId="20" xfId="1" applyNumberFormat="1" applyFont="1" applyFill="1" applyBorder="1" applyAlignment="1">
      <alignment horizontal="center" vertical="center" wrapText="1"/>
    </xf>
    <xf numFmtId="9" fontId="14" fillId="0" borderId="66" xfId="1" applyNumberFormat="1" applyFont="1" applyFill="1" applyBorder="1" applyAlignment="1">
      <alignment horizontal="center" vertical="center" wrapText="1"/>
    </xf>
    <xf numFmtId="3" fontId="14" fillId="0" borderId="77" xfId="1" applyNumberFormat="1" applyFont="1" applyFill="1" applyBorder="1" applyAlignment="1">
      <alignment horizontal="center" vertical="center" wrapText="1"/>
    </xf>
    <xf numFmtId="3" fontId="14" fillId="0" borderId="70" xfId="1" applyNumberFormat="1" applyFont="1" applyFill="1" applyBorder="1" applyAlignment="1">
      <alignment horizontal="center" vertical="center" wrapText="1"/>
    </xf>
    <xf numFmtId="3" fontId="14" fillId="0" borderId="19" xfId="1" applyNumberFormat="1" applyFont="1" applyFill="1" applyBorder="1" applyAlignment="1">
      <alignment horizontal="center" vertical="center" wrapText="1"/>
    </xf>
    <xf numFmtId="3" fontId="14" fillId="0" borderId="20" xfId="1" applyNumberFormat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2" fillId="0" borderId="66" xfId="1" applyFont="1" applyBorder="1" applyAlignment="1">
      <alignment horizontal="center" vertical="center" wrapText="1"/>
    </xf>
    <xf numFmtId="1" fontId="19" fillId="0" borderId="14" xfId="1" applyNumberFormat="1" applyFont="1" applyFill="1" applyBorder="1" applyAlignment="1">
      <alignment horizontal="center" vertical="center" wrapText="1"/>
    </xf>
    <xf numFmtId="1" fontId="14" fillId="0" borderId="14" xfId="1" applyNumberFormat="1" applyFont="1" applyFill="1" applyBorder="1" applyAlignment="1">
      <alignment horizontal="center" vertical="center" wrapText="1"/>
    </xf>
    <xf numFmtId="1" fontId="14" fillId="0" borderId="57" xfId="1" applyNumberFormat="1" applyFont="1" applyFill="1" applyBorder="1" applyAlignment="1">
      <alignment horizontal="center" vertical="center" wrapText="1"/>
    </xf>
    <xf numFmtId="0" fontId="2" fillId="7" borderId="45" xfId="1" applyFont="1" applyFill="1" applyBorder="1" applyAlignment="1">
      <alignment horizontal="center" vertical="center" wrapText="1"/>
    </xf>
    <xf numFmtId="3" fontId="19" fillId="0" borderId="20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Border="1" applyAlignment="1">
      <alignment horizontal="center" vertical="center"/>
    </xf>
    <xf numFmtId="3" fontId="14" fillId="0" borderId="66" xfId="1" applyNumberFormat="1" applyFont="1" applyFill="1" applyBorder="1" applyAlignment="1">
      <alignment horizontal="center" vertical="center" wrapText="1"/>
    </xf>
    <xf numFmtId="3" fontId="2" fillId="0" borderId="14" xfId="1" applyNumberFormat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 wrapText="1"/>
    </xf>
    <xf numFmtId="10" fontId="2" fillId="0" borderId="36" xfId="1" applyNumberFormat="1" applyFont="1" applyBorder="1" applyAlignment="1">
      <alignment horizontal="center" vertical="center"/>
    </xf>
    <xf numFmtId="4" fontId="2" fillId="0" borderId="36" xfId="1" applyNumberFormat="1" applyFont="1" applyBorder="1" applyAlignment="1">
      <alignment horizontal="center" vertical="center"/>
    </xf>
    <xf numFmtId="165" fontId="2" fillId="0" borderId="36" xfId="1" applyNumberFormat="1" applyFont="1" applyBorder="1" applyAlignment="1">
      <alignment horizontal="center" vertical="center"/>
    </xf>
    <xf numFmtId="9" fontId="15" fillId="0" borderId="36" xfId="1" applyNumberFormat="1" applyFont="1" applyBorder="1" applyAlignment="1">
      <alignment horizontal="center" vertical="center"/>
    </xf>
    <xf numFmtId="10" fontId="2" fillId="0" borderId="37" xfId="1" applyNumberFormat="1" applyFont="1" applyBorder="1" applyAlignment="1">
      <alignment horizontal="center" vertical="center"/>
    </xf>
    <xf numFmtId="3" fontId="2" fillId="0" borderId="37" xfId="1" applyNumberFormat="1" applyFont="1" applyBorder="1" applyAlignment="1">
      <alignment horizontal="center" vertical="center"/>
    </xf>
    <xf numFmtId="9" fontId="15" fillId="0" borderId="37" xfId="1" applyNumberFormat="1" applyFont="1" applyBorder="1" applyAlignment="1">
      <alignment horizontal="center" vertical="center"/>
    </xf>
    <xf numFmtId="4" fontId="2" fillId="0" borderId="37" xfId="1" applyNumberFormat="1" applyFont="1" applyBorder="1" applyAlignment="1">
      <alignment horizontal="center" vertical="center"/>
    </xf>
    <xf numFmtId="9" fontId="2" fillId="0" borderId="37" xfId="1" applyNumberFormat="1" applyFont="1" applyBorder="1" applyAlignment="1">
      <alignment horizontal="center" vertical="center"/>
    </xf>
    <xf numFmtId="165" fontId="2" fillId="0" borderId="37" xfId="1" applyNumberFormat="1" applyFont="1" applyBorder="1" applyAlignment="1">
      <alignment horizontal="center" vertical="center"/>
    </xf>
    <xf numFmtId="3" fontId="2" fillId="0" borderId="57" xfId="1" applyNumberFormat="1" applyFont="1" applyBorder="1" applyAlignment="1">
      <alignment horizontal="center" vertical="center"/>
    </xf>
    <xf numFmtId="3" fontId="2" fillId="0" borderId="37" xfId="1" applyNumberFormat="1" applyFont="1" applyBorder="1" applyAlignment="1">
      <alignment horizontal="center" vertical="center"/>
    </xf>
    <xf numFmtId="3" fontId="2" fillId="0" borderId="57" xfId="1" applyNumberFormat="1" applyFont="1" applyBorder="1" applyAlignment="1">
      <alignment horizontal="center" vertical="center"/>
    </xf>
    <xf numFmtId="3" fontId="2" fillId="0" borderId="36" xfId="1" applyNumberFormat="1" applyFont="1" applyBorder="1" applyAlignment="1">
      <alignment horizontal="center" vertical="center"/>
    </xf>
    <xf numFmtId="3" fontId="2" fillId="0" borderId="14" xfId="1" applyNumberFormat="1" applyFont="1" applyBorder="1" applyAlignment="1">
      <alignment horizontal="center" vertical="center"/>
    </xf>
    <xf numFmtId="165" fontId="2" fillId="0" borderId="36" xfId="1" applyNumberFormat="1" applyFont="1" applyBorder="1" applyAlignment="1">
      <alignment horizontal="center" vertical="center"/>
    </xf>
    <xf numFmtId="165" fontId="2" fillId="0" borderId="37" xfId="1" applyNumberFormat="1" applyFont="1" applyBorder="1" applyAlignment="1">
      <alignment horizontal="center" vertical="center"/>
    </xf>
    <xf numFmtId="9" fontId="2" fillId="0" borderId="37" xfId="1" applyNumberFormat="1" applyFont="1" applyBorder="1" applyAlignment="1">
      <alignment horizontal="center" vertical="center"/>
    </xf>
    <xf numFmtId="4" fontId="2" fillId="0" borderId="36" xfId="1" applyNumberFormat="1" applyFont="1" applyBorder="1" applyAlignment="1">
      <alignment horizontal="center" vertical="center"/>
    </xf>
    <xf numFmtId="10" fontId="2" fillId="0" borderId="36" xfId="1" applyNumberFormat="1" applyFont="1" applyBorder="1" applyAlignment="1">
      <alignment horizontal="center" vertical="center"/>
    </xf>
    <xf numFmtId="9" fontId="2" fillId="0" borderId="36" xfId="1" applyNumberFormat="1" applyFont="1" applyBorder="1" applyAlignment="1">
      <alignment horizontal="center" vertical="center"/>
    </xf>
    <xf numFmtId="4" fontId="2" fillId="0" borderId="37" xfId="1" applyNumberFormat="1" applyFont="1" applyBorder="1" applyAlignment="1">
      <alignment horizontal="center" vertical="center"/>
    </xf>
    <xf numFmtId="10" fontId="2" fillId="0" borderId="37" xfId="1" applyNumberFormat="1" applyFont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66" xfId="1" applyFont="1" applyFill="1" applyBorder="1" applyAlignment="1">
      <alignment horizontal="center" vertical="center" wrapText="1"/>
    </xf>
    <xf numFmtId="10" fontId="2" fillId="0" borderId="55" xfId="1" applyNumberFormat="1" applyFont="1" applyBorder="1" applyAlignment="1">
      <alignment horizontal="center" vertical="center"/>
    </xf>
    <xf numFmtId="3" fontId="2" fillId="0" borderId="55" xfId="1" applyNumberFormat="1" applyFont="1" applyBorder="1" applyAlignment="1">
      <alignment horizontal="center" vertical="center"/>
    </xf>
    <xf numFmtId="3" fontId="2" fillId="0" borderId="78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3" fontId="2" fillId="0" borderId="53" xfId="1" applyNumberFormat="1" applyFont="1" applyBorder="1" applyAlignment="1">
      <alignment horizontal="center" vertical="center"/>
    </xf>
    <xf numFmtId="4" fontId="2" fillId="0" borderId="55" xfId="1" applyNumberFormat="1" applyFont="1" applyBorder="1" applyAlignment="1">
      <alignment horizontal="center" vertical="center"/>
    </xf>
    <xf numFmtId="9" fontId="2" fillId="0" borderId="55" xfId="1" applyNumberFormat="1" applyFont="1" applyBorder="1" applyAlignment="1">
      <alignment horizontal="center" vertical="center"/>
    </xf>
    <xf numFmtId="9" fontId="2" fillId="0" borderId="78" xfId="1" applyNumberFormat="1" applyFont="1" applyBorder="1" applyAlignment="1">
      <alignment horizontal="center" vertical="center"/>
    </xf>
    <xf numFmtId="9" fontId="2" fillId="0" borderId="0" xfId="1" applyNumberFormat="1" applyFont="1" applyBorder="1" applyAlignment="1">
      <alignment horizontal="center" vertical="center"/>
    </xf>
    <xf numFmtId="165" fontId="2" fillId="0" borderId="55" xfId="1" applyNumberFormat="1" applyFont="1" applyBorder="1" applyAlignment="1">
      <alignment horizontal="center" vertical="center"/>
    </xf>
    <xf numFmtId="165" fontId="2" fillId="0" borderId="78" xfId="1" applyNumberFormat="1" applyFont="1" applyBorder="1" applyAlignment="1">
      <alignment horizontal="center" vertical="center"/>
    </xf>
    <xf numFmtId="3" fontId="2" fillId="0" borderId="5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63" xfId="1" applyNumberFormat="1" applyFont="1" applyBorder="1" applyAlignment="1">
      <alignment horizontal="center" vertical="center"/>
    </xf>
    <xf numFmtId="3" fontId="14" fillId="0" borderId="30" xfId="1" applyNumberFormat="1" applyFont="1" applyFill="1" applyBorder="1" applyAlignment="1">
      <alignment horizontal="center" vertical="center"/>
    </xf>
    <xf numFmtId="3" fontId="14" fillId="0" borderId="41" xfId="1" applyNumberFormat="1" applyFont="1" applyFill="1" applyBorder="1" applyAlignment="1">
      <alignment horizontal="center" vertical="center"/>
    </xf>
    <xf numFmtId="3" fontId="14" fillId="0" borderId="45" xfId="1" applyNumberFormat="1" applyFont="1" applyFill="1" applyBorder="1" applyAlignment="1">
      <alignment horizontal="center" vertical="center"/>
    </xf>
    <xf numFmtId="3" fontId="14" fillId="0" borderId="68" xfId="1" applyNumberFormat="1" applyFont="1" applyFill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/>
    </xf>
    <xf numFmtId="0" fontId="26" fillId="0" borderId="43" xfId="1" applyFont="1" applyFill="1" applyBorder="1" applyAlignment="1">
      <alignment horizontal="justify" vertical="center" wrapText="1"/>
    </xf>
    <xf numFmtId="0" fontId="26" fillId="0" borderId="43" xfId="1" applyNumberFormat="1" applyFont="1" applyFill="1" applyBorder="1" applyAlignment="1">
      <alignment horizontal="center" vertical="center" wrapText="1"/>
    </xf>
    <xf numFmtId="9" fontId="26" fillId="0" borderId="43" xfId="1" applyNumberFormat="1" applyFont="1" applyFill="1" applyBorder="1" applyAlignment="1">
      <alignment horizontal="center" vertical="center" wrapText="1"/>
    </xf>
    <xf numFmtId="9" fontId="2" fillId="0" borderId="43" xfId="1" applyNumberFormat="1" applyFont="1" applyBorder="1" applyAlignment="1">
      <alignment horizontal="center" vertical="center"/>
    </xf>
    <xf numFmtId="9" fontId="14" fillId="0" borderId="43" xfId="1" applyNumberFormat="1" applyFont="1" applyFill="1" applyBorder="1" applyAlignment="1">
      <alignment horizontal="center" vertical="center" wrapText="1"/>
    </xf>
    <xf numFmtId="9" fontId="14" fillId="0" borderId="44" xfId="1" applyNumberFormat="1" applyFont="1" applyFill="1" applyBorder="1" applyAlignment="1">
      <alignment horizontal="center" vertical="center" wrapText="1"/>
    </xf>
    <xf numFmtId="0" fontId="26" fillId="0" borderId="51" xfId="1" applyFont="1" applyFill="1" applyBorder="1" applyAlignment="1">
      <alignment horizontal="center" vertical="center" wrapText="1"/>
    </xf>
    <xf numFmtId="3" fontId="14" fillId="0" borderId="76" xfId="1" applyNumberFormat="1" applyFont="1" applyFill="1" applyBorder="1" applyAlignment="1">
      <alignment horizontal="center" vertical="center"/>
    </xf>
    <xf numFmtId="164" fontId="2" fillId="0" borderId="36" xfId="1" applyNumberFormat="1" applyFont="1" applyBorder="1" applyAlignment="1">
      <alignment horizontal="center" vertical="center"/>
    </xf>
    <xf numFmtId="3" fontId="14" fillId="0" borderId="38" xfId="1" applyNumberFormat="1" applyFont="1" applyFill="1" applyBorder="1" applyAlignment="1">
      <alignment horizontal="center" vertical="center"/>
    </xf>
    <xf numFmtId="4" fontId="14" fillId="0" borderId="36" xfId="1" applyNumberFormat="1" applyFont="1" applyFill="1" applyBorder="1" applyAlignment="1">
      <alignment horizontal="center" vertical="center" wrapText="1"/>
    </xf>
    <xf numFmtId="4" fontId="14" fillId="0" borderId="37" xfId="1" applyNumberFormat="1" applyFont="1" applyFill="1" applyBorder="1" applyAlignment="1">
      <alignment horizontal="center" vertical="center" wrapText="1"/>
    </xf>
    <xf numFmtId="3" fontId="14" fillId="4" borderId="3" xfId="1" applyNumberFormat="1" applyFont="1" applyFill="1" applyBorder="1" applyAlignment="1">
      <alignment horizontal="center" vertical="center"/>
    </xf>
    <xf numFmtId="9" fontId="19" fillId="0" borderId="28" xfId="1" applyNumberFormat="1" applyFont="1" applyFill="1" applyBorder="1" applyAlignment="1">
      <alignment horizontal="center" vertical="center" wrapText="1"/>
    </xf>
    <xf numFmtId="9" fontId="14" fillId="0" borderId="28" xfId="2" applyFont="1" applyFill="1" applyBorder="1" applyAlignment="1">
      <alignment horizontal="center" vertical="center" wrapText="1"/>
    </xf>
    <xf numFmtId="9" fontId="14" fillId="0" borderId="29" xfId="2" applyFont="1" applyFill="1" applyBorder="1" applyAlignment="1">
      <alignment horizontal="center" vertical="center" wrapText="1"/>
    </xf>
    <xf numFmtId="3" fontId="26" fillId="0" borderId="43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vertical="center" wrapText="1"/>
    </xf>
    <xf numFmtId="10" fontId="2" fillId="0" borderId="19" xfId="1" applyNumberFormat="1" applyFont="1" applyBorder="1" applyAlignment="1">
      <alignment horizontal="center" vertical="center"/>
    </xf>
    <xf numFmtId="0" fontId="19" fillId="0" borderId="20" xfId="2" applyNumberFormat="1" applyFont="1" applyFill="1" applyBorder="1" applyAlignment="1">
      <alignment horizontal="center" vertical="center" wrapText="1"/>
    </xf>
    <xf numFmtId="9" fontId="19" fillId="0" borderId="20" xfId="2" applyFont="1" applyFill="1" applyBorder="1" applyAlignment="1">
      <alignment horizontal="center" vertical="center" wrapText="1"/>
    </xf>
    <xf numFmtId="0" fontId="2" fillId="0" borderId="66" xfId="1" applyFont="1" applyFill="1" applyBorder="1" applyAlignment="1">
      <alignment horizontal="center" vertical="center" wrapText="1"/>
    </xf>
    <xf numFmtId="3" fontId="14" fillId="0" borderId="65" xfId="1" applyNumberFormat="1" applyFont="1" applyFill="1" applyBorder="1" applyAlignment="1">
      <alignment horizontal="center" vertical="center"/>
    </xf>
    <xf numFmtId="0" fontId="2" fillId="4" borderId="3" xfId="1" applyFont="1" applyFill="1" applyBorder="1"/>
    <xf numFmtId="9" fontId="2" fillId="0" borderId="14" xfId="1" applyNumberFormat="1" applyFont="1" applyBorder="1" applyAlignment="1">
      <alignment horizontal="center" vertical="center"/>
    </xf>
    <xf numFmtId="9" fontId="2" fillId="0" borderId="57" xfId="1" applyNumberFormat="1" applyFont="1" applyBorder="1" applyAlignment="1">
      <alignment horizontal="center" vertical="center"/>
    </xf>
    <xf numFmtId="4" fontId="2" fillId="0" borderId="8" xfId="1" applyNumberFormat="1" applyFont="1" applyBorder="1" applyAlignment="1">
      <alignment horizontal="center" vertical="center"/>
    </xf>
    <xf numFmtId="4" fontId="2" fillId="0" borderId="63" xfId="1" applyNumberFormat="1" applyFont="1" applyBorder="1" applyAlignment="1">
      <alignment horizontal="center" vertical="center"/>
    </xf>
    <xf numFmtId="9" fontId="19" fillId="0" borderId="23" xfId="1" applyNumberFormat="1" applyFont="1" applyFill="1" applyBorder="1" applyAlignment="1">
      <alignment horizontal="center" vertical="center" wrapText="1"/>
    </xf>
    <xf numFmtId="9" fontId="2" fillId="0" borderId="23" xfId="1" applyNumberFormat="1" applyFont="1" applyBorder="1" applyAlignment="1">
      <alignment horizontal="center" vertical="center"/>
    </xf>
    <xf numFmtId="9" fontId="14" fillId="0" borderId="23" xfId="1" applyNumberFormat="1" applyFont="1" applyFill="1" applyBorder="1" applyAlignment="1">
      <alignment horizontal="center" vertical="center" wrapText="1"/>
    </xf>
    <xf numFmtId="9" fontId="14" fillId="0" borderId="25" xfId="1" applyNumberFormat="1" applyFont="1" applyFill="1" applyBorder="1" applyAlignment="1">
      <alignment horizontal="center" vertical="center" wrapText="1"/>
    </xf>
    <xf numFmtId="3" fontId="14" fillId="0" borderId="71" xfId="1" applyNumberFormat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justify" vertical="center" wrapText="1"/>
    </xf>
    <xf numFmtId="0" fontId="26" fillId="0" borderId="28" xfId="1" applyNumberFormat="1" applyFont="1" applyFill="1" applyBorder="1" applyAlignment="1">
      <alignment horizontal="center" vertical="center" wrapText="1"/>
    </xf>
    <xf numFmtId="3" fontId="26" fillId="0" borderId="28" xfId="1" applyNumberFormat="1" applyFont="1" applyFill="1" applyBorder="1" applyAlignment="1">
      <alignment horizontal="center" vertical="center" wrapText="1"/>
    </xf>
    <xf numFmtId="0" fontId="26" fillId="0" borderId="32" xfId="1" applyFont="1" applyFill="1" applyBorder="1" applyAlignment="1">
      <alignment horizontal="center" vertical="center" wrapText="1"/>
    </xf>
    <xf numFmtId="9" fontId="19" fillId="0" borderId="43" xfId="1" applyNumberFormat="1" applyFont="1" applyFill="1" applyBorder="1" applyAlignment="1">
      <alignment horizontal="center" vertical="center" wrapText="1"/>
    </xf>
    <xf numFmtId="0" fontId="26" fillId="0" borderId="36" xfId="1" applyFont="1" applyFill="1" applyBorder="1" applyAlignment="1">
      <alignment horizontal="justify" vertical="center" wrapText="1"/>
    </xf>
    <xf numFmtId="0" fontId="26" fillId="0" borderId="36" xfId="1" applyNumberFormat="1" applyFont="1" applyFill="1" applyBorder="1" applyAlignment="1">
      <alignment horizontal="center" vertical="center" wrapText="1"/>
    </xf>
    <xf numFmtId="9" fontId="26" fillId="0" borderId="36" xfId="1" applyNumberFormat="1" applyFont="1" applyFill="1" applyBorder="1" applyAlignment="1">
      <alignment horizontal="center" vertical="center" wrapText="1"/>
    </xf>
    <xf numFmtId="0" fontId="26" fillId="0" borderId="35" xfId="1" applyFont="1" applyFill="1" applyBorder="1" applyAlignment="1">
      <alignment horizontal="center" vertical="center" wrapText="1"/>
    </xf>
    <xf numFmtId="3" fontId="26" fillId="0" borderId="36" xfId="1" applyNumberFormat="1" applyFont="1" applyFill="1" applyBorder="1" applyAlignment="1">
      <alignment horizontal="center" vertical="center" wrapText="1"/>
    </xf>
    <xf numFmtId="0" fontId="26" fillId="0" borderId="14" xfId="1" applyFont="1" applyFill="1" applyBorder="1" applyAlignment="1">
      <alignment horizontal="justify" vertical="center" wrapText="1"/>
    </xf>
    <xf numFmtId="0" fontId="26" fillId="0" borderId="14" xfId="1" applyNumberFormat="1" applyFont="1" applyFill="1" applyBorder="1" applyAlignment="1">
      <alignment horizontal="center" vertical="center" wrapText="1"/>
    </xf>
    <xf numFmtId="0" fontId="26" fillId="0" borderId="13" xfId="1" applyFont="1" applyFill="1" applyBorder="1" applyAlignment="1">
      <alignment horizontal="center" vertical="center" wrapText="1"/>
    </xf>
    <xf numFmtId="164" fontId="2" fillId="0" borderId="37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3" fontId="26" fillId="0" borderId="14" xfId="1" applyNumberFormat="1" applyFont="1" applyFill="1" applyBorder="1" applyAlignment="1">
      <alignment horizontal="center" vertical="center" wrapText="1"/>
    </xf>
    <xf numFmtId="165" fontId="2" fillId="0" borderId="8" xfId="1" applyNumberFormat="1" applyFont="1" applyBorder="1" applyAlignment="1">
      <alignment horizontal="center" vertical="center"/>
    </xf>
    <xf numFmtId="165" fontId="2" fillId="0" borderId="63" xfId="1" applyNumberFormat="1" applyFont="1" applyBorder="1" applyAlignment="1">
      <alignment horizontal="center" vertical="center"/>
    </xf>
    <xf numFmtId="3" fontId="14" fillId="0" borderId="30" xfId="1" applyNumberFormat="1" applyFont="1" applyFill="1" applyBorder="1" applyAlignment="1">
      <alignment horizontal="justify" vertical="center" wrapText="1"/>
    </xf>
    <xf numFmtId="3" fontId="14" fillId="0" borderId="31" xfId="1" applyNumberFormat="1" applyFont="1" applyFill="1" applyBorder="1" applyAlignment="1">
      <alignment horizontal="center" vertical="center"/>
    </xf>
    <xf numFmtId="3" fontId="14" fillId="0" borderId="41" xfId="1" applyNumberFormat="1" applyFont="1" applyFill="1" applyBorder="1" applyAlignment="1">
      <alignment horizontal="justify" vertical="center" wrapText="1"/>
    </xf>
    <xf numFmtId="3" fontId="14" fillId="0" borderId="39" xfId="1" applyNumberFormat="1" applyFont="1" applyFill="1" applyBorder="1" applyAlignment="1">
      <alignment horizontal="center" vertical="center"/>
    </xf>
    <xf numFmtId="3" fontId="14" fillId="0" borderId="76" xfId="1" applyNumberFormat="1" applyFont="1" applyFill="1" applyBorder="1" applyAlignment="1">
      <alignment horizontal="justify" vertical="center" wrapText="1"/>
    </xf>
    <xf numFmtId="3" fontId="14" fillId="0" borderId="47" xfId="1" applyNumberFormat="1" applyFont="1" applyFill="1" applyBorder="1" applyAlignment="1">
      <alignment horizontal="center" vertical="center"/>
    </xf>
    <xf numFmtId="3" fontId="14" fillId="0" borderId="31" xfId="1" applyNumberFormat="1" applyFont="1" applyFill="1" applyBorder="1" applyAlignment="1">
      <alignment horizontal="center" vertical="center" wrapText="1"/>
    </xf>
    <xf numFmtId="3" fontId="14" fillId="0" borderId="39" xfId="1" applyNumberFormat="1" applyFont="1" applyFill="1" applyBorder="1" applyAlignment="1">
      <alignment horizontal="center" vertical="center" wrapText="1"/>
    </xf>
    <xf numFmtId="3" fontId="14" fillId="0" borderId="47" xfId="1" applyNumberFormat="1" applyFont="1" applyFill="1" applyBorder="1" applyAlignment="1">
      <alignment horizontal="center" vertical="center" wrapText="1"/>
    </xf>
    <xf numFmtId="9" fontId="14" fillId="0" borderId="28" xfId="1" applyNumberFormat="1" applyFont="1" applyFill="1" applyBorder="1" applyAlignment="1">
      <alignment horizontal="center" vertical="center" wrapText="1"/>
    </xf>
    <xf numFmtId="9" fontId="14" fillId="0" borderId="29" xfId="1" applyNumberFormat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horizontal="justify" vertical="center" wrapText="1"/>
    </xf>
    <xf numFmtId="3" fontId="14" fillId="0" borderId="50" xfId="1" applyNumberFormat="1" applyFont="1" applyFill="1" applyBorder="1" applyAlignment="1">
      <alignment horizontal="center" vertical="center"/>
    </xf>
    <xf numFmtId="0" fontId="2" fillId="0" borderId="76" xfId="1" applyFont="1" applyBorder="1" applyAlignment="1">
      <alignment horizontal="justify" vertical="center" wrapText="1"/>
    </xf>
    <xf numFmtId="0" fontId="2" fillId="0" borderId="30" xfId="1" applyFont="1" applyBorder="1" applyAlignment="1">
      <alignment horizontal="justify" vertical="center" wrapText="1"/>
    </xf>
    <xf numFmtId="0" fontId="2" fillId="0" borderId="41" xfId="1" applyFont="1" applyBorder="1" applyAlignment="1">
      <alignment horizontal="justify" vertical="center" wrapText="1"/>
    </xf>
    <xf numFmtId="3" fontId="14" fillId="7" borderId="39" xfId="1" applyNumberFormat="1" applyFont="1" applyFill="1" applyBorder="1" applyAlignment="1">
      <alignment horizontal="center" vertical="center"/>
    </xf>
    <xf numFmtId="0" fontId="2" fillId="0" borderId="45" xfId="1" applyFont="1" applyBorder="1" applyAlignment="1">
      <alignment horizontal="justify" vertical="center" wrapText="1"/>
    </xf>
    <xf numFmtId="3" fontId="14" fillId="0" borderId="52" xfId="1" applyNumberFormat="1" applyFont="1" applyFill="1" applyBorder="1" applyAlignment="1">
      <alignment horizontal="center" vertical="center"/>
    </xf>
    <xf numFmtId="1" fontId="19" fillId="0" borderId="43" xfId="1" applyNumberFormat="1" applyFont="1" applyFill="1" applyBorder="1" applyAlignment="1">
      <alignment horizontal="center" vertical="center" wrapText="1"/>
    </xf>
    <xf numFmtId="1" fontId="14" fillId="0" borderId="43" xfId="1" applyNumberFormat="1" applyFont="1" applyFill="1" applyBorder="1" applyAlignment="1">
      <alignment horizontal="center" vertical="center" wrapText="1"/>
    </xf>
    <xf numFmtId="1" fontId="14" fillId="0" borderId="44" xfId="1" applyNumberFormat="1" applyFont="1" applyFill="1" applyBorder="1" applyAlignment="1">
      <alignment horizontal="center" vertical="center" wrapText="1"/>
    </xf>
    <xf numFmtId="3" fontId="14" fillId="0" borderId="38" xfId="1" applyNumberFormat="1" applyFont="1" applyFill="1" applyBorder="1" applyAlignment="1">
      <alignment horizontal="justify" vertical="center" wrapText="1"/>
    </xf>
    <xf numFmtId="3" fontId="14" fillId="0" borderId="45" xfId="1" applyNumberFormat="1" applyFont="1" applyFill="1" applyBorder="1" applyAlignment="1">
      <alignment horizontal="justify" vertical="center" wrapText="1"/>
    </xf>
    <xf numFmtId="0" fontId="5" fillId="0" borderId="57" xfId="1" applyFont="1" applyFill="1" applyBorder="1" applyAlignment="1">
      <alignment horizontal="center" vertical="center" wrapText="1"/>
    </xf>
    <xf numFmtId="3" fontId="2" fillId="0" borderId="67" xfId="1" applyNumberFormat="1" applyFont="1" applyBorder="1" applyAlignment="1">
      <alignment horizontal="center" vertical="center"/>
    </xf>
    <xf numFmtId="10" fontId="2" fillId="0" borderId="78" xfId="1" applyNumberFormat="1" applyFont="1" applyBorder="1" applyAlignment="1">
      <alignment horizontal="center" vertical="center"/>
    </xf>
    <xf numFmtId="10" fontId="2" fillId="0" borderId="0" xfId="1" applyNumberFormat="1" applyFont="1" applyBorder="1" applyAlignment="1">
      <alignment horizontal="center" vertical="center"/>
    </xf>
    <xf numFmtId="165" fontId="2" fillId="0" borderId="53" xfId="1" applyNumberFormat="1" applyFont="1" applyBorder="1" applyAlignment="1">
      <alignment horizontal="center" vertical="center"/>
    </xf>
    <xf numFmtId="9" fontId="2" fillId="0" borderId="58" xfId="1" applyNumberFormat="1" applyFont="1" applyBorder="1" applyAlignment="1">
      <alignment horizontal="center" vertical="center"/>
    </xf>
    <xf numFmtId="4" fontId="2" fillId="0" borderId="67" xfId="1" applyNumberFormat="1" applyFont="1" applyBorder="1" applyAlignment="1">
      <alignment horizontal="center" vertical="center"/>
    </xf>
    <xf numFmtId="4" fontId="2" fillId="0" borderId="78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4" fontId="2" fillId="0" borderId="55" xfId="1" applyNumberFormat="1" applyFont="1" applyBorder="1" applyAlignment="1">
      <alignment horizontal="center" vertical="center"/>
    </xf>
    <xf numFmtId="9" fontId="2" fillId="0" borderId="53" xfId="1" applyNumberFormat="1" applyFont="1" applyBorder="1" applyAlignment="1">
      <alignment horizontal="center" vertical="center"/>
    </xf>
    <xf numFmtId="165" fontId="2" fillId="0" borderId="67" xfId="1" applyNumberFormat="1" applyFont="1" applyBorder="1" applyAlignment="1">
      <alignment horizontal="center" vertical="center"/>
    </xf>
    <xf numFmtId="3" fontId="2" fillId="0" borderId="36" xfId="1" applyNumberFormat="1" applyFont="1" applyBorder="1" applyAlignment="1">
      <alignment horizontal="center" vertical="center"/>
    </xf>
    <xf numFmtId="9" fontId="2" fillId="0" borderId="36" xfId="1" applyNumberFormat="1" applyFont="1" applyBorder="1" applyAlignment="1">
      <alignment horizontal="center" vertical="center"/>
    </xf>
    <xf numFmtId="0" fontId="5" fillId="0" borderId="78" xfId="1" applyFont="1" applyFill="1" applyBorder="1" applyAlignment="1">
      <alignment horizontal="center" vertical="center" wrapText="1"/>
    </xf>
    <xf numFmtId="0" fontId="5" fillId="0" borderId="59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3" fontId="2" fillId="4" borderId="2" xfId="1" applyNumberFormat="1" applyFont="1" applyFill="1" applyBorder="1"/>
    <xf numFmtId="9" fontId="30" fillId="0" borderId="8" xfId="1" applyNumberFormat="1" applyFont="1" applyFill="1" applyBorder="1" applyAlignment="1">
      <alignment horizontal="center" vertical="center" wrapText="1"/>
    </xf>
    <xf numFmtId="9" fontId="30" fillId="0" borderId="36" xfId="1" applyNumberFormat="1" applyFont="1" applyFill="1" applyBorder="1" applyAlignment="1">
      <alignment horizontal="center" vertical="center" wrapText="1"/>
    </xf>
    <xf numFmtId="9" fontId="30" fillId="0" borderId="14" xfId="1" applyNumberFormat="1" applyFont="1" applyFill="1" applyBorder="1" applyAlignment="1">
      <alignment horizontal="center" vertical="center" wrapText="1"/>
    </xf>
    <xf numFmtId="9" fontId="30" fillId="0" borderId="70" xfId="1" applyNumberFormat="1" applyFont="1" applyFill="1" applyBorder="1" applyAlignment="1">
      <alignment horizontal="center" vertical="center" wrapText="1"/>
    </xf>
    <xf numFmtId="9" fontId="30" fillId="0" borderId="43" xfId="1" applyNumberFormat="1" applyFont="1" applyFill="1" applyBorder="1" applyAlignment="1">
      <alignment horizontal="center" vertical="center" wrapText="1"/>
    </xf>
    <xf numFmtId="9" fontId="30" fillId="0" borderId="28" xfId="1" applyNumberFormat="1" applyFont="1" applyFill="1" applyBorder="1" applyAlignment="1">
      <alignment horizontal="center" vertical="center" wrapText="1"/>
    </xf>
    <xf numFmtId="9" fontId="30" fillId="0" borderId="63" xfId="1" applyNumberFormat="1" applyFont="1" applyFill="1" applyBorder="1" applyAlignment="1">
      <alignment horizontal="center" vertical="center" wrapText="1"/>
    </xf>
    <xf numFmtId="9" fontId="30" fillId="0" borderId="37" xfId="1" applyNumberFormat="1" applyFont="1" applyFill="1" applyBorder="1" applyAlignment="1">
      <alignment horizontal="center" vertical="center" wrapText="1"/>
    </xf>
    <xf numFmtId="9" fontId="30" fillId="0" borderId="57" xfId="1" applyNumberFormat="1" applyFont="1" applyFill="1" applyBorder="1" applyAlignment="1">
      <alignment horizontal="center" vertical="center" wrapText="1"/>
    </xf>
    <xf numFmtId="9" fontId="30" fillId="0" borderId="68" xfId="1" applyNumberFormat="1" applyFont="1" applyFill="1" applyBorder="1" applyAlignment="1">
      <alignment horizontal="center" vertical="center" wrapText="1"/>
    </xf>
    <xf numFmtId="9" fontId="30" fillId="0" borderId="44" xfId="1" applyNumberFormat="1" applyFont="1" applyFill="1" applyBorder="1" applyAlignment="1">
      <alignment horizontal="center" vertical="center" wrapText="1"/>
    </xf>
    <xf numFmtId="9" fontId="30" fillId="0" borderId="29" xfId="1" applyNumberFormat="1" applyFont="1" applyFill="1" applyBorder="1" applyAlignment="1">
      <alignment horizontal="center" vertical="center" wrapText="1"/>
    </xf>
    <xf numFmtId="9" fontId="30" fillId="0" borderId="23" xfId="1" applyNumberFormat="1" applyFont="1" applyFill="1" applyBorder="1" applyAlignment="1">
      <alignment horizontal="center" vertical="center" wrapText="1"/>
    </xf>
    <xf numFmtId="9" fontId="30" fillId="0" borderId="20" xfId="1" applyNumberFormat="1" applyFont="1" applyFill="1" applyBorder="1" applyAlignment="1">
      <alignment horizontal="center" vertical="center" wrapText="1"/>
    </xf>
    <xf numFmtId="9" fontId="30" fillId="0" borderId="25" xfId="1" applyNumberFormat="1" applyFont="1" applyFill="1" applyBorder="1" applyAlignment="1">
      <alignment horizontal="center" vertical="center" wrapText="1"/>
    </xf>
    <xf numFmtId="9" fontId="30" fillId="0" borderId="66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Fill="1" applyBorder="1" applyAlignment="1">
      <alignment horizontal="center" vertical="center" wrapText="1"/>
    </xf>
    <xf numFmtId="3" fontId="14" fillId="0" borderId="40" xfId="1" applyNumberFormat="1" applyFont="1" applyFill="1" applyBorder="1" applyAlignment="1">
      <alignment horizontal="center" vertical="center" wrapText="1"/>
    </xf>
    <xf numFmtId="9" fontId="14" fillId="0" borderId="40" xfId="1" applyNumberFormat="1" applyFont="1" applyFill="1" applyBorder="1" applyAlignment="1">
      <alignment horizontal="center" vertical="center" wrapText="1"/>
    </xf>
    <xf numFmtId="3" fontId="19" fillId="0" borderId="15" xfId="1" applyNumberFormat="1" applyFont="1" applyFill="1" applyBorder="1" applyAlignment="1">
      <alignment horizontal="center" vertical="center" wrapText="1"/>
    </xf>
    <xf numFmtId="3" fontId="14" fillId="0" borderId="33" xfId="1" applyNumberFormat="1" applyFont="1" applyFill="1" applyBorder="1" applyAlignment="1">
      <alignment horizontal="center" vertical="center" wrapText="1"/>
    </xf>
    <xf numFmtId="3" fontId="19" fillId="0" borderId="48" xfId="1" applyNumberFormat="1" applyFont="1" applyFill="1" applyBorder="1" applyAlignment="1">
      <alignment horizontal="center" vertical="center" wrapText="1"/>
    </xf>
    <xf numFmtId="3" fontId="19" fillId="0" borderId="9" xfId="1" applyNumberFormat="1" applyFont="1" applyFill="1" applyBorder="1" applyAlignment="1">
      <alignment horizontal="center" vertical="center" wrapText="1"/>
    </xf>
    <xf numFmtId="3" fontId="14" fillId="0" borderId="15" xfId="1" applyNumberFormat="1" applyFont="1" applyFill="1" applyBorder="1" applyAlignment="1">
      <alignment horizontal="center" vertical="center" wrapText="1"/>
    </xf>
    <xf numFmtId="3" fontId="14" fillId="0" borderId="48" xfId="1" applyNumberFormat="1" applyFont="1" applyFill="1" applyBorder="1" applyAlignment="1">
      <alignment horizontal="center" vertical="center" wrapText="1"/>
    </xf>
    <xf numFmtId="9" fontId="14" fillId="0" borderId="15" xfId="1" applyNumberFormat="1" applyFont="1" applyFill="1" applyBorder="1" applyAlignment="1">
      <alignment horizontal="center" vertical="center" wrapText="1"/>
    </xf>
    <xf numFmtId="3" fontId="14" fillId="0" borderId="26" xfId="1" applyNumberFormat="1" applyFont="1" applyFill="1" applyBorder="1" applyAlignment="1">
      <alignment horizontal="center" vertical="center" wrapText="1"/>
    </xf>
    <xf numFmtId="9" fontId="14" fillId="0" borderId="56" xfId="1" applyNumberFormat="1" applyFont="1" applyFill="1" applyBorder="1" applyAlignment="1">
      <alignment horizontal="center" vertical="center" wrapText="1"/>
    </xf>
    <xf numFmtId="3" fontId="19" fillId="0" borderId="72" xfId="1" applyNumberFormat="1" applyFont="1" applyFill="1" applyBorder="1" applyAlignment="1">
      <alignment horizontal="center" vertical="center" wrapText="1"/>
    </xf>
    <xf numFmtId="9" fontId="14" fillId="0" borderId="59" xfId="1" applyNumberFormat="1" applyFont="1" applyFill="1" applyBorder="1" applyAlignment="1">
      <alignment horizontal="center" vertical="center" wrapText="1"/>
    </xf>
    <xf numFmtId="1" fontId="14" fillId="0" borderId="59" xfId="1" applyNumberFormat="1" applyFont="1" applyFill="1" applyBorder="1" applyAlignment="1">
      <alignment horizontal="center" vertical="center" wrapText="1"/>
    </xf>
    <xf numFmtId="9" fontId="14" fillId="0" borderId="48" xfId="1" applyNumberFormat="1" applyFont="1" applyFill="1" applyBorder="1" applyAlignment="1">
      <alignment horizontal="center" vertical="center" wrapText="1"/>
    </xf>
    <xf numFmtId="4" fontId="14" fillId="0" borderId="40" xfId="1" applyNumberFormat="1" applyFont="1" applyFill="1" applyBorder="1" applyAlignment="1">
      <alignment horizontal="center" vertical="center" wrapText="1"/>
    </xf>
    <xf numFmtId="9" fontId="14" fillId="0" borderId="33" xfId="2" applyFont="1" applyFill="1" applyBorder="1" applyAlignment="1">
      <alignment horizontal="center" vertical="center" wrapText="1"/>
    </xf>
    <xf numFmtId="9" fontId="14" fillId="0" borderId="72" xfId="1" applyNumberFormat="1" applyFont="1" applyFill="1" applyBorder="1" applyAlignment="1">
      <alignment horizontal="center" vertical="center" wrapText="1"/>
    </xf>
    <xf numFmtId="4" fontId="14" fillId="0" borderId="56" xfId="1" applyNumberFormat="1" applyFont="1" applyFill="1" applyBorder="1" applyAlignment="1">
      <alignment horizontal="center" vertical="center" wrapText="1"/>
    </xf>
    <xf numFmtId="9" fontId="14" fillId="0" borderId="54" xfId="2" applyFont="1" applyFill="1" applyBorder="1" applyAlignment="1">
      <alignment horizontal="center" vertical="center" wrapText="1"/>
    </xf>
    <xf numFmtId="9" fontId="14" fillId="0" borderId="26" xfId="1" applyNumberFormat="1" applyFont="1" applyFill="1" applyBorder="1" applyAlignment="1">
      <alignment horizontal="center" vertical="center" wrapText="1"/>
    </xf>
    <xf numFmtId="9" fontId="14" fillId="0" borderId="24" xfId="1" applyNumberFormat="1" applyFont="1" applyFill="1" applyBorder="1" applyAlignment="1">
      <alignment horizontal="center" vertical="center" wrapText="1"/>
    </xf>
    <xf numFmtId="9" fontId="14" fillId="0" borderId="33" xfId="1" applyNumberFormat="1" applyFont="1" applyFill="1" applyBorder="1" applyAlignment="1">
      <alignment horizontal="center" vertical="center" wrapText="1"/>
    </xf>
    <xf numFmtId="9" fontId="14" fillId="0" borderId="54" xfId="1" applyNumberFormat="1" applyFont="1" applyFill="1" applyBorder="1" applyAlignment="1">
      <alignment horizontal="center" vertical="center" wrapText="1"/>
    </xf>
    <xf numFmtId="9" fontId="10" fillId="8" borderId="25" xfId="1" applyNumberFormat="1" applyFont="1" applyFill="1" applyBorder="1" applyAlignment="1" applyProtection="1">
      <alignment horizontal="center" vertical="center"/>
    </xf>
    <xf numFmtId="3" fontId="7" fillId="9" borderId="22" xfId="1" applyNumberFormat="1" applyFont="1" applyFill="1" applyBorder="1" applyAlignment="1">
      <alignment horizontal="center" vertical="center"/>
    </xf>
    <xf numFmtId="9" fontId="10" fillId="9" borderId="25" xfId="1" applyNumberFormat="1" applyFont="1" applyFill="1" applyBorder="1" applyAlignment="1" applyProtection="1">
      <alignment horizontal="center" vertical="center"/>
    </xf>
    <xf numFmtId="3" fontId="7" fillId="10" borderId="22" xfId="1" applyNumberFormat="1" applyFont="1" applyFill="1" applyBorder="1" applyAlignment="1">
      <alignment horizontal="center" vertical="center"/>
    </xf>
    <xf numFmtId="9" fontId="7" fillId="10" borderId="25" xfId="1" applyNumberFormat="1" applyFont="1" applyFill="1" applyBorder="1" applyAlignment="1" applyProtection="1">
      <alignment horizontal="center" vertical="center"/>
    </xf>
    <xf numFmtId="3" fontId="7" fillId="11" borderId="22" xfId="1" applyNumberFormat="1" applyFont="1" applyFill="1" applyBorder="1" applyAlignment="1">
      <alignment horizontal="center" vertical="center"/>
    </xf>
    <xf numFmtId="9" fontId="7" fillId="11" borderId="25" xfId="1" applyNumberFormat="1" applyFont="1" applyFill="1" applyBorder="1" applyAlignment="1" applyProtection="1">
      <alignment horizontal="center" vertical="center"/>
    </xf>
    <xf numFmtId="3" fontId="7" fillId="12" borderId="22" xfId="1" applyNumberFormat="1" applyFont="1" applyFill="1" applyBorder="1" applyAlignment="1">
      <alignment horizontal="center" vertical="center"/>
    </xf>
    <xf numFmtId="9" fontId="7" fillId="12" borderId="25" xfId="1" applyNumberFormat="1" applyFont="1" applyFill="1" applyBorder="1" applyAlignment="1" applyProtection="1">
      <alignment horizontal="center" vertical="center"/>
    </xf>
    <xf numFmtId="166" fontId="31" fillId="0" borderId="0" xfId="0" applyNumberFormat="1" applyFont="1" applyBorder="1" applyAlignment="1" applyProtection="1">
      <alignment horizontal="justify" vertical="center" wrapText="1"/>
    </xf>
    <xf numFmtId="0" fontId="2" fillId="0" borderId="36" xfId="1" applyFont="1" applyBorder="1" applyAlignment="1">
      <alignment horizontal="center" vertical="center"/>
    </xf>
    <xf numFmtId="0" fontId="2" fillId="0" borderId="36" xfId="1" applyFont="1" applyBorder="1" applyAlignment="1">
      <alignment horizontal="left" vertical="center"/>
    </xf>
    <xf numFmtId="9" fontId="14" fillId="6" borderId="7" xfId="1" applyNumberFormat="1" applyFont="1" applyFill="1" applyBorder="1" applyAlignment="1">
      <alignment horizontal="center" vertical="center" wrapText="1"/>
    </xf>
    <xf numFmtId="9" fontId="14" fillId="6" borderId="8" xfId="1" applyNumberFormat="1" applyFont="1" applyFill="1" applyBorder="1" applyAlignment="1">
      <alignment horizontal="center" vertical="center" wrapText="1"/>
    </xf>
    <xf numFmtId="9" fontId="14" fillId="6" borderId="35" xfId="1" applyNumberFormat="1" applyFont="1" applyFill="1" applyBorder="1" applyAlignment="1">
      <alignment horizontal="center" vertical="center" wrapText="1"/>
    </xf>
    <xf numFmtId="9" fontId="14" fillId="6" borderId="36" xfId="1" applyNumberFormat="1" applyFont="1" applyFill="1" applyBorder="1" applyAlignment="1">
      <alignment horizontal="center" vertical="center" wrapText="1"/>
    </xf>
    <xf numFmtId="9" fontId="14" fillId="6" borderId="32" xfId="1" applyNumberFormat="1" applyFont="1" applyFill="1" applyBorder="1" applyAlignment="1">
      <alignment horizontal="center" vertical="center" wrapText="1"/>
    </xf>
    <xf numFmtId="9" fontId="14" fillId="6" borderId="28" xfId="1" applyNumberFormat="1" applyFont="1" applyFill="1" applyBorder="1" applyAlignment="1">
      <alignment horizontal="center" vertical="center" wrapText="1"/>
    </xf>
    <xf numFmtId="9" fontId="14" fillId="6" borderId="13" xfId="1" applyNumberFormat="1" applyFont="1" applyFill="1" applyBorder="1" applyAlignment="1">
      <alignment horizontal="center" vertical="center" wrapText="1"/>
    </xf>
    <xf numFmtId="9" fontId="14" fillId="6" borderId="14" xfId="1" applyNumberFormat="1" applyFont="1" applyFill="1" applyBorder="1" applyAlignment="1">
      <alignment horizontal="center" vertical="center" wrapText="1"/>
    </xf>
    <xf numFmtId="9" fontId="14" fillId="6" borderId="51" xfId="1" applyNumberFormat="1" applyFont="1" applyFill="1" applyBorder="1" applyAlignment="1">
      <alignment horizontal="center" vertical="center" wrapText="1"/>
    </xf>
    <xf numFmtId="9" fontId="14" fillId="6" borderId="43" xfId="1" applyNumberFormat="1" applyFont="1" applyFill="1" applyBorder="1" applyAlignment="1">
      <alignment horizontal="center" vertical="center" wrapText="1"/>
    </xf>
    <xf numFmtId="9" fontId="14" fillId="6" borderId="69" xfId="1" applyNumberFormat="1" applyFont="1" applyFill="1" applyBorder="1" applyAlignment="1">
      <alignment horizontal="center" vertical="center" wrapText="1"/>
    </xf>
    <xf numFmtId="9" fontId="14" fillId="6" borderId="70" xfId="1" applyNumberFormat="1" applyFont="1" applyFill="1" applyBorder="1" applyAlignment="1">
      <alignment horizontal="center" vertical="center" wrapText="1"/>
    </xf>
    <xf numFmtId="9" fontId="6" fillId="0" borderId="9" xfId="1" applyNumberFormat="1" applyFont="1" applyFill="1" applyBorder="1" applyAlignment="1">
      <alignment horizontal="center" vertical="center" wrapText="1"/>
    </xf>
    <xf numFmtId="9" fontId="6" fillId="0" borderId="40" xfId="1" applyNumberFormat="1" applyFont="1" applyFill="1" applyBorder="1" applyAlignment="1">
      <alignment horizontal="center" vertical="center" wrapText="1"/>
    </xf>
    <xf numFmtId="9" fontId="6" fillId="0" borderId="15" xfId="1" applyNumberFormat="1" applyFont="1" applyFill="1" applyBorder="1" applyAlignment="1">
      <alignment horizontal="center" vertical="center" wrapText="1"/>
    </xf>
    <xf numFmtId="9" fontId="6" fillId="0" borderId="33" xfId="1" applyNumberFormat="1" applyFont="1" applyFill="1" applyBorder="1" applyAlignment="1">
      <alignment horizontal="center" vertical="center" wrapText="1"/>
    </xf>
    <xf numFmtId="9" fontId="6" fillId="0" borderId="48" xfId="1" applyNumberFormat="1" applyFont="1" applyFill="1" applyBorder="1" applyAlignment="1">
      <alignment horizontal="center" vertical="center" wrapText="1"/>
    </xf>
    <xf numFmtId="9" fontId="14" fillId="0" borderId="68" xfId="1" applyNumberFormat="1" applyFont="1" applyFill="1" applyBorder="1" applyAlignment="1">
      <alignment horizontal="center" vertical="center" wrapText="1"/>
    </xf>
    <xf numFmtId="9" fontId="6" fillId="0" borderId="75" xfId="1" applyNumberFormat="1" applyFont="1" applyFill="1" applyBorder="1" applyAlignment="1">
      <alignment horizontal="center" vertical="center" wrapText="1"/>
    </xf>
    <xf numFmtId="9" fontId="6" fillId="0" borderId="63" xfId="1" applyNumberFormat="1" applyFont="1" applyFill="1" applyBorder="1" applyAlignment="1">
      <alignment horizontal="center" vertical="center" wrapText="1"/>
    </xf>
    <xf numFmtId="9" fontId="6" fillId="0" borderId="37" xfId="1" applyNumberFormat="1" applyFont="1" applyFill="1" applyBorder="1" applyAlignment="1">
      <alignment horizontal="center" vertical="center" wrapText="1"/>
    </xf>
    <xf numFmtId="9" fontId="6" fillId="0" borderId="57" xfId="1" applyNumberFormat="1" applyFont="1" applyFill="1" applyBorder="1" applyAlignment="1">
      <alignment horizontal="center" vertical="center" wrapText="1"/>
    </xf>
    <xf numFmtId="9" fontId="6" fillId="0" borderId="29" xfId="1" applyNumberFormat="1" applyFont="1" applyFill="1" applyBorder="1" applyAlignment="1">
      <alignment horizontal="center" vertical="center" wrapText="1"/>
    </xf>
    <xf numFmtId="9" fontId="6" fillId="0" borderId="44" xfId="1" applyNumberFormat="1" applyFont="1" applyFill="1" applyBorder="1" applyAlignment="1">
      <alignment horizontal="center" vertical="center" wrapText="1"/>
    </xf>
    <xf numFmtId="9" fontId="6" fillId="0" borderId="68" xfId="1" applyNumberFormat="1" applyFont="1" applyFill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/>
    </xf>
    <xf numFmtId="3" fontId="6" fillId="0" borderId="62" xfId="1" applyNumberFormat="1" applyFont="1" applyFill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 wrapText="1"/>
    </xf>
    <xf numFmtId="3" fontId="6" fillId="0" borderId="56" xfId="1" applyNumberFormat="1" applyFont="1" applyFill="1" applyBorder="1" applyAlignment="1">
      <alignment horizontal="center" vertical="center" wrapText="1"/>
    </xf>
    <xf numFmtId="3" fontId="6" fillId="0" borderId="36" xfId="1" applyNumberFormat="1" applyFont="1" applyFill="1" applyBorder="1" applyAlignment="1">
      <alignment horizontal="center" vertical="center" wrapText="1"/>
    </xf>
    <xf numFmtId="3" fontId="6" fillId="0" borderId="54" xfId="1" applyNumberFormat="1" applyFont="1" applyFill="1" applyBorder="1" applyAlignment="1">
      <alignment horizontal="center" vertical="center" wrapText="1"/>
    </xf>
    <xf numFmtId="3" fontId="6" fillId="0" borderId="28" xfId="1" applyNumberFormat="1" applyFont="1" applyFill="1" applyBorder="1" applyAlignment="1">
      <alignment horizontal="center" vertical="center" wrapText="1"/>
    </xf>
    <xf numFmtId="3" fontId="6" fillId="0" borderId="59" xfId="1" applyNumberFormat="1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>
      <alignment horizontal="center" vertical="center" wrapText="1"/>
    </xf>
    <xf numFmtId="9" fontId="6" fillId="0" borderId="8" xfId="1" applyNumberFormat="1" applyFont="1" applyFill="1" applyBorder="1" applyAlignment="1">
      <alignment horizontal="center" vertical="center" wrapText="1"/>
    </xf>
    <xf numFmtId="9" fontId="6" fillId="0" borderId="36" xfId="1" applyNumberFormat="1" applyFont="1" applyFill="1" applyBorder="1" applyAlignment="1">
      <alignment horizontal="center" vertical="center" wrapText="1"/>
    </xf>
    <xf numFmtId="9" fontId="6" fillId="0" borderId="14" xfId="1" applyNumberFormat="1" applyFont="1" applyFill="1" applyBorder="1" applyAlignment="1">
      <alignment horizontal="center" vertical="center" wrapText="1"/>
    </xf>
    <xf numFmtId="9" fontId="6" fillId="0" borderId="28" xfId="1" applyNumberFormat="1" applyFont="1" applyFill="1" applyBorder="1" applyAlignment="1">
      <alignment horizontal="center" vertical="center" wrapText="1"/>
    </xf>
    <xf numFmtId="3" fontId="14" fillId="0" borderId="69" xfId="1" applyNumberFormat="1" applyFont="1" applyFill="1" applyBorder="1" applyAlignment="1">
      <alignment horizontal="center" vertical="center" wrapText="1"/>
    </xf>
    <xf numFmtId="3" fontId="6" fillId="0" borderId="77" xfId="1" applyNumberFormat="1" applyFont="1" applyFill="1" applyBorder="1" applyAlignment="1">
      <alignment horizontal="center" vertical="center" wrapText="1"/>
    </xf>
    <xf numFmtId="3" fontId="6" fillId="0" borderId="70" xfId="1" applyNumberFormat="1" applyFont="1" applyFill="1" applyBorder="1" applyAlignment="1">
      <alignment horizontal="center" vertical="center" wrapText="1"/>
    </xf>
    <xf numFmtId="9" fontId="6" fillId="0" borderId="70" xfId="1" applyNumberFormat="1" applyFont="1" applyFill="1" applyBorder="1" applyAlignment="1">
      <alignment horizontal="center" vertical="center" wrapText="1"/>
    </xf>
    <xf numFmtId="9" fontId="14" fillId="6" borderId="59" xfId="1" applyNumberFormat="1" applyFont="1" applyFill="1" applyBorder="1" applyAlignment="1">
      <alignment horizontal="center" vertical="center" wrapText="1"/>
    </xf>
    <xf numFmtId="9" fontId="14" fillId="6" borderId="77" xfId="1" applyNumberFormat="1" applyFont="1" applyFill="1" applyBorder="1" applyAlignment="1">
      <alignment horizontal="center" vertical="center" wrapText="1"/>
    </xf>
    <xf numFmtId="3" fontId="19" fillId="0" borderId="54" xfId="1" applyNumberFormat="1" applyFont="1" applyFill="1" applyBorder="1" applyAlignment="1">
      <alignment horizontal="center" vertical="center" wrapText="1"/>
    </xf>
    <xf numFmtId="9" fontId="14" fillId="6" borderId="19" xfId="1" applyNumberFormat="1" applyFont="1" applyFill="1" applyBorder="1" applyAlignment="1">
      <alignment horizontal="center" vertical="center" wrapText="1"/>
    </xf>
    <xf numFmtId="9" fontId="14" fillId="6" borderId="20" xfId="1" applyNumberFormat="1" applyFont="1" applyFill="1" applyBorder="1" applyAlignment="1">
      <alignment horizontal="center" vertical="center" wrapText="1"/>
    </xf>
    <xf numFmtId="9" fontId="32" fillId="6" borderId="8" xfId="1" applyNumberFormat="1" applyFont="1" applyFill="1" applyBorder="1" applyAlignment="1">
      <alignment horizontal="center" vertical="center" wrapText="1"/>
    </xf>
    <xf numFmtId="9" fontId="32" fillId="6" borderId="36" xfId="1" applyNumberFormat="1" applyFont="1" applyFill="1" applyBorder="1" applyAlignment="1">
      <alignment horizontal="center" vertical="center" wrapText="1"/>
    </xf>
    <xf numFmtId="9" fontId="32" fillId="6" borderId="14" xfId="1" applyNumberFormat="1" applyFont="1" applyFill="1" applyBorder="1" applyAlignment="1">
      <alignment horizontal="center" vertical="center" wrapText="1"/>
    </xf>
    <xf numFmtId="9" fontId="32" fillId="6" borderId="28" xfId="1" applyNumberFormat="1" applyFont="1" applyFill="1" applyBorder="1" applyAlignment="1">
      <alignment horizontal="center" vertical="center" wrapText="1"/>
    </xf>
    <xf numFmtId="9" fontId="32" fillId="6" borderId="20" xfId="1" applyNumberFormat="1" applyFont="1" applyFill="1" applyBorder="1" applyAlignment="1">
      <alignment horizontal="center" vertical="center" wrapText="1"/>
    </xf>
    <xf numFmtId="9" fontId="32" fillId="6" borderId="43" xfId="1" applyNumberFormat="1" applyFont="1" applyFill="1" applyBorder="1" applyAlignment="1">
      <alignment horizontal="center" vertical="center" wrapText="1"/>
    </xf>
    <xf numFmtId="9" fontId="32" fillId="6" borderId="70" xfId="1" applyNumberFormat="1" applyFont="1" applyFill="1" applyBorder="1" applyAlignment="1">
      <alignment horizontal="center" vertical="center" wrapText="1"/>
    </xf>
    <xf numFmtId="3" fontId="14" fillId="0" borderId="21" xfId="1" applyNumberFormat="1" applyFont="1" applyFill="1" applyBorder="1" applyAlignment="1">
      <alignment horizontal="center" vertical="center" wrapText="1"/>
    </xf>
    <xf numFmtId="164" fontId="2" fillId="0" borderId="36" xfId="1" applyNumberFormat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 wrapText="1"/>
    </xf>
    <xf numFmtId="3" fontId="2" fillId="0" borderId="36" xfId="1" applyNumberFormat="1" applyFont="1" applyBorder="1" applyAlignment="1">
      <alignment horizontal="center" vertical="center"/>
    </xf>
    <xf numFmtId="3" fontId="2" fillId="0" borderId="14" xfId="1" applyNumberFormat="1" applyFont="1" applyBorder="1" applyAlignment="1">
      <alignment horizontal="center" vertical="center"/>
    </xf>
    <xf numFmtId="4" fontId="2" fillId="0" borderId="36" xfId="1" applyNumberFormat="1" applyFont="1" applyBorder="1" applyAlignment="1">
      <alignment horizontal="center" vertical="center"/>
    </xf>
    <xf numFmtId="10" fontId="2" fillId="0" borderId="36" xfId="1" applyNumberFormat="1" applyFont="1" applyBorder="1" applyAlignment="1">
      <alignment horizontal="center" vertical="center"/>
    </xf>
    <xf numFmtId="9" fontId="2" fillId="0" borderId="36" xfId="1" applyNumberFormat="1" applyFont="1" applyBorder="1" applyAlignment="1">
      <alignment horizontal="center" vertical="center"/>
    </xf>
    <xf numFmtId="165" fontId="2" fillId="0" borderId="36" xfId="1" applyNumberFormat="1" applyFont="1" applyBorder="1" applyAlignment="1">
      <alignment horizontal="center" vertical="center"/>
    </xf>
    <xf numFmtId="9" fontId="15" fillId="0" borderId="36" xfId="1" applyNumberFormat="1" applyFont="1" applyBorder="1" applyAlignment="1">
      <alignment horizontal="center" vertical="center"/>
    </xf>
    <xf numFmtId="10" fontId="2" fillId="0" borderId="8" xfId="1" applyNumberFormat="1" applyFont="1" applyBorder="1" applyAlignment="1">
      <alignment horizontal="center" vertical="center"/>
    </xf>
    <xf numFmtId="164" fontId="2" fillId="0" borderId="36" xfId="1" applyNumberFormat="1" applyFont="1" applyBorder="1" applyAlignment="1">
      <alignment horizontal="center" vertical="center"/>
    </xf>
    <xf numFmtId="9" fontId="2" fillId="0" borderId="14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10" fontId="2" fillId="0" borderId="7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0" fontId="2" fillId="0" borderId="0" xfId="1" applyFont="1" applyBorder="1"/>
    <xf numFmtId="164" fontId="2" fillId="0" borderId="8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40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35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3" fontId="2" fillId="0" borderId="36" xfId="1" applyNumberFormat="1" applyFont="1" applyBorder="1" applyAlignment="1">
      <alignment horizontal="center" vertical="center"/>
    </xf>
    <xf numFmtId="9" fontId="2" fillId="0" borderId="36" xfId="1" applyNumberFormat="1" applyFont="1" applyBorder="1" applyAlignment="1">
      <alignment horizontal="center" vertical="center"/>
    </xf>
    <xf numFmtId="3" fontId="2" fillId="0" borderId="14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9" fontId="2" fillId="0" borderId="14" xfId="1" applyNumberFormat="1" applyFont="1" applyBorder="1" applyAlignment="1">
      <alignment horizontal="center" vertical="center"/>
    </xf>
    <xf numFmtId="164" fontId="2" fillId="0" borderId="62" xfId="1" applyNumberFormat="1" applyFont="1" applyBorder="1" applyAlignment="1">
      <alignment horizontal="center" vertical="center"/>
    </xf>
    <xf numFmtId="164" fontId="2" fillId="0" borderId="56" xfId="1" applyNumberFormat="1" applyFont="1" applyBorder="1" applyAlignment="1">
      <alignment horizontal="center" vertical="center"/>
    </xf>
    <xf numFmtId="164" fontId="2" fillId="0" borderId="59" xfId="1" applyNumberFormat="1" applyFont="1" applyBorder="1" applyAlignment="1">
      <alignment horizontal="center" vertical="center"/>
    </xf>
    <xf numFmtId="3" fontId="6" fillId="0" borderId="72" xfId="1" applyNumberFormat="1" applyFont="1" applyFill="1" applyBorder="1" applyAlignment="1">
      <alignment horizontal="center" vertical="center" wrapText="1"/>
    </xf>
    <xf numFmtId="3" fontId="6" fillId="0" borderId="43" xfId="1" applyNumberFormat="1" applyFont="1" applyFill="1" applyBorder="1" applyAlignment="1">
      <alignment horizontal="center" vertical="center" wrapText="1"/>
    </xf>
    <xf numFmtId="9" fontId="6" fillId="0" borderId="43" xfId="1" applyNumberFormat="1" applyFont="1" applyFill="1" applyBorder="1" applyAlignment="1">
      <alignment horizontal="center" vertical="center" wrapText="1"/>
    </xf>
    <xf numFmtId="3" fontId="14" fillId="0" borderId="73" xfId="1" applyNumberFormat="1" applyFont="1" applyFill="1" applyBorder="1" applyAlignment="1">
      <alignment horizontal="center" vertical="center" wrapText="1"/>
    </xf>
    <xf numFmtId="9" fontId="6" fillId="0" borderId="21" xfId="1" applyNumberFormat="1" applyFont="1" applyFill="1" applyBorder="1" applyAlignment="1">
      <alignment horizontal="center" vertical="center" wrapText="1"/>
    </xf>
    <xf numFmtId="9" fontId="6" fillId="0" borderId="66" xfId="1" applyNumberFormat="1" applyFont="1" applyFill="1" applyBorder="1" applyAlignment="1">
      <alignment horizontal="center" vertical="center" wrapText="1"/>
    </xf>
    <xf numFmtId="3" fontId="6" fillId="0" borderId="73" xfId="1" applyNumberFormat="1" applyFont="1" applyFill="1" applyBorder="1" applyAlignment="1">
      <alignment horizontal="center" vertical="center" wrapText="1"/>
    </xf>
    <xf numFmtId="3" fontId="6" fillId="0" borderId="20" xfId="1" applyNumberFormat="1" applyFont="1" applyFill="1" applyBorder="1" applyAlignment="1">
      <alignment horizontal="center" vertical="center" wrapText="1"/>
    </xf>
    <xf numFmtId="9" fontId="6" fillId="0" borderId="20" xfId="1" applyNumberFormat="1" applyFont="1" applyFill="1" applyBorder="1" applyAlignment="1">
      <alignment horizontal="center" vertical="center" wrapText="1"/>
    </xf>
    <xf numFmtId="0" fontId="2" fillId="0" borderId="65" xfId="1" applyFont="1" applyBorder="1" applyAlignment="1">
      <alignment horizontal="center" vertical="center" wrapText="1"/>
    </xf>
    <xf numFmtId="9" fontId="14" fillId="4" borderId="2" xfId="1" applyNumberFormat="1" applyFont="1" applyFill="1" applyBorder="1" applyAlignment="1">
      <alignment horizontal="center" vertical="center" wrapText="1"/>
    </xf>
    <xf numFmtId="9" fontId="32" fillId="4" borderId="2" xfId="1" applyNumberFormat="1" applyFont="1" applyFill="1" applyBorder="1" applyAlignment="1">
      <alignment horizontal="center" vertical="center" wrapText="1"/>
    </xf>
    <xf numFmtId="9" fontId="6" fillId="4" borderId="2" xfId="1" applyNumberFormat="1" applyFont="1" applyFill="1" applyBorder="1" applyAlignment="1">
      <alignment horizontal="center" vertical="center" wrapText="1"/>
    </xf>
    <xf numFmtId="3" fontId="6" fillId="4" borderId="2" xfId="1" applyNumberFormat="1" applyFont="1" applyFill="1" applyBorder="1" applyAlignment="1">
      <alignment horizontal="center" vertical="center" wrapText="1"/>
    </xf>
    <xf numFmtId="10" fontId="2" fillId="0" borderId="9" xfId="1" applyNumberFormat="1" applyFont="1" applyBorder="1" applyAlignment="1">
      <alignment horizontal="center" vertical="center"/>
    </xf>
    <xf numFmtId="10" fontId="2" fillId="0" borderId="40" xfId="1" applyNumberFormat="1" applyFont="1" applyBorder="1" applyAlignment="1">
      <alignment horizontal="center" vertical="center"/>
    </xf>
    <xf numFmtId="3" fontId="2" fillId="0" borderId="40" xfId="1" applyNumberFormat="1" applyFont="1" applyBorder="1" applyAlignment="1">
      <alignment horizontal="center" vertical="center"/>
    </xf>
    <xf numFmtId="9" fontId="15" fillId="0" borderId="40" xfId="1" applyNumberFormat="1" applyFont="1" applyBorder="1" applyAlignment="1">
      <alignment horizontal="center" vertical="center"/>
    </xf>
    <xf numFmtId="4" fontId="2" fillId="0" borderId="40" xfId="1" applyNumberFormat="1" applyFont="1" applyBorder="1" applyAlignment="1">
      <alignment horizontal="center" vertical="center"/>
    </xf>
    <xf numFmtId="9" fontId="2" fillId="0" borderId="40" xfId="1" applyNumberFormat="1" applyFont="1" applyBorder="1" applyAlignment="1">
      <alignment horizontal="center" vertical="center"/>
    </xf>
    <xf numFmtId="165" fontId="2" fillId="0" borderId="40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horizontal="center" vertical="center"/>
    </xf>
    <xf numFmtId="9" fontId="14" fillId="0" borderId="73" xfId="1" applyNumberFormat="1" applyFont="1" applyFill="1" applyBorder="1" applyAlignment="1">
      <alignment horizontal="center" vertical="center" wrapText="1"/>
    </xf>
    <xf numFmtId="9" fontId="14" fillId="0" borderId="21" xfId="1" applyNumberFormat="1" applyFont="1" applyFill="1" applyBorder="1" applyAlignment="1">
      <alignment horizontal="center" vertical="center" wrapText="1"/>
    </xf>
    <xf numFmtId="164" fontId="19" fillId="0" borderId="28" xfId="1" applyNumberFormat="1" applyFont="1" applyFill="1" applyBorder="1" applyAlignment="1">
      <alignment horizontal="center" vertical="center" wrapText="1"/>
    </xf>
    <xf numFmtId="3" fontId="14" fillId="0" borderId="76" xfId="1" applyNumberFormat="1" applyFont="1" applyFill="1" applyBorder="1" applyAlignment="1">
      <alignment horizontal="center" vertical="center" wrapText="1"/>
    </xf>
    <xf numFmtId="10" fontId="2" fillId="0" borderId="16" xfId="1" applyNumberFormat="1" applyFont="1" applyBorder="1" applyAlignment="1">
      <alignment horizontal="center" vertical="center"/>
    </xf>
    <xf numFmtId="0" fontId="19" fillId="0" borderId="64" xfId="1" applyFont="1" applyFill="1" applyBorder="1" applyAlignment="1">
      <alignment horizontal="center" vertical="center" wrapText="1"/>
    </xf>
    <xf numFmtId="0" fontId="14" fillId="0" borderId="64" xfId="1" applyFont="1" applyFill="1" applyBorder="1" applyAlignment="1">
      <alignment horizontal="justify" vertical="center" wrapText="1"/>
    </xf>
    <xf numFmtId="0" fontId="19" fillId="0" borderId="64" xfId="1" applyNumberFormat="1" applyFont="1" applyFill="1" applyBorder="1" applyAlignment="1">
      <alignment horizontal="center" vertical="center" wrapText="1"/>
    </xf>
    <xf numFmtId="3" fontId="19" fillId="0" borderId="64" xfId="1" applyNumberFormat="1" applyFont="1" applyFill="1" applyBorder="1" applyAlignment="1">
      <alignment horizontal="center" vertical="center" wrapText="1"/>
    </xf>
    <xf numFmtId="3" fontId="2" fillId="0" borderId="64" xfId="1" applyNumberFormat="1" applyFont="1" applyBorder="1" applyAlignment="1">
      <alignment horizontal="center" vertical="center"/>
    </xf>
    <xf numFmtId="3" fontId="14" fillId="0" borderId="64" xfId="1" applyNumberFormat="1" applyFont="1" applyFill="1" applyBorder="1" applyAlignment="1">
      <alignment horizontal="center" vertical="center" wrapText="1"/>
    </xf>
    <xf numFmtId="3" fontId="14" fillId="0" borderId="17" xfId="1" applyNumberFormat="1" applyFont="1" applyFill="1" applyBorder="1" applyAlignment="1">
      <alignment horizontal="center" vertical="center" wrapText="1"/>
    </xf>
    <xf numFmtId="3" fontId="14" fillId="0" borderId="16" xfId="1" applyNumberFormat="1" applyFont="1" applyFill="1" applyBorder="1" applyAlignment="1">
      <alignment horizontal="center" vertical="center" wrapText="1"/>
    </xf>
    <xf numFmtId="3" fontId="14" fillId="0" borderId="74" xfId="1" applyNumberFormat="1" applyFont="1" applyFill="1" applyBorder="1" applyAlignment="1">
      <alignment horizontal="center" vertical="center" wrapText="1"/>
    </xf>
    <xf numFmtId="0" fontId="19" fillId="0" borderId="61" xfId="1" applyFont="1" applyFill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3" fontId="14" fillId="0" borderId="60" xfId="1" applyNumberFormat="1" applyFont="1" applyFill="1" applyBorder="1" applyAlignment="1">
      <alignment horizontal="center" vertical="center"/>
    </xf>
    <xf numFmtId="9" fontId="26" fillId="0" borderId="28" xfId="1" applyNumberFormat="1" applyFont="1" applyFill="1" applyBorder="1" applyAlignment="1">
      <alignment horizontal="center" vertical="center" wrapText="1"/>
    </xf>
    <xf numFmtId="3" fontId="2" fillId="0" borderId="43" xfId="0" applyNumberFormat="1" applyFont="1" applyBorder="1" applyAlignment="1">
      <alignment horizontal="center" vertical="center"/>
    </xf>
    <xf numFmtId="1" fontId="14" fillId="0" borderId="72" xfId="1" applyNumberFormat="1" applyFont="1" applyFill="1" applyBorder="1" applyAlignment="1">
      <alignment horizontal="center" vertical="center" wrapText="1"/>
    </xf>
    <xf numFmtId="1" fontId="14" fillId="0" borderId="48" xfId="1" applyNumberFormat="1" applyFont="1" applyFill="1" applyBorder="1" applyAlignment="1">
      <alignment horizontal="center" vertical="center" wrapText="1"/>
    </xf>
    <xf numFmtId="9" fontId="14" fillId="6" borderId="62" xfId="1" applyNumberFormat="1" applyFont="1" applyFill="1" applyBorder="1" applyAlignment="1">
      <alignment horizontal="center" vertical="center" wrapText="1"/>
    </xf>
    <xf numFmtId="9" fontId="14" fillId="6" borderId="56" xfId="1" applyNumberFormat="1" applyFont="1" applyFill="1" applyBorder="1" applyAlignment="1">
      <alignment horizontal="center" vertical="center" wrapText="1"/>
    </xf>
    <xf numFmtId="3" fontId="19" fillId="0" borderId="29" xfId="1" applyNumberFormat="1" applyFont="1" applyFill="1" applyBorder="1" applyAlignment="1">
      <alignment horizontal="center" vertical="center" wrapText="1"/>
    </xf>
    <xf numFmtId="9" fontId="30" fillId="4" borderId="2" xfId="1" applyNumberFormat="1" applyFont="1" applyFill="1" applyBorder="1" applyAlignment="1">
      <alignment horizontal="center" vertical="center" wrapText="1"/>
    </xf>
    <xf numFmtId="9" fontId="2" fillId="0" borderId="7" xfId="1" applyNumberFormat="1" applyFont="1" applyBorder="1" applyAlignment="1">
      <alignment horizontal="center" vertical="center"/>
    </xf>
    <xf numFmtId="9" fontId="2" fillId="0" borderId="8" xfId="1" applyNumberFormat="1" applyFont="1" applyBorder="1" applyAlignment="1">
      <alignment horizontal="center" vertical="center"/>
    </xf>
    <xf numFmtId="9" fontId="4" fillId="0" borderId="63" xfId="1" applyNumberFormat="1" applyFont="1" applyBorder="1" applyAlignment="1">
      <alignment horizontal="center" vertical="center"/>
    </xf>
    <xf numFmtId="9" fontId="13" fillId="0" borderId="67" xfId="1" applyNumberFormat="1" applyFont="1" applyBorder="1" applyAlignment="1">
      <alignment horizontal="center" vertical="center"/>
    </xf>
    <xf numFmtId="3" fontId="2" fillId="0" borderId="62" xfId="1" applyNumberFormat="1" applyFont="1" applyBorder="1" applyAlignment="1">
      <alignment horizontal="center" vertical="center"/>
    </xf>
    <xf numFmtId="9" fontId="4" fillId="0" borderId="8" xfId="1" applyNumberFormat="1" applyFont="1" applyBorder="1" applyAlignment="1">
      <alignment horizontal="center" vertical="center"/>
    </xf>
    <xf numFmtId="9" fontId="4" fillId="0" borderId="9" xfId="1" applyNumberFormat="1" applyFont="1" applyBorder="1" applyAlignment="1">
      <alignment horizontal="center" vertical="center"/>
    </xf>
    <xf numFmtId="9" fontId="2" fillId="3" borderId="41" xfId="1" applyNumberFormat="1" applyFont="1" applyFill="1" applyBorder="1" applyAlignment="1">
      <alignment horizontal="center" vertical="center"/>
    </xf>
    <xf numFmtId="3" fontId="7" fillId="8" borderId="22" xfId="1" applyNumberFormat="1" applyFont="1" applyFill="1" applyBorder="1" applyAlignment="1">
      <alignment horizontal="center" vertical="center"/>
    </xf>
    <xf numFmtId="3" fontId="2" fillId="0" borderId="13" xfId="1" applyNumberFormat="1" applyFont="1" applyBorder="1" applyAlignment="1">
      <alignment horizontal="center" vertical="center"/>
    </xf>
    <xf numFmtId="9" fontId="9" fillId="8" borderId="3" xfId="1" applyNumberFormat="1" applyFont="1" applyFill="1" applyBorder="1" applyAlignment="1">
      <alignment horizontal="center" vertical="center"/>
    </xf>
    <xf numFmtId="9" fontId="13" fillId="3" borderId="31" xfId="1" applyNumberFormat="1" applyFont="1" applyFill="1" applyBorder="1" applyAlignment="1">
      <alignment horizontal="center" vertical="center"/>
    </xf>
    <xf numFmtId="9" fontId="13" fillId="0" borderId="52" xfId="1" applyNumberFormat="1" applyFont="1" applyBorder="1" applyAlignment="1">
      <alignment horizontal="center" vertical="center" wrapText="1"/>
    </xf>
    <xf numFmtId="3" fontId="11" fillId="3" borderId="35" xfId="1" applyNumberFormat="1" applyFont="1" applyFill="1" applyBorder="1" applyAlignment="1">
      <alignment horizontal="center" vertical="center"/>
    </xf>
    <xf numFmtId="3" fontId="11" fillId="3" borderId="36" xfId="1" applyNumberFormat="1" applyFont="1" applyFill="1" applyBorder="1" applyAlignment="1">
      <alignment horizontal="center" vertical="center"/>
    </xf>
    <xf numFmtId="3" fontId="11" fillId="3" borderId="32" xfId="1" applyNumberFormat="1" applyFont="1" applyFill="1" applyBorder="1" applyAlignment="1">
      <alignment horizontal="center" vertical="center"/>
    </xf>
    <xf numFmtId="3" fontId="11" fillId="3" borderId="28" xfId="1" applyNumberFormat="1" applyFont="1" applyFill="1" applyBorder="1" applyAlignment="1">
      <alignment horizontal="center" vertical="center"/>
    </xf>
    <xf numFmtId="9" fontId="33" fillId="3" borderId="29" xfId="1" applyNumberFormat="1" applyFont="1" applyFill="1" applyBorder="1" applyAlignment="1" applyProtection="1">
      <alignment horizontal="center" vertical="center"/>
    </xf>
    <xf numFmtId="9" fontId="33" fillId="3" borderId="33" xfId="1" applyNumberFormat="1" applyFont="1" applyFill="1" applyBorder="1" applyAlignment="1" applyProtection="1">
      <alignment horizontal="center" vertical="center"/>
    </xf>
    <xf numFmtId="9" fontId="11" fillId="0" borderId="36" xfId="1" applyNumberFormat="1" applyFont="1" applyBorder="1" applyAlignment="1">
      <alignment horizontal="center" vertical="center" wrapText="1"/>
    </xf>
    <xf numFmtId="9" fontId="11" fillId="0" borderId="37" xfId="1" applyNumberFormat="1" applyFont="1" applyBorder="1" applyAlignment="1">
      <alignment horizontal="center" vertical="center" wrapText="1"/>
    </xf>
    <xf numFmtId="9" fontId="2" fillId="0" borderId="14" xfId="1" applyNumberFormat="1" applyFont="1" applyBorder="1" applyAlignment="1">
      <alignment horizontal="center" vertical="center" wrapText="1"/>
    </xf>
    <xf numFmtId="9" fontId="2" fillId="0" borderId="57" xfId="1" applyNumberFormat="1" applyFont="1" applyBorder="1" applyAlignment="1">
      <alignment horizontal="center" vertical="center" wrapText="1"/>
    </xf>
    <xf numFmtId="9" fontId="11" fillId="3" borderId="41" xfId="1" applyNumberFormat="1" applyFont="1" applyFill="1" applyBorder="1" applyAlignment="1">
      <alignment horizontal="center" vertical="center"/>
    </xf>
    <xf numFmtId="9" fontId="11" fillId="0" borderId="41" xfId="1" applyNumberFormat="1" applyFont="1" applyBorder="1" applyAlignment="1">
      <alignment horizontal="center" vertical="center"/>
    </xf>
    <xf numFmtId="3" fontId="16" fillId="5" borderId="22" xfId="1" applyNumberFormat="1" applyFont="1" applyFill="1" applyBorder="1" applyAlignment="1">
      <alignment horizontal="center" vertical="center"/>
    </xf>
    <xf numFmtId="0" fontId="2" fillId="0" borderId="40" xfId="1" applyFont="1" applyBorder="1" applyAlignment="1">
      <alignment horizontal="center" vertical="center" wrapText="1"/>
    </xf>
    <xf numFmtId="9" fontId="2" fillId="0" borderId="36" xfId="1" applyNumberFormat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3" fontId="14" fillId="0" borderId="75" xfId="1" applyNumberFormat="1" applyFont="1" applyFill="1" applyBorder="1" applyAlignment="1">
      <alignment horizontal="center" vertical="center" wrapText="1"/>
    </xf>
    <xf numFmtId="9" fontId="2" fillId="0" borderId="36" xfId="1" applyNumberFormat="1" applyFont="1" applyBorder="1" applyAlignment="1">
      <alignment horizontal="center" vertical="center"/>
    </xf>
    <xf numFmtId="9" fontId="2" fillId="0" borderId="14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justify" vertical="center"/>
    </xf>
    <xf numFmtId="0" fontId="2" fillId="0" borderId="34" xfId="1" applyFont="1" applyBorder="1" applyAlignment="1">
      <alignment horizontal="justify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4" fillId="0" borderId="0" xfId="1" applyFont="1"/>
    <xf numFmtId="0" fontId="5" fillId="0" borderId="66" xfId="1" applyFont="1" applyFill="1" applyBorder="1" applyAlignment="1" applyProtection="1">
      <alignment horizontal="center" vertical="center" wrapText="1"/>
      <protection locked="0"/>
    </xf>
    <xf numFmtId="9" fontId="17" fillId="5" borderId="25" xfId="1" applyNumberFormat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0" fillId="0" borderId="0" xfId="0" pivotButton="1"/>
    <xf numFmtId="9" fontId="0" fillId="0" borderId="0" xfId="0" applyNumberFormat="1"/>
    <xf numFmtId="10" fontId="11" fillId="3" borderId="8" xfId="1" applyNumberFormat="1" applyFont="1" applyFill="1" applyBorder="1" applyAlignment="1">
      <alignment horizontal="center" vertical="center" wrapText="1"/>
    </xf>
    <xf numFmtId="10" fontId="11" fillId="3" borderId="36" xfId="1" applyNumberFormat="1" applyFont="1" applyFill="1" applyBorder="1" applyAlignment="1">
      <alignment horizontal="center" vertical="center" wrapText="1"/>
    </xf>
    <xf numFmtId="10" fontId="11" fillId="3" borderId="36" xfId="1" applyNumberFormat="1" applyFont="1" applyFill="1" applyBorder="1" applyAlignment="1">
      <alignment horizontal="center" vertical="center"/>
    </xf>
    <xf numFmtId="10" fontId="7" fillId="8" borderId="23" xfId="1" applyNumberFormat="1" applyFont="1" applyFill="1" applyBorder="1" applyAlignment="1">
      <alignment horizontal="center" vertical="center"/>
    </xf>
    <xf numFmtId="10" fontId="11" fillId="3" borderId="8" xfId="1" applyNumberFormat="1" applyFont="1" applyFill="1" applyBorder="1" applyAlignment="1">
      <alignment horizontal="center" vertical="center"/>
    </xf>
    <xf numFmtId="10" fontId="2" fillId="3" borderId="36" xfId="1" applyNumberFormat="1" applyFont="1" applyFill="1" applyBorder="1" applyAlignment="1">
      <alignment horizontal="center" vertical="center"/>
    </xf>
    <xf numFmtId="0" fontId="0" fillId="0" borderId="0" xfId="0" applyNumberFormat="1"/>
    <xf numFmtId="0" fontId="35" fillId="0" borderId="20" xfId="1" applyFont="1" applyFill="1" applyBorder="1" applyAlignment="1" applyProtection="1">
      <alignment horizontal="center" vertical="center" wrapText="1"/>
      <protection locked="0"/>
    </xf>
    <xf numFmtId="0" fontId="35" fillId="0" borderId="19" xfId="1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" fillId="0" borderId="36" xfId="1" applyFont="1" applyBorder="1" applyAlignment="1">
      <alignment horizontal="left" vertical="center"/>
    </xf>
    <xf numFmtId="3" fontId="2" fillId="0" borderId="36" xfId="1" applyNumberFormat="1" applyFont="1" applyBorder="1" applyAlignment="1">
      <alignment horizontal="center" vertical="center"/>
    </xf>
    <xf numFmtId="3" fontId="2" fillId="0" borderId="14" xfId="1" applyNumberFormat="1" applyFont="1" applyBorder="1" applyAlignment="1">
      <alignment horizontal="center" vertical="center"/>
    </xf>
    <xf numFmtId="9" fontId="2" fillId="0" borderId="36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9" fontId="2" fillId="0" borderId="14" xfId="1" applyNumberFormat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37" fillId="0" borderId="0" xfId="1" applyFont="1" applyBorder="1"/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37" fillId="0" borderId="0" xfId="1" applyNumberFormat="1" applyFont="1" applyBorder="1" applyAlignment="1">
      <alignment horizontal="left"/>
    </xf>
    <xf numFmtId="3" fontId="37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Border="1" applyAlignment="1">
      <alignment horizontal="left" vertical="center"/>
    </xf>
    <xf numFmtId="0" fontId="38" fillId="0" borderId="0" xfId="1" applyNumberFormat="1" applyFont="1" applyBorder="1" applyAlignment="1">
      <alignment horizontal="left" vertical="center"/>
    </xf>
    <xf numFmtId="0" fontId="3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8" borderId="36" xfId="1" applyFont="1" applyFill="1" applyBorder="1" applyAlignment="1">
      <alignment horizontal="left" vertical="center"/>
    </xf>
    <xf numFmtId="0" fontId="11" fillId="3" borderId="36" xfId="1" applyFont="1" applyFill="1" applyBorder="1" applyAlignment="1">
      <alignment horizontal="left" vertical="center"/>
    </xf>
    <xf numFmtId="0" fontId="7" fillId="9" borderId="36" xfId="1" applyFont="1" applyFill="1" applyBorder="1" applyAlignment="1">
      <alignment horizontal="left" vertical="center"/>
    </xf>
    <xf numFmtId="0" fontId="7" fillId="10" borderId="36" xfId="1" applyFont="1" applyFill="1" applyBorder="1" applyAlignment="1">
      <alignment horizontal="left" vertical="center"/>
    </xf>
    <xf numFmtId="0" fontId="7" fillId="11" borderId="36" xfId="1" applyFont="1" applyFill="1" applyBorder="1" applyAlignment="1">
      <alignment horizontal="left" vertical="center"/>
    </xf>
    <xf numFmtId="0" fontId="7" fillId="12" borderId="36" xfId="1" applyFont="1" applyFill="1" applyBorder="1" applyAlignment="1">
      <alignment horizontal="left" vertical="center"/>
    </xf>
    <xf numFmtId="0" fontId="16" fillId="5" borderId="36" xfId="1" applyFont="1" applyFill="1" applyBorder="1" applyAlignment="1">
      <alignment horizontal="left" vertical="center"/>
    </xf>
    <xf numFmtId="0" fontId="2" fillId="0" borderId="36" xfId="1" applyFont="1" applyBorder="1" applyAlignment="1">
      <alignment horizontal="justify" vertical="center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167" fontId="0" fillId="0" borderId="0" xfId="0" applyNumberFormat="1"/>
    <xf numFmtId="10" fontId="0" fillId="0" borderId="0" xfId="0" pivotButton="1" applyNumberFormat="1"/>
    <xf numFmtId="10" fontId="0" fillId="0" borderId="0" xfId="0" applyNumberFormat="1"/>
    <xf numFmtId="10" fontId="0" fillId="0" borderId="0" xfId="0" applyNumberFormat="1" applyAlignment="1">
      <alignment horizontal="left"/>
    </xf>
    <xf numFmtId="10" fontId="0" fillId="0" borderId="0" xfId="0" applyNumberFormat="1" applyAlignment="1">
      <alignment horizontal="left" indent="1"/>
    </xf>
    <xf numFmtId="10" fontId="0" fillId="0" borderId="0" xfId="0" applyNumberFormat="1" applyAlignment="1">
      <alignment horizontal="left" indent="2"/>
    </xf>
    <xf numFmtId="10" fontId="12" fillId="3" borderId="27" xfId="1" applyNumberFormat="1" applyFont="1" applyFill="1" applyBorder="1" applyAlignment="1">
      <alignment horizontal="center" vertical="center"/>
    </xf>
    <xf numFmtId="10" fontId="15" fillId="0" borderId="34" xfId="1" applyNumberFormat="1" applyFont="1" applyBorder="1" applyAlignment="1">
      <alignment horizontal="center" vertical="center" wrapText="1"/>
    </xf>
    <xf numFmtId="10" fontId="15" fillId="3" borderId="34" xfId="1" applyNumberFormat="1" applyFont="1" applyFill="1" applyBorder="1" applyAlignment="1">
      <alignment horizontal="center" vertical="center" wrapText="1"/>
    </xf>
    <xf numFmtId="10" fontId="12" fillId="3" borderId="34" xfId="1" applyNumberFormat="1" applyFont="1" applyFill="1" applyBorder="1" applyAlignment="1">
      <alignment horizontal="center" vertical="center" wrapText="1"/>
    </xf>
    <xf numFmtId="10" fontId="15" fillId="0" borderId="42" xfId="1" applyNumberFormat="1" applyFont="1" applyBorder="1" applyAlignment="1">
      <alignment horizontal="center" vertical="center" wrapText="1"/>
    </xf>
    <xf numFmtId="10" fontId="12" fillId="3" borderId="49" xfId="1" applyNumberFormat="1" applyFont="1" applyFill="1" applyBorder="1" applyAlignment="1">
      <alignment horizontal="center" vertical="center" wrapText="1"/>
    </xf>
    <xf numFmtId="10" fontId="15" fillId="0" borderId="46" xfId="1" applyNumberFormat="1" applyFont="1" applyBorder="1" applyAlignment="1">
      <alignment horizontal="center" vertical="center" wrapText="1"/>
    </xf>
    <xf numFmtId="9" fontId="2" fillId="5" borderId="8" xfId="1" applyNumberFormat="1" applyFont="1" applyFill="1" applyBorder="1" applyAlignment="1">
      <alignment horizontal="center" vertical="center"/>
    </xf>
    <xf numFmtId="9" fontId="2" fillId="5" borderId="36" xfId="1" applyNumberFormat="1" applyFont="1" applyFill="1" applyBorder="1" applyAlignment="1">
      <alignment horizontal="center" vertical="center"/>
    </xf>
    <xf numFmtId="9" fontId="2" fillId="5" borderId="14" xfId="1" applyNumberFormat="1" applyFont="1" applyFill="1" applyBorder="1" applyAlignment="1">
      <alignment horizontal="center" vertical="center"/>
    </xf>
    <xf numFmtId="9" fontId="32" fillId="6" borderId="67" xfId="1" applyNumberFormat="1" applyFont="1" applyFill="1" applyBorder="1" applyAlignment="1">
      <alignment horizontal="center" vertical="center" wrapText="1"/>
    </xf>
    <xf numFmtId="9" fontId="32" fillId="6" borderId="55" xfId="1" applyNumberFormat="1" applyFont="1" applyFill="1" applyBorder="1" applyAlignment="1">
      <alignment horizontal="center" vertical="center" wrapText="1"/>
    </xf>
    <xf numFmtId="9" fontId="32" fillId="6" borderId="58" xfId="1" applyNumberFormat="1" applyFont="1" applyFill="1" applyBorder="1" applyAlignment="1">
      <alignment horizontal="center" vertical="center" wrapText="1"/>
    </xf>
    <xf numFmtId="9" fontId="32" fillId="6" borderId="53" xfId="1" applyNumberFormat="1" applyFont="1" applyFill="1" applyBorder="1" applyAlignment="1">
      <alignment horizontal="center" vertical="center" wrapText="1"/>
    </xf>
    <xf numFmtId="9" fontId="32" fillId="6" borderId="78" xfId="1" applyNumberFormat="1" applyFont="1" applyFill="1" applyBorder="1" applyAlignment="1">
      <alignment horizontal="center" vertical="center" wrapText="1"/>
    </xf>
    <xf numFmtId="9" fontId="32" fillId="6" borderId="11" xfId="1" applyNumberFormat="1" applyFont="1" applyFill="1" applyBorder="1" applyAlignment="1">
      <alignment horizontal="center" vertical="center" wrapText="1"/>
    </xf>
    <xf numFmtId="9" fontId="32" fillId="6" borderId="0" xfId="1" applyNumberFormat="1" applyFont="1" applyFill="1" applyBorder="1" applyAlignment="1">
      <alignment horizontal="center" vertical="center" wrapText="1"/>
    </xf>
    <xf numFmtId="9" fontId="40" fillId="6" borderId="63" xfId="1" applyNumberFormat="1" applyFont="1" applyFill="1" applyBorder="1" applyAlignment="1">
      <alignment horizontal="center" vertical="center" wrapText="1"/>
    </xf>
    <xf numFmtId="9" fontId="40" fillId="6" borderId="37" xfId="1" applyNumberFormat="1" applyFont="1" applyFill="1" applyBorder="1" applyAlignment="1">
      <alignment horizontal="center" vertical="center" wrapText="1"/>
    </xf>
    <xf numFmtId="9" fontId="40" fillId="6" borderId="57" xfId="1" applyNumberFormat="1" applyFont="1" applyFill="1" applyBorder="1" applyAlignment="1">
      <alignment horizontal="center" vertical="center" wrapText="1"/>
    </xf>
    <xf numFmtId="9" fontId="40" fillId="6" borderId="29" xfId="1" applyNumberFormat="1" applyFont="1" applyFill="1" applyBorder="1" applyAlignment="1">
      <alignment horizontal="center" vertical="center" wrapText="1"/>
    </xf>
    <xf numFmtId="9" fontId="40" fillId="6" borderId="44" xfId="1" applyNumberFormat="1" applyFont="1" applyFill="1" applyBorder="1" applyAlignment="1">
      <alignment horizontal="center" vertical="center" wrapText="1"/>
    </xf>
    <xf numFmtId="9" fontId="40" fillId="4" borderId="2" xfId="1" applyNumberFormat="1" applyFont="1" applyFill="1" applyBorder="1" applyAlignment="1">
      <alignment horizontal="center" vertical="center" wrapText="1"/>
    </xf>
    <xf numFmtId="9" fontId="40" fillId="6" borderId="68" xfId="1" applyNumberFormat="1" applyFont="1" applyFill="1" applyBorder="1" applyAlignment="1">
      <alignment horizontal="center" vertical="center" wrapText="1"/>
    </xf>
    <xf numFmtId="9" fontId="40" fillId="6" borderId="66" xfId="1" applyNumberFormat="1" applyFont="1" applyFill="1" applyBorder="1" applyAlignment="1">
      <alignment horizontal="center" vertical="center" wrapText="1"/>
    </xf>
    <xf numFmtId="9" fontId="41" fillId="6" borderId="31" xfId="1" applyNumberFormat="1" applyFont="1" applyFill="1" applyBorder="1" applyAlignment="1">
      <alignment horizontal="center" vertical="center" wrapText="1"/>
    </xf>
    <xf numFmtId="9" fontId="41" fillId="6" borderId="39" xfId="1" applyNumberFormat="1" applyFont="1" applyFill="1" applyBorder="1" applyAlignment="1">
      <alignment horizontal="center" vertical="center" wrapText="1"/>
    </xf>
    <xf numFmtId="9" fontId="41" fillId="6" borderId="52" xfId="1" applyNumberFormat="1" applyFont="1" applyFill="1" applyBorder="1" applyAlignment="1">
      <alignment horizontal="center" vertical="center" wrapText="1"/>
    </xf>
    <xf numFmtId="9" fontId="41" fillId="6" borderId="50" xfId="1" applyNumberFormat="1" applyFont="1" applyFill="1" applyBorder="1" applyAlignment="1">
      <alignment horizontal="center" vertical="center" wrapText="1"/>
    </xf>
    <xf numFmtId="9" fontId="41" fillId="6" borderId="47" xfId="1" applyNumberFormat="1" applyFont="1" applyFill="1" applyBorder="1" applyAlignment="1">
      <alignment horizontal="center" vertical="center" wrapText="1"/>
    </xf>
    <xf numFmtId="9" fontId="41" fillId="4" borderId="2" xfId="1" applyNumberFormat="1" applyFont="1" applyFill="1" applyBorder="1" applyAlignment="1">
      <alignment horizontal="center" vertical="center" wrapText="1"/>
    </xf>
    <xf numFmtId="9" fontId="41" fillId="6" borderId="12" xfId="1" applyNumberFormat="1" applyFont="1" applyFill="1" applyBorder="1" applyAlignment="1">
      <alignment horizontal="center" vertical="center" wrapText="1"/>
    </xf>
    <xf numFmtId="9" fontId="41" fillId="6" borderId="80" xfId="1" applyNumberFormat="1" applyFont="1" applyFill="1" applyBorder="1" applyAlignment="1">
      <alignment horizontal="center" vertical="center" wrapText="1"/>
    </xf>
    <xf numFmtId="0" fontId="42" fillId="0" borderId="0" xfId="1" applyFont="1" applyAlignment="1"/>
    <xf numFmtId="0" fontId="42" fillId="0" borderId="0" xfId="1" applyFont="1" applyAlignment="1">
      <alignment horizontal="center"/>
    </xf>
    <xf numFmtId="0" fontId="43" fillId="0" borderId="0" xfId="1" applyFont="1"/>
    <xf numFmtId="0" fontId="44" fillId="0" borderId="0" xfId="1" applyFont="1"/>
    <xf numFmtId="14" fontId="0" fillId="0" borderId="0" xfId="0" applyNumberFormat="1"/>
    <xf numFmtId="0" fontId="8" fillId="0" borderId="0" xfId="1" applyFont="1"/>
    <xf numFmtId="0" fontId="5" fillId="0" borderId="0" xfId="1" applyFont="1" applyFill="1" applyAlignment="1"/>
    <xf numFmtId="0" fontId="5" fillId="0" borderId="0" xfId="1" applyFont="1" applyFill="1" applyAlignment="1">
      <alignment horizontal="center"/>
    </xf>
    <xf numFmtId="0" fontId="19" fillId="0" borderId="0" xfId="1" applyFont="1" applyFill="1"/>
    <xf numFmtId="0" fontId="2" fillId="0" borderId="0" xfId="1" applyFont="1" applyFill="1"/>
    <xf numFmtId="10" fontId="2" fillId="15" borderId="1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horizontal="center" vertical="center" wrapText="1"/>
    </xf>
    <xf numFmtId="10" fontId="2" fillId="15" borderId="2" xfId="1" applyNumberFormat="1" applyFont="1" applyFill="1" applyBorder="1" applyAlignment="1">
      <alignment horizontal="center" vertical="center"/>
    </xf>
    <xf numFmtId="0" fontId="2" fillId="15" borderId="2" xfId="1" applyFont="1" applyFill="1" applyBorder="1"/>
    <xf numFmtId="0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/>
    <xf numFmtId="3" fontId="2" fillId="15" borderId="2" xfId="1" applyNumberFormat="1" applyFont="1" applyFill="1" applyBorder="1" applyAlignment="1">
      <alignment horizontal="center" vertical="center"/>
    </xf>
    <xf numFmtId="9" fontId="30" fillId="15" borderId="2" xfId="1" applyNumberFormat="1" applyFont="1" applyFill="1" applyBorder="1" applyAlignment="1">
      <alignment horizontal="center" vertical="center" wrapText="1"/>
    </xf>
    <xf numFmtId="9" fontId="14" fillId="15" borderId="2" xfId="1" applyNumberFormat="1" applyFont="1" applyFill="1" applyBorder="1" applyAlignment="1">
      <alignment horizontal="center" vertical="center" wrapText="1"/>
    </xf>
    <xf numFmtId="9" fontId="32" fillId="15" borderId="2" xfId="1" applyNumberFormat="1" applyFont="1" applyFill="1" applyBorder="1" applyAlignment="1">
      <alignment horizontal="center" vertical="center" wrapText="1"/>
    </xf>
    <xf numFmtId="9" fontId="40" fillId="15" borderId="2" xfId="1" applyNumberFormat="1" applyFont="1" applyFill="1" applyBorder="1" applyAlignment="1">
      <alignment horizontal="center" vertical="center" wrapText="1"/>
    </xf>
    <xf numFmtId="9" fontId="41" fillId="15" borderId="2" xfId="1" applyNumberFormat="1" applyFont="1" applyFill="1" applyBorder="1" applyAlignment="1">
      <alignment horizontal="center" vertical="center" wrapText="1"/>
    </xf>
    <xf numFmtId="9" fontId="6" fillId="15" borderId="2" xfId="1" applyNumberFormat="1" applyFont="1" applyFill="1" applyBorder="1" applyAlignment="1">
      <alignment horizontal="center" vertical="center" wrapText="1"/>
    </xf>
    <xf numFmtId="3" fontId="6" fillId="15" borderId="2" xfId="1" applyNumberFormat="1" applyFont="1" applyFill="1" applyBorder="1" applyAlignment="1">
      <alignment horizontal="center" vertical="center" wrapText="1"/>
    </xf>
    <xf numFmtId="0" fontId="2" fillId="15" borderId="3" xfId="1" applyFont="1" applyFill="1" applyBorder="1" applyAlignment="1">
      <alignment horizontal="center" vertical="center" wrapText="1"/>
    </xf>
    <xf numFmtId="10" fontId="2" fillId="16" borderId="1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 wrapText="1"/>
    </xf>
    <xf numFmtId="10" fontId="2" fillId="16" borderId="2" xfId="1" applyNumberFormat="1" applyFont="1" applyFill="1" applyBorder="1" applyAlignment="1">
      <alignment horizontal="center" vertical="center"/>
    </xf>
    <xf numFmtId="0" fontId="2" fillId="16" borderId="2" xfId="1" applyFont="1" applyFill="1" applyBorder="1"/>
    <xf numFmtId="0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/>
    <xf numFmtId="3" fontId="2" fillId="16" borderId="2" xfId="1" applyNumberFormat="1" applyFont="1" applyFill="1" applyBorder="1" applyAlignment="1">
      <alignment horizontal="center" vertical="center"/>
    </xf>
    <xf numFmtId="9" fontId="30" fillId="16" borderId="2" xfId="1" applyNumberFormat="1" applyFont="1" applyFill="1" applyBorder="1" applyAlignment="1">
      <alignment horizontal="center" vertical="center" wrapText="1"/>
    </xf>
    <xf numFmtId="9" fontId="14" fillId="16" borderId="2" xfId="1" applyNumberFormat="1" applyFont="1" applyFill="1" applyBorder="1" applyAlignment="1">
      <alignment horizontal="center" vertical="center" wrapText="1"/>
    </xf>
    <xf numFmtId="9" fontId="32" fillId="16" borderId="2" xfId="1" applyNumberFormat="1" applyFont="1" applyFill="1" applyBorder="1" applyAlignment="1">
      <alignment horizontal="center" vertical="center" wrapText="1"/>
    </xf>
    <xf numFmtId="9" fontId="40" fillId="16" borderId="2" xfId="1" applyNumberFormat="1" applyFont="1" applyFill="1" applyBorder="1" applyAlignment="1">
      <alignment horizontal="center" vertical="center" wrapText="1"/>
    </xf>
    <xf numFmtId="9" fontId="41" fillId="16" borderId="2" xfId="1" applyNumberFormat="1" applyFont="1" applyFill="1" applyBorder="1" applyAlignment="1">
      <alignment horizontal="center" vertical="center" wrapText="1"/>
    </xf>
    <xf numFmtId="9" fontId="6" fillId="16" borderId="2" xfId="1" applyNumberFormat="1" applyFont="1" applyFill="1" applyBorder="1" applyAlignment="1">
      <alignment horizontal="center" vertical="center" wrapText="1"/>
    </xf>
    <xf numFmtId="3" fontId="6" fillId="16" borderId="2" xfId="1" applyNumberFormat="1" applyFont="1" applyFill="1" applyBorder="1" applyAlignment="1">
      <alignment horizontal="center" vertical="center" wrapText="1"/>
    </xf>
    <xf numFmtId="0" fontId="2" fillId="16" borderId="3" xfId="1" applyFont="1" applyFill="1" applyBorder="1" applyAlignment="1">
      <alignment horizontal="center"/>
    </xf>
    <xf numFmtId="10" fontId="2" fillId="18" borderId="1" xfId="1" applyNumberFormat="1" applyFont="1" applyFill="1" applyBorder="1" applyAlignment="1">
      <alignment horizontal="center" vertical="center"/>
    </xf>
    <xf numFmtId="0" fontId="2" fillId="18" borderId="2" xfId="1" applyFont="1" applyFill="1" applyBorder="1" applyAlignment="1">
      <alignment horizontal="center" vertical="center" wrapText="1"/>
    </xf>
    <xf numFmtId="10" fontId="2" fillId="18" borderId="2" xfId="1" applyNumberFormat="1" applyFont="1" applyFill="1" applyBorder="1" applyAlignment="1">
      <alignment horizontal="center" vertical="center"/>
    </xf>
    <xf numFmtId="0" fontId="2" fillId="18" borderId="2" xfId="1" applyFont="1" applyFill="1" applyBorder="1"/>
    <xf numFmtId="0" fontId="2" fillId="18" borderId="2" xfId="1" applyNumberFormat="1" applyFont="1" applyFill="1" applyBorder="1" applyAlignment="1">
      <alignment horizontal="center" vertical="center"/>
    </xf>
    <xf numFmtId="3" fontId="2" fillId="18" borderId="2" xfId="1" applyNumberFormat="1" applyFont="1" applyFill="1" applyBorder="1"/>
    <xf numFmtId="3" fontId="2" fillId="18" borderId="2" xfId="1" applyNumberFormat="1" applyFont="1" applyFill="1" applyBorder="1" applyAlignment="1">
      <alignment horizontal="center" vertical="center"/>
    </xf>
    <xf numFmtId="9" fontId="30" fillId="18" borderId="2" xfId="1" applyNumberFormat="1" applyFont="1" applyFill="1" applyBorder="1" applyAlignment="1">
      <alignment horizontal="center" vertical="center" wrapText="1"/>
    </xf>
    <xf numFmtId="9" fontId="14" fillId="18" borderId="2" xfId="1" applyNumberFormat="1" applyFont="1" applyFill="1" applyBorder="1" applyAlignment="1">
      <alignment horizontal="center" vertical="center" wrapText="1"/>
    </xf>
    <xf numFmtId="9" fontId="32" fillId="18" borderId="2" xfId="1" applyNumberFormat="1" applyFont="1" applyFill="1" applyBorder="1" applyAlignment="1">
      <alignment horizontal="center" vertical="center" wrapText="1"/>
    </xf>
    <xf numFmtId="9" fontId="40" fillId="18" borderId="2" xfId="1" applyNumberFormat="1" applyFont="1" applyFill="1" applyBorder="1" applyAlignment="1">
      <alignment horizontal="center" vertical="center" wrapText="1"/>
    </xf>
    <xf numFmtId="9" fontId="41" fillId="18" borderId="2" xfId="1" applyNumberFormat="1" applyFont="1" applyFill="1" applyBorder="1" applyAlignment="1">
      <alignment horizontal="center" vertical="center" wrapText="1"/>
    </xf>
    <xf numFmtId="9" fontId="6" fillId="18" borderId="2" xfId="1" applyNumberFormat="1" applyFont="1" applyFill="1" applyBorder="1" applyAlignment="1">
      <alignment horizontal="center" vertical="center" wrapText="1"/>
    </xf>
    <xf numFmtId="3" fontId="6" fillId="18" borderId="2" xfId="1" applyNumberFormat="1" applyFont="1" applyFill="1" applyBorder="1" applyAlignment="1">
      <alignment horizontal="center" vertical="center" wrapText="1"/>
    </xf>
    <xf numFmtId="3" fontId="14" fillId="18" borderId="3" xfId="1" applyNumberFormat="1" applyFont="1" applyFill="1" applyBorder="1" applyAlignment="1">
      <alignment horizontal="center" vertical="center"/>
    </xf>
    <xf numFmtId="10" fontId="2" fillId="19" borderId="1" xfId="1" applyNumberFormat="1" applyFont="1" applyFill="1" applyBorder="1" applyAlignment="1">
      <alignment horizontal="center" vertical="center"/>
    </xf>
    <xf numFmtId="0" fontId="2" fillId="19" borderId="2" xfId="1" applyFont="1" applyFill="1" applyBorder="1" applyAlignment="1">
      <alignment horizontal="center" vertical="center" wrapText="1"/>
    </xf>
    <xf numFmtId="10" fontId="2" fillId="19" borderId="2" xfId="1" applyNumberFormat="1" applyFont="1" applyFill="1" applyBorder="1" applyAlignment="1">
      <alignment horizontal="center" vertical="center"/>
    </xf>
    <xf numFmtId="0" fontId="2" fillId="19" borderId="2" xfId="1" applyFont="1" applyFill="1" applyBorder="1"/>
    <xf numFmtId="0" fontId="2" fillId="19" borderId="2" xfId="1" applyNumberFormat="1" applyFont="1" applyFill="1" applyBorder="1" applyAlignment="1">
      <alignment horizontal="center" vertical="center"/>
    </xf>
    <xf numFmtId="3" fontId="2" fillId="19" borderId="2" xfId="1" applyNumberFormat="1" applyFont="1" applyFill="1" applyBorder="1"/>
    <xf numFmtId="3" fontId="2" fillId="19" borderId="2" xfId="1" applyNumberFormat="1" applyFont="1" applyFill="1" applyBorder="1" applyAlignment="1">
      <alignment horizontal="center" vertical="center"/>
    </xf>
    <xf numFmtId="9" fontId="30" fillId="19" borderId="2" xfId="1" applyNumberFormat="1" applyFont="1" applyFill="1" applyBorder="1" applyAlignment="1">
      <alignment horizontal="center" vertical="center" wrapText="1"/>
    </xf>
    <xf numFmtId="9" fontId="14" fillId="19" borderId="2" xfId="1" applyNumberFormat="1" applyFont="1" applyFill="1" applyBorder="1" applyAlignment="1">
      <alignment horizontal="center" vertical="center" wrapText="1"/>
    </xf>
    <xf numFmtId="9" fontId="32" fillId="19" borderId="2" xfId="1" applyNumberFormat="1" applyFont="1" applyFill="1" applyBorder="1" applyAlignment="1">
      <alignment horizontal="center" vertical="center" wrapText="1"/>
    </xf>
    <xf numFmtId="9" fontId="40" fillId="19" borderId="2" xfId="1" applyNumberFormat="1" applyFont="1" applyFill="1" applyBorder="1" applyAlignment="1">
      <alignment horizontal="center" vertical="center" wrapText="1"/>
    </xf>
    <xf numFmtId="9" fontId="41" fillId="19" borderId="2" xfId="1" applyNumberFormat="1" applyFont="1" applyFill="1" applyBorder="1" applyAlignment="1">
      <alignment horizontal="center" vertical="center" wrapText="1"/>
    </xf>
    <xf numFmtId="9" fontId="6" fillId="19" borderId="2" xfId="1" applyNumberFormat="1" applyFont="1" applyFill="1" applyBorder="1" applyAlignment="1">
      <alignment horizontal="center" vertical="center" wrapText="1"/>
    </xf>
    <xf numFmtId="3" fontId="6" fillId="19" borderId="2" xfId="1" applyNumberFormat="1" applyFont="1" applyFill="1" applyBorder="1" applyAlignment="1">
      <alignment horizontal="center" vertical="center" wrapText="1"/>
    </xf>
    <xf numFmtId="0" fontId="2" fillId="19" borderId="3" xfId="1" applyFont="1" applyFill="1" applyBorder="1"/>
    <xf numFmtId="9" fontId="11" fillId="3" borderId="8" xfId="1" applyNumberFormat="1" applyFont="1" applyFill="1" applyBorder="1" applyAlignment="1">
      <alignment horizontal="center" vertical="center"/>
    </xf>
    <xf numFmtId="9" fontId="11" fillId="3" borderId="36" xfId="1" applyNumberFormat="1" applyFont="1" applyFill="1" applyBorder="1" applyAlignment="1">
      <alignment horizontal="center" vertical="center"/>
    </xf>
    <xf numFmtId="9" fontId="11" fillId="3" borderId="36" xfId="1" applyNumberFormat="1" applyFont="1" applyFill="1" applyBorder="1" applyAlignment="1">
      <alignment horizontal="center" vertical="center" wrapText="1"/>
    </xf>
    <xf numFmtId="9" fontId="2" fillId="3" borderId="36" xfId="1" applyNumberFormat="1" applyFont="1" applyFill="1" applyBorder="1" applyAlignment="1">
      <alignment horizontal="center" vertical="center"/>
    </xf>
    <xf numFmtId="9" fontId="11" fillId="3" borderId="8" xfId="1" applyNumberFormat="1" applyFont="1" applyFill="1" applyBorder="1" applyAlignment="1">
      <alignment horizontal="center" vertical="center" wrapText="1"/>
    </xf>
    <xf numFmtId="3" fontId="7" fillId="20" borderId="22" xfId="1" applyNumberFormat="1" applyFont="1" applyFill="1" applyBorder="1" applyAlignment="1">
      <alignment horizontal="center" vertical="center"/>
    </xf>
    <xf numFmtId="3" fontId="7" fillId="20" borderId="23" xfId="1" applyNumberFormat="1" applyFont="1" applyFill="1" applyBorder="1" applyAlignment="1">
      <alignment horizontal="center" vertical="center"/>
    </xf>
    <xf numFmtId="9" fontId="7" fillId="15" borderId="23" xfId="1" applyNumberFormat="1" applyFont="1" applyFill="1" applyBorder="1" applyAlignment="1">
      <alignment horizontal="center" vertical="center"/>
    </xf>
    <xf numFmtId="10" fontId="7" fillId="15" borderId="23" xfId="1" applyNumberFormat="1" applyFont="1" applyFill="1" applyBorder="1" applyAlignment="1">
      <alignment horizontal="center" vertical="center"/>
    </xf>
    <xf numFmtId="9" fontId="7" fillId="15" borderId="71" xfId="1" applyNumberFormat="1" applyFont="1" applyFill="1" applyBorder="1" applyAlignment="1">
      <alignment horizontal="center" vertical="center"/>
    </xf>
    <xf numFmtId="10" fontId="8" fillId="15" borderId="1" xfId="1" applyNumberFormat="1" applyFont="1" applyFill="1" applyBorder="1" applyAlignment="1">
      <alignment horizontal="center" vertical="center"/>
    </xf>
    <xf numFmtId="9" fontId="9" fillId="15" borderId="3" xfId="1" applyNumberFormat="1" applyFont="1" applyFill="1" applyBorder="1" applyAlignment="1">
      <alignment horizontal="center" vertical="center"/>
    </xf>
    <xf numFmtId="3" fontId="7" fillId="15" borderId="22" xfId="1" applyNumberFormat="1" applyFont="1" applyFill="1" applyBorder="1" applyAlignment="1">
      <alignment horizontal="center" vertical="center"/>
    </xf>
    <xf numFmtId="3" fontId="7" fillId="15" borderId="23" xfId="1" applyNumberFormat="1" applyFont="1" applyFill="1" applyBorder="1" applyAlignment="1">
      <alignment horizontal="center" vertical="center"/>
    </xf>
    <xf numFmtId="9" fontId="10" fillId="15" borderId="25" xfId="1" applyNumberFormat="1" applyFont="1" applyFill="1" applyBorder="1" applyAlignment="1" applyProtection="1">
      <alignment horizontal="center" vertical="center"/>
    </xf>
    <xf numFmtId="9" fontId="10" fillId="15" borderId="26" xfId="1" applyNumberFormat="1" applyFont="1" applyFill="1" applyBorder="1" applyAlignment="1" applyProtection="1">
      <alignment horizontal="center" vertical="center"/>
    </xf>
    <xf numFmtId="10" fontId="8" fillId="19" borderId="1" xfId="1" applyNumberFormat="1" applyFont="1" applyFill="1" applyBorder="1" applyAlignment="1">
      <alignment horizontal="center" vertical="center" wrapText="1"/>
    </xf>
    <xf numFmtId="9" fontId="9" fillId="19" borderId="3" xfId="1" applyNumberFormat="1" applyFont="1" applyFill="1" applyBorder="1" applyAlignment="1">
      <alignment horizontal="center" vertical="center" wrapText="1"/>
    </xf>
    <xf numFmtId="3" fontId="7" fillId="19" borderId="22" xfId="1" applyNumberFormat="1" applyFont="1" applyFill="1" applyBorder="1" applyAlignment="1">
      <alignment horizontal="center" vertical="center"/>
    </xf>
    <xf numFmtId="3" fontId="7" fillId="19" borderId="23" xfId="1" applyNumberFormat="1" applyFont="1" applyFill="1" applyBorder="1" applyAlignment="1">
      <alignment horizontal="center" vertical="center"/>
    </xf>
    <xf numFmtId="10" fontId="8" fillId="18" borderId="1" xfId="1" applyNumberFormat="1" applyFont="1" applyFill="1" applyBorder="1" applyAlignment="1">
      <alignment horizontal="center" vertical="center" wrapText="1"/>
    </xf>
    <xf numFmtId="9" fontId="9" fillId="18" borderId="3" xfId="1" applyNumberFormat="1" applyFont="1" applyFill="1" applyBorder="1" applyAlignment="1">
      <alignment horizontal="center" vertical="center" wrapText="1"/>
    </xf>
    <xf numFmtId="3" fontId="7" fillId="18" borderId="22" xfId="1" applyNumberFormat="1" applyFont="1" applyFill="1" applyBorder="1" applyAlignment="1">
      <alignment horizontal="center" vertical="center"/>
    </xf>
    <xf numFmtId="3" fontId="7" fillId="18" borderId="23" xfId="1" applyNumberFormat="1" applyFont="1" applyFill="1" applyBorder="1" applyAlignment="1">
      <alignment horizontal="center" vertical="center"/>
    </xf>
    <xf numFmtId="9" fontId="7" fillId="16" borderId="23" xfId="1" applyNumberFormat="1" applyFont="1" applyFill="1" applyBorder="1" applyAlignment="1">
      <alignment horizontal="center" vertical="center" wrapText="1"/>
    </xf>
    <xf numFmtId="10" fontId="7" fillId="16" borderId="23" xfId="1" applyNumberFormat="1" applyFont="1" applyFill="1" applyBorder="1" applyAlignment="1">
      <alignment horizontal="center" vertical="center" wrapText="1"/>
    </xf>
    <xf numFmtId="9" fontId="7" fillId="16" borderId="71" xfId="1" applyNumberFormat="1" applyFont="1" applyFill="1" applyBorder="1" applyAlignment="1">
      <alignment horizontal="center" vertical="center" wrapText="1"/>
    </xf>
    <xf numFmtId="10" fontId="8" fillId="16" borderId="1" xfId="1" applyNumberFormat="1" applyFont="1" applyFill="1" applyBorder="1" applyAlignment="1">
      <alignment horizontal="center" vertical="center" wrapText="1"/>
    </xf>
    <xf numFmtId="9" fontId="9" fillId="16" borderId="3" xfId="1" applyNumberFormat="1" applyFont="1" applyFill="1" applyBorder="1" applyAlignment="1">
      <alignment horizontal="center" vertical="center" wrapText="1"/>
    </xf>
    <xf numFmtId="3" fontId="7" fillId="16" borderId="22" xfId="1" applyNumberFormat="1" applyFont="1" applyFill="1" applyBorder="1" applyAlignment="1">
      <alignment horizontal="center" vertical="center"/>
    </xf>
    <xf numFmtId="3" fontId="7" fillId="16" borderId="23" xfId="1" applyNumberFormat="1" applyFont="1" applyFill="1" applyBorder="1" applyAlignment="1">
      <alignment horizontal="center" vertical="center"/>
    </xf>
    <xf numFmtId="9" fontId="10" fillId="16" borderId="25" xfId="1" applyNumberFormat="1" applyFont="1" applyFill="1" applyBorder="1" applyAlignment="1" applyProtection="1">
      <alignment horizontal="center" vertical="center"/>
    </xf>
    <xf numFmtId="9" fontId="10" fillId="16" borderId="26" xfId="1" applyNumberFormat="1" applyFont="1" applyFill="1" applyBorder="1" applyAlignment="1" applyProtection="1">
      <alignment horizontal="center" vertical="center"/>
    </xf>
    <xf numFmtId="9" fontId="7" fillId="19" borderId="64" xfId="1" applyNumberFormat="1" applyFont="1" applyFill="1" applyBorder="1" applyAlignment="1">
      <alignment horizontal="center" vertical="center" wrapText="1"/>
    </xf>
    <xf numFmtId="10" fontId="7" fillId="19" borderId="64" xfId="1" applyNumberFormat="1" applyFont="1" applyFill="1" applyBorder="1" applyAlignment="1">
      <alignment horizontal="center" vertical="center" wrapText="1"/>
    </xf>
    <xf numFmtId="9" fontId="7" fillId="19" borderId="60" xfId="1" applyNumberFormat="1" applyFont="1" applyFill="1" applyBorder="1" applyAlignment="1">
      <alignment horizontal="center" vertical="center" wrapText="1"/>
    </xf>
    <xf numFmtId="9" fontId="7" fillId="19" borderId="25" xfId="1" applyNumberFormat="1" applyFont="1" applyFill="1" applyBorder="1" applyAlignment="1" applyProtection="1">
      <alignment horizontal="center" vertical="center"/>
    </xf>
    <xf numFmtId="9" fontId="7" fillId="19" borderId="26" xfId="1" applyNumberFormat="1" applyFont="1" applyFill="1" applyBorder="1" applyAlignment="1" applyProtection="1">
      <alignment horizontal="center" vertical="center"/>
    </xf>
    <xf numFmtId="9" fontId="7" fillId="18" borderId="64" xfId="1" applyNumberFormat="1" applyFont="1" applyFill="1" applyBorder="1" applyAlignment="1">
      <alignment horizontal="center" vertical="center" wrapText="1"/>
    </xf>
    <xf numFmtId="10" fontId="7" fillId="18" borderId="64" xfId="1" applyNumberFormat="1" applyFont="1" applyFill="1" applyBorder="1" applyAlignment="1">
      <alignment horizontal="center" vertical="center" wrapText="1"/>
    </xf>
    <xf numFmtId="9" fontId="7" fillId="18" borderId="60" xfId="1" applyNumberFormat="1" applyFont="1" applyFill="1" applyBorder="1" applyAlignment="1">
      <alignment horizontal="center" vertical="center" wrapText="1"/>
    </xf>
    <xf numFmtId="9" fontId="7" fillId="18" borderId="25" xfId="1" applyNumberFormat="1" applyFont="1" applyFill="1" applyBorder="1" applyAlignment="1" applyProtection="1">
      <alignment horizontal="center" vertical="center"/>
    </xf>
    <xf numFmtId="9" fontId="7" fillId="18" borderId="26" xfId="1" applyNumberFormat="1" applyFont="1" applyFill="1" applyBorder="1" applyAlignment="1" applyProtection="1">
      <alignment horizontal="center" vertical="center"/>
    </xf>
    <xf numFmtId="9" fontId="7" fillId="20" borderId="64" xfId="1" applyNumberFormat="1" applyFont="1" applyFill="1" applyBorder="1" applyAlignment="1">
      <alignment horizontal="center" vertical="center" wrapText="1"/>
    </xf>
    <xf numFmtId="10" fontId="7" fillId="20" borderId="64" xfId="1" applyNumberFormat="1" applyFont="1" applyFill="1" applyBorder="1" applyAlignment="1">
      <alignment horizontal="center" vertical="center" wrapText="1"/>
    </xf>
    <xf numFmtId="9" fontId="7" fillId="20" borderId="60" xfId="1" applyNumberFormat="1" applyFont="1" applyFill="1" applyBorder="1" applyAlignment="1">
      <alignment horizontal="center" vertical="center" wrapText="1"/>
    </xf>
    <xf numFmtId="10" fontId="8" fillId="20" borderId="1" xfId="1" applyNumberFormat="1" applyFont="1" applyFill="1" applyBorder="1" applyAlignment="1">
      <alignment horizontal="center" vertical="center" wrapText="1"/>
    </xf>
    <xf numFmtId="9" fontId="9" fillId="20" borderId="3" xfId="1" applyNumberFormat="1" applyFont="1" applyFill="1" applyBorder="1" applyAlignment="1">
      <alignment horizontal="center" vertical="center" wrapText="1"/>
    </xf>
    <xf numFmtId="9" fontId="7" fillId="20" borderId="25" xfId="1" applyNumberFormat="1" applyFont="1" applyFill="1" applyBorder="1" applyAlignment="1" applyProtection="1">
      <alignment horizontal="center" vertical="center"/>
    </xf>
    <xf numFmtId="9" fontId="7" fillId="20" borderId="26" xfId="1" applyNumberFormat="1" applyFont="1" applyFill="1" applyBorder="1" applyAlignment="1" applyProtection="1">
      <alignment horizontal="center" vertical="center"/>
    </xf>
    <xf numFmtId="9" fontId="9" fillId="17" borderId="3" xfId="1" applyNumberFormat="1" applyFont="1" applyFill="1" applyBorder="1" applyAlignment="1">
      <alignment horizontal="center" vertical="center" wrapText="1"/>
    </xf>
    <xf numFmtId="9" fontId="9" fillId="17" borderId="70" xfId="411" applyNumberFormat="1" applyFont="1" applyFill="1" applyBorder="1" applyAlignment="1">
      <alignment horizontal="center" vertical="center" wrapText="1"/>
    </xf>
    <xf numFmtId="10" fontId="9" fillId="17" borderId="70" xfId="1" applyNumberFormat="1" applyFont="1" applyFill="1" applyBorder="1" applyAlignment="1">
      <alignment horizontal="center" vertical="center" wrapText="1"/>
    </xf>
    <xf numFmtId="9" fontId="9" fillId="17" borderId="79" xfId="1" applyNumberFormat="1" applyFont="1" applyFill="1" applyBorder="1" applyAlignment="1">
      <alignment horizontal="center" vertical="center" wrapText="1"/>
    </xf>
    <xf numFmtId="10" fontId="9" fillId="17" borderId="1" xfId="1" applyNumberFormat="1" applyFont="1" applyFill="1" applyBorder="1" applyAlignment="1">
      <alignment horizontal="center" vertical="center" wrapText="1"/>
    </xf>
    <xf numFmtId="3" fontId="9" fillId="17" borderId="22" xfId="1" applyNumberFormat="1" applyFont="1" applyFill="1" applyBorder="1" applyAlignment="1">
      <alignment horizontal="center" vertical="center"/>
    </xf>
    <xf numFmtId="3" fontId="9" fillId="17" borderId="23" xfId="1" applyNumberFormat="1" applyFont="1" applyFill="1" applyBorder="1" applyAlignment="1">
      <alignment horizontal="center" vertical="center"/>
    </xf>
    <xf numFmtId="9" fontId="9" fillId="17" borderId="23" xfId="1" applyNumberFormat="1" applyFont="1" applyFill="1" applyBorder="1" applyAlignment="1" applyProtection="1">
      <alignment horizontal="center" vertical="center"/>
    </xf>
    <xf numFmtId="9" fontId="9" fillId="17" borderId="26" xfId="1" applyNumberFormat="1" applyFont="1" applyFill="1" applyBorder="1" applyAlignment="1" applyProtection="1">
      <alignment horizontal="center" vertical="center"/>
    </xf>
    <xf numFmtId="168" fontId="2" fillId="0" borderId="0" xfId="1" applyNumberFormat="1" applyFont="1"/>
    <xf numFmtId="1" fontId="2" fillId="0" borderId="0" xfId="1" applyNumberFormat="1" applyFont="1"/>
    <xf numFmtId="0" fontId="2" fillId="0" borderId="37" xfId="1" applyFont="1" applyBorder="1" applyAlignment="1">
      <alignment horizontal="center" vertical="center"/>
    </xf>
    <xf numFmtId="0" fontId="2" fillId="0" borderId="55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62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56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0" fontId="2" fillId="0" borderId="40" xfId="1" applyFont="1" applyBorder="1" applyAlignment="1">
      <alignment horizontal="left" vertical="center"/>
    </xf>
    <xf numFmtId="10" fontId="2" fillId="0" borderId="43" xfId="1" applyNumberFormat="1" applyFont="1" applyBorder="1" applyAlignment="1">
      <alignment horizontal="center" vertical="center"/>
    </xf>
    <xf numFmtId="10" fontId="2" fillId="0" borderId="28" xfId="1" applyNumberFormat="1" applyFont="1" applyBorder="1" applyAlignment="1">
      <alignment horizontal="center" vertical="center"/>
    </xf>
    <xf numFmtId="0" fontId="19" fillId="0" borderId="8" xfId="1" applyFont="1" applyFill="1" applyBorder="1" applyAlignment="1">
      <alignment horizontal="center" vertical="center" wrapText="1"/>
    </xf>
    <xf numFmtId="0" fontId="19" fillId="0" borderId="36" xfId="1" applyFont="1" applyFill="1" applyBorder="1" applyAlignment="1">
      <alignment horizontal="center" vertical="center" wrapText="1"/>
    </xf>
    <xf numFmtId="0" fontId="19" fillId="0" borderId="43" xfId="1" applyFont="1" applyFill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10" fontId="2" fillId="0" borderId="62" xfId="1" applyNumberFormat="1" applyFont="1" applyBorder="1" applyAlignment="1">
      <alignment horizontal="center" vertical="center"/>
    </xf>
    <xf numFmtId="10" fontId="2" fillId="0" borderId="59" xfId="1" applyNumberFormat="1" applyFont="1" applyBorder="1" applyAlignment="1">
      <alignment horizontal="center" vertical="center"/>
    </xf>
    <xf numFmtId="0" fontId="19" fillId="0" borderId="14" xfId="1" applyFont="1" applyFill="1" applyBorder="1" applyAlignment="1">
      <alignment horizontal="center" vertical="center" wrapText="1"/>
    </xf>
    <xf numFmtId="0" fontId="19" fillId="0" borderId="28" xfId="1" applyFont="1" applyFill="1" applyBorder="1" applyAlignment="1">
      <alignment horizontal="center" vertical="center" wrapText="1"/>
    </xf>
    <xf numFmtId="10" fontId="2" fillId="0" borderId="54" xfId="1" applyNumberFormat="1" applyFont="1" applyBorder="1" applyAlignment="1">
      <alignment horizontal="center" vertical="center"/>
    </xf>
    <xf numFmtId="10" fontId="2" fillId="0" borderId="72" xfId="1" applyNumberFormat="1" applyFont="1" applyBorder="1" applyAlignment="1">
      <alignment horizontal="center" vertical="center"/>
    </xf>
    <xf numFmtId="10" fontId="2" fillId="0" borderId="36" xfId="1" applyNumberFormat="1" applyFont="1" applyBorder="1" applyAlignment="1">
      <alignment horizontal="center" vertical="center"/>
    </xf>
    <xf numFmtId="10" fontId="2" fillId="0" borderId="56" xfId="1" applyNumberFormat="1" applyFont="1" applyBorder="1" applyAlignment="1">
      <alignment horizontal="center" vertical="center"/>
    </xf>
    <xf numFmtId="10" fontId="2" fillId="0" borderId="20" xfId="1" applyNumberFormat="1" applyFont="1" applyBorder="1" applyAlignment="1">
      <alignment horizontal="center" vertical="center"/>
    </xf>
    <xf numFmtId="10" fontId="2" fillId="0" borderId="8" xfId="1" applyNumberFormat="1" applyFont="1" applyBorder="1" applyAlignment="1">
      <alignment horizontal="center" vertical="center"/>
    </xf>
    <xf numFmtId="10" fontId="2" fillId="0" borderId="63" xfId="1" applyNumberFormat="1" applyFont="1" applyBorder="1" applyAlignment="1">
      <alignment horizontal="center" vertical="center"/>
    </xf>
    <xf numFmtId="10" fontId="2" fillId="0" borderId="37" xfId="1" applyNumberFormat="1" applyFont="1" applyBorder="1" applyAlignment="1">
      <alignment horizontal="center" vertical="center"/>
    </xf>
    <xf numFmtId="10" fontId="2" fillId="0" borderId="64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wrapText="1"/>
    </xf>
    <xf numFmtId="0" fontId="20" fillId="0" borderId="0" xfId="1" applyFont="1" applyAlignment="1">
      <alignment horizontal="center"/>
    </xf>
    <xf numFmtId="0" fontId="5" fillId="0" borderId="60" xfId="1" applyFont="1" applyFill="1" applyBorder="1" applyAlignment="1">
      <alignment horizontal="center" vertical="center" wrapText="1"/>
    </xf>
    <xf numFmtId="0" fontId="5" fillId="0" borderId="65" xfId="1" applyFont="1" applyFill="1" applyBorder="1" applyAlignment="1">
      <alignment horizontal="center" vertical="center" wrapText="1"/>
    </xf>
    <xf numFmtId="0" fontId="5" fillId="0" borderId="61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5" fillId="0" borderId="68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69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0" borderId="50" xfId="1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6" borderId="6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56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5" fillId="6" borderId="5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57" xfId="0" applyFont="1" applyFill="1" applyBorder="1" applyAlignment="1">
      <alignment horizontal="center" vertical="center" wrapText="1"/>
    </xf>
    <xf numFmtId="0" fontId="5" fillId="6" borderId="58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center" wrapText="1"/>
    </xf>
    <xf numFmtId="164" fontId="5" fillId="0" borderId="16" xfId="1" applyNumberFormat="1" applyFont="1" applyFill="1" applyBorder="1" applyAlignment="1">
      <alignment horizontal="center" vertical="center"/>
    </xf>
    <xf numFmtId="164" fontId="5" fillId="0" borderId="73" xfId="1" applyNumberFormat="1" applyFont="1" applyFill="1" applyBorder="1" applyAlignment="1">
      <alignment horizontal="center" vertical="center"/>
    </xf>
    <xf numFmtId="0" fontId="5" fillId="0" borderId="74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1" fontId="5" fillId="0" borderId="27" xfId="1" applyNumberFormat="1" applyFont="1" applyFill="1" applyBorder="1" applyAlignment="1">
      <alignment horizontal="center" vertical="top"/>
    </xf>
    <xf numFmtId="1" fontId="5" fillId="0" borderId="67" xfId="1" applyNumberFormat="1" applyFont="1" applyFill="1" applyBorder="1" applyAlignment="1">
      <alignment horizontal="center" vertical="top"/>
    </xf>
    <xf numFmtId="1" fontId="5" fillId="0" borderId="31" xfId="1" applyNumberFormat="1" applyFont="1" applyFill="1" applyBorder="1" applyAlignment="1">
      <alignment horizontal="center" vertical="top"/>
    </xf>
    <xf numFmtId="0" fontId="5" fillId="0" borderId="75" xfId="1" applyFont="1" applyFill="1" applyBorder="1" applyAlignment="1">
      <alignment horizontal="center" vertical="center" wrapText="1"/>
    </xf>
    <xf numFmtId="0" fontId="5" fillId="0" borderId="64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53" xfId="1" applyFont="1" applyFill="1" applyBorder="1" applyAlignment="1">
      <alignment horizontal="center" vertical="center" wrapText="1"/>
    </xf>
    <xf numFmtId="0" fontId="5" fillId="6" borderId="50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5" fillId="6" borderId="14" xfId="1" applyFont="1" applyFill="1" applyBorder="1" applyAlignment="1">
      <alignment horizontal="center" vertical="center" wrapText="1"/>
    </xf>
    <xf numFmtId="0" fontId="5" fillId="6" borderId="15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top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0" fontId="5" fillId="0" borderId="57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 vertical="center" wrapText="1"/>
    </xf>
    <xf numFmtId="10" fontId="2" fillId="0" borderId="27" xfId="1" applyNumberFormat="1" applyFont="1" applyBorder="1" applyAlignment="1">
      <alignment horizontal="center" vertical="center"/>
    </xf>
    <xf numFmtId="10" fontId="2" fillId="0" borderId="34" xfId="1" applyNumberFormat="1" applyFont="1" applyBorder="1" applyAlignment="1">
      <alignment horizontal="center" vertical="center"/>
    </xf>
    <xf numFmtId="10" fontId="2" fillId="0" borderId="42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justify" vertical="center" wrapText="1"/>
    </xf>
    <xf numFmtId="0" fontId="2" fillId="0" borderId="35" xfId="1" applyFont="1" applyBorder="1" applyAlignment="1">
      <alignment horizontal="justify" vertical="center" wrapText="1"/>
    </xf>
    <xf numFmtId="4" fontId="2" fillId="0" borderId="36" xfId="1" applyNumberFormat="1" applyFont="1" applyBorder="1" applyAlignment="1">
      <alignment horizontal="center" vertical="center"/>
    </xf>
    <xf numFmtId="3" fontId="2" fillId="0" borderId="36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justify" vertical="center" wrapText="1"/>
    </xf>
    <xf numFmtId="10" fontId="2" fillId="0" borderId="32" xfId="1" applyNumberFormat="1" applyFont="1" applyBorder="1" applyAlignment="1">
      <alignment horizontal="center" vertical="center"/>
    </xf>
    <xf numFmtId="10" fontId="2" fillId="0" borderId="35" xfId="1" applyNumberFormat="1" applyFont="1" applyBorder="1" applyAlignment="1">
      <alignment horizontal="center" vertical="center"/>
    </xf>
    <xf numFmtId="10" fontId="2" fillId="0" borderId="51" xfId="1" applyNumberFormat="1" applyFont="1" applyBorder="1" applyAlignment="1">
      <alignment horizontal="center" vertical="center"/>
    </xf>
    <xf numFmtId="9" fontId="2" fillId="0" borderId="36" xfId="1" applyNumberFormat="1" applyFont="1" applyBorder="1" applyAlignment="1">
      <alignment horizontal="center" vertical="center"/>
    </xf>
    <xf numFmtId="9" fontId="15" fillId="0" borderId="36" xfId="1" applyNumberFormat="1" applyFont="1" applyBorder="1" applyAlignment="1">
      <alignment horizontal="center" vertical="center"/>
    </xf>
    <xf numFmtId="9" fontId="15" fillId="0" borderId="37" xfId="1" applyNumberFormat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4" fontId="2" fillId="0" borderId="37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justify" vertical="center"/>
    </xf>
    <xf numFmtId="165" fontId="2" fillId="0" borderId="36" xfId="1" applyNumberFormat="1" applyFont="1" applyBorder="1" applyAlignment="1">
      <alignment horizontal="center" vertical="center"/>
    </xf>
    <xf numFmtId="165" fontId="2" fillId="0" borderId="37" xfId="1" applyNumberFormat="1" applyFont="1" applyBorder="1" applyAlignment="1">
      <alignment horizontal="center" vertical="center"/>
    </xf>
    <xf numFmtId="9" fontId="2" fillId="0" borderId="37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 wrapText="1"/>
    </xf>
    <xf numFmtId="3" fontId="2" fillId="0" borderId="14" xfId="1" applyNumberFormat="1" applyFont="1" applyBorder="1" applyAlignment="1">
      <alignment horizontal="center" vertical="center"/>
    </xf>
    <xf numFmtId="0" fontId="2" fillId="0" borderId="59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36" xfId="1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3" fontId="2" fillId="0" borderId="57" xfId="1" applyNumberFormat="1" applyFont="1" applyBorder="1" applyAlignment="1">
      <alignment horizontal="center" vertical="center"/>
    </xf>
    <xf numFmtId="0" fontId="2" fillId="0" borderId="57" xfId="1" applyFont="1" applyBorder="1" applyAlignment="1">
      <alignment horizontal="center" vertical="center" wrapText="1"/>
    </xf>
    <xf numFmtId="0" fontId="2" fillId="0" borderId="6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justify" vertical="center"/>
    </xf>
    <xf numFmtId="3" fontId="2" fillId="0" borderId="8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justify" vertical="center"/>
    </xf>
    <xf numFmtId="164" fontId="2" fillId="0" borderId="36" xfId="1" applyNumberFormat="1" applyFont="1" applyBorder="1" applyAlignment="1">
      <alignment horizontal="center" vertical="center"/>
    </xf>
    <xf numFmtId="3" fontId="2" fillId="0" borderId="63" xfId="1" applyNumberFormat="1" applyFont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 wrapText="1"/>
    </xf>
    <xf numFmtId="0" fontId="5" fillId="6" borderId="49" xfId="1" applyFont="1" applyFill="1" applyBorder="1" applyAlignment="1">
      <alignment horizontal="center" vertical="center" wrapText="1"/>
    </xf>
    <xf numFmtId="0" fontId="5" fillId="6" borderId="59" xfId="1" applyFont="1" applyFill="1" applyBorder="1" applyAlignment="1">
      <alignment horizontal="center" vertical="center" wrapText="1"/>
    </xf>
    <xf numFmtId="0" fontId="5" fillId="0" borderId="52" xfId="1" applyFont="1" applyFill="1" applyBorder="1" applyAlignment="1">
      <alignment horizontal="center" vertical="center" wrapText="1"/>
    </xf>
    <xf numFmtId="0" fontId="5" fillId="0" borderId="66" xfId="1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left" vertical="center"/>
    </xf>
    <xf numFmtId="0" fontId="2" fillId="0" borderId="55" xfId="1" applyFont="1" applyBorder="1" applyAlignment="1">
      <alignment horizontal="left" vertical="center"/>
    </xf>
    <xf numFmtId="0" fontId="2" fillId="0" borderId="39" xfId="1" applyFont="1" applyBorder="1" applyAlignment="1">
      <alignment horizontal="left" vertical="center"/>
    </xf>
    <xf numFmtId="9" fontId="2" fillId="0" borderId="14" xfId="1" applyNumberFormat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10" fontId="2" fillId="0" borderId="13" xfId="1" applyNumberFormat="1" applyFont="1" applyBorder="1" applyAlignment="1">
      <alignment horizontal="center" vertical="center"/>
    </xf>
    <xf numFmtId="9" fontId="2" fillId="0" borderId="57" xfId="1" applyNumberFormat="1" applyFont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64" fontId="2" fillId="0" borderId="37" xfId="1" applyNumberFormat="1" applyFont="1" applyBorder="1" applyAlignment="1">
      <alignment horizontal="center" vertical="center"/>
    </xf>
    <xf numFmtId="4" fontId="2" fillId="0" borderId="8" xfId="1" applyNumberFormat="1" applyFont="1" applyBorder="1" applyAlignment="1">
      <alignment horizontal="center" vertical="center"/>
    </xf>
    <xf numFmtId="4" fontId="2" fillId="0" borderId="63" xfId="1" applyNumberFormat="1" applyFont="1" applyBorder="1" applyAlignment="1">
      <alignment horizontal="center" vertical="center"/>
    </xf>
    <xf numFmtId="10" fontId="2" fillId="0" borderId="73" xfId="1" applyNumberFormat="1" applyFont="1" applyBorder="1" applyAlignment="1">
      <alignment horizontal="center" vertical="center"/>
    </xf>
    <xf numFmtId="10" fontId="2" fillId="0" borderId="16" xfId="1" applyNumberFormat="1" applyFont="1" applyBorder="1" applyAlignment="1">
      <alignment horizontal="center" vertical="center"/>
    </xf>
    <xf numFmtId="10" fontId="2" fillId="0" borderId="77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6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justify" vertical="center" wrapText="1"/>
    </xf>
    <xf numFmtId="0" fontId="2" fillId="0" borderId="41" xfId="1" applyFont="1" applyBorder="1" applyAlignment="1">
      <alignment horizontal="justify" vertical="center" wrapText="1"/>
    </xf>
    <xf numFmtId="0" fontId="2" fillId="0" borderId="45" xfId="1" applyFont="1" applyBorder="1" applyAlignment="1">
      <alignment horizontal="justify" vertical="center" wrapText="1"/>
    </xf>
    <xf numFmtId="3" fontId="6" fillId="0" borderId="60" xfId="1" applyNumberFormat="1" applyFont="1" applyBorder="1" applyAlignment="1">
      <alignment horizontal="center" vertical="center"/>
    </xf>
    <xf numFmtId="3" fontId="6" fillId="0" borderId="65" xfId="1" applyNumberFormat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14" borderId="1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4" fillId="14" borderId="3" xfId="1" applyFont="1" applyFill="1" applyBorder="1" applyAlignment="1">
      <alignment horizontal="center" vertical="center"/>
    </xf>
    <xf numFmtId="0" fontId="7" fillId="19" borderId="1" xfId="1" applyFont="1" applyFill="1" applyBorder="1" applyAlignment="1">
      <alignment horizontal="justify" vertical="center"/>
    </xf>
    <xf numFmtId="0" fontId="7" fillId="19" borderId="22" xfId="1" applyFont="1" applyFill="1" applyBorder="1" applyAlignment="1">
      <alignment horizontal="justify" vertical="center"/>
    </xf>
    <xf numFmtId="0" fontId="11" fillId="3" borderId="27" xfId="1" applyFont="1" applyFill="1" applyBorder="1" applyAlignment="1">
      <alignment horizontal="justify" vertical="center"/>
    </xf>
    <xf numFmtId="0" fontId="11" fillId="3" borderId="7" xfId="1" applyFont="1" applyFill="1" applyBorder="1" applyAlignment="1">
      <alignment horizontal="justify" vertical="center"/>
    </xf>
    <xf numFmtId="0" fontId="2" fillId="0" borderId="34" xfId="1" applyFont="1" applyBorder="1" applyAlignment="1">
      <alignment horizontal="justify" vertical="center"/>
    </xf>
    <xf numFmtId="0" fontId="11" fillId="3" borderId="34" xfId="1" applyFont="1" applyFill="1" applyBorder="1" applyAlignment="1">
      <alignment horizontal="justify" vertical="center"/>
    </xf>
    <xf numFmtId="0" fontId="11" fillId="3" borderId="35" xfId="1" applyFont="1" applyFill="1" applyBorder="1" applyAlignment="1">
      <alignment horizontal="justify" vertical="center"/>
    </xf>
    <xf numFmtId="0" fontId="2" fillId="0" borderId="42" xfId="1" applyFont="1" applyBorder="1" applyAlignment="1">
      <alignment horizontal="justify" vertical="center"/>
    </xf>
    <xf numFmtId="0" fontId="9" fillId="17" borderId="1" xfId="1" applyFont="1" applyFill="1" applyBorder="1" applyAlignment="1">
      <alignment horizontal="justify" vertical="center"/>
    </xf>
    <xf numFmtId="0" fontId="9" fillId="17" borderId="22" xfId="1" applyFont="1" applyFill="1" applyBorder="1" applyAlignment="1">
      <alignment horizontal="justify" vertical="center"/>
    </xf>
    <xf numFmtId="0" fontId="2" fillId="0" borderId="35" xfId="1" applyFont="1" applyBorder="1" applyAlignment="1">
      <alignment horizontal="left" vertical="center"/>
    </xf>
    <xf numFmtId="0" fontId="7" fillId="18" borderId="1" xfId="1" applyFont="1" applyFill="1" applyBorder="1" applyAlignment="1">
      <alignment horizontal="justify" vertical="center"/>
    </xf>
    <xf numFmtId="0" fontId="7" fillId="18" borderId="22" xfId="1" applyFont="1" applyFill="1" applyBorder="1" applyAlignment="1">
      <alignment horizontal="justify" vertical="center"/>
    </xf>
    <xf numFmtId="0" fontId="7" fillId="20" borderId="1" xfId="1" applyFont="1" applyFill="1" applyBorder="1" applyAlignment="1">
      <alignment horizontal="justify" vertical="center"/>
    </xf>
    <xf numFmtId="0" fontId="7" fillId="20" borderId="22" xfId="1" applyFont="1" applyFill="1" applyBorder="1" applyAlignment="1">
      <alignment horizontal="justify" vertical="center"/>
    </xf>
    <xf numFmtId="0" fontId="11" fillId="3" borderId="34" xfId="1" applyFont="1" applyFill="1" applyBorder="1" applyAlignment="1">
      <alignment horizontal="left" vertical="center"/>
    </xf>
    <xf numFmtId="0" fontId="11" fillId="3" borderId="35" xfId="1" applyFont="1" applyFill="1" applyBorder="1" applyAlignment="1">
      <alignment horizontal="left" vertical="center"/>
    </xf>
    <xf numFmtId="0" fontId="7" fillId="16" borderId="1" xfId="1" applyFont="1" applyFill="1" applyBorder="1" applyAlignment="1">
      <alignment horizontal="justify" vertical="center"/>
    </xf>
    <xf numFmtId="0" fontId="7" fillId="16" borderId="22" xfId="1" applyFont="1" applyFill="1" applyBorder="1" applyAlignment="1">
      <alignment horizontal="justify" vertical="center"/>
    </xf>
    <xf numFmtId="0" fontId="11" fillId="3" borderId="27" xfId="1" applyFont="1" applyFill="1" applyBorder="1" applyAlignment="1">
      <alignment horizontal="left" vertical="center"/>
    </xf>
    <xf numFmtId="0" fontId="11" fillId="3" borderId="7" xfId="1" applyFont="1" applyFill="1" applyBorder="1" applyAlignment="1">
      <alignment horizontal="left" vertical="center"/>
    </xf>
    <xf numFmtId="0" fontId="2" fillId="13" borderId="34" xfId="1" applyFont="1" applyFill="1" applyBorder="1" applyAlignment="1">
      <alignment horizontal="justify" vertical="center"/>
    </xf>
    <xf numFmtId="0" fontId="2" fillId="13" borderId="35" xfId="1" applyFont="1" applyFill="1" applyBorder="1" applyAlignment="1">
      <alignment horizontal="justify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7" fillId="15" borderId="1" xfId="1" applyFont="1" applyFill="1" applyBorder="1" applyAlignment="1">
      <alignment horizontal="justify" vertical="center"/>
    </xf>
    <xf numFmtId="0" fontId="7" fillId="15" borderId="22" xfId="1" applyFont="1" applyFill="1" applyBorder="1" applyAlignment="1">
      <alignment horizontal="justify" vertical="center"/>
    </xf>
    <xf numFmtId="0" fontId="39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412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Normal" xfId="0" builtinId="0"/>
    <cellStyle name="Normal 2" xfId="1"/>
    <cellStyle name="Porcentaje" xfId="411" builtinId="5"/>
    <cellStyle name="Porcentual 2" xfId="2"/>
  </cellStyles>
  <dxfs count="176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3" formatCode="0%"/>
    </dxf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medium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medium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4" formatCode="0.00%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0" formatCode="General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3" formatCode="#,##0"/>
      <alignment horizontal="center" vertical="center" textRotation="0" wrapText="0" indent="0" justifyLastLine="0" shrinkToFit="0" readingOrder="0"/>
    </dxf>
    <dxf>
      <border outline="0">
        <right style="medium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  <dxf>
      <numFmt numFmtId="19" formatCode="d/mm/yyyy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167" formatCode="_-* #,##0_-;\-* #,##0_-;_-* &quot;-&quot;??_-;_-@_-"/>
    </dxf>
  </dxfs>
  <tableStyles count="0" defaultTableStyle="TableStyleMedium9" defaultPivotStyle="PivotStyleMedium4"/>
  <colors>
    <mruColors>
      <color rgb="FFFF0066"/>
      <color rgb="FF3366FF"/>
      <color rgb="FF78F14D"/>
      <color rgb="FF00CC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596900</xdr:colOff>
      <xdr:row>0</xdr:row>
      <xdr:rowOff>50800</xdr:rowOff>
    </xdr:from>
    <xdr:to>
      <xdr:col>1</xdr:col>
      <xdr:colOff>330200</xdr:colOff>
      <xdr:row>6</xdr:row>
      <xdr:rowOff>101600</xdr:rowOff>
    </xdr:to>
    <xdr:pic>
      <xdr:nvPicPr>
        <xdr:cNvPr id="2" name="Imagen 5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596900</xdr:colOff>
      <xdr:row>0</xdr:row>
      <xdr:rowOff>50800</xdr:rowOff>
    </xdr:from>
    <xdr:to>
      <xdr:col>10</xdr:col>
      <xdr:colOff>330200</xdr:colOff>
      <xdr:row>6</xdr:row>
      <xdr:rowOff>101600</xdr:rowOff>
    </xdr:to>
    <xdr:pic>
      <xdr:nvPicPr>
        <xdr:cNvPr id="3" name="Imagen 5" descr="escu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609600</xdr:colOff>
      <xdr:row>0</xdr:row>
      <xdr:rowOff>50800</xdr:rowOff>
    </xdr:from>
    <xdr:to>
      <xdr:col>44</xdr:col>
      <xdr:colOff>342900</xdr:colOff>
      <xdr:row>6</xdr:row>
      <xdr:rowOff>101600</xdr:rowOff>
    </xdr:to>
    <xdr:pic>
      <xdr:nvPicPr>
        <xdr:cNvPr id="4" name="Imagen 5" descr="escu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72</xdr:col>
      <xdr:colOff>596900</xdr:colOff>
      <xdr:row>0</xdr:row>
      <xdr:rowOff>50800</xdr:rowOff>
    </xdr:from>
    <xdr:to>
      <xdr:col>72</xdr:col>
      <xdr:colOff>330200</xdr:colOff>
      <xdr:row>6</xdr:row>
      <xdr:rowOff>101600</xdr:rowOff>
    </xdr:to>
    <xdr:pic>
      <xdr:nvPicPr>
        <xdr:cNvPr id="5" name="Imagen 5" descr="escu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63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87</xdr:col>
      <xdr:colOff>596900</xdr:colOff>
      <xdr:row>0</xdr:row>
      <xdr:rowOff>50800</xdr:rowOff>
    </xdr:from>
    <xdr:to>
      <xdr:col>87</xdr:col>
      <xdr:colOff>330200</xdr:colOff>
      <xdr:row>6</xdr:row>
      <xdr:rowOff>101600</xdr:rowOff>
    </xdr:to>
    <xdr:pic>
      <xdr:nvPicPr>
        <xdr:cNvPr id="6" name="Imagen 5" descr="escu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806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3098800</xdr:colOff>
      <xdr:row>0</xdr:row>
      <xdr:rowOff>165100</xdr:rowOff>
    </xdr:from>
    <xdr:to>
      <xdr:col>42</xdr:col>
      <xdr:colOff>4419600</xdr:colOff>
      <xdr:row>6</xdr:row>
      <xdr:rowOff>38100</xdr:rowOff>
    </xdr:to>
    <xdr:pic>
      <xdr:nvPicPr>
        <xdr:cNvPr id="7" name="Imagen 6" descr="membrete oficio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38" t="25862"/>
        <a:stretch>
          <a:fillRect/>
        </a:stretch>
      </xdr:blipFill>
      <xdr:spPr bwMode="auto">
        <a:xfrm>
          <a:off x="19799300" y="165100"/>
          <a:ext cx="13208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72</xdr:col>
      <xdr:colOff>850900</xdr:colOff>
      <xdr:row>1</xdr:row>
      <xdr:rowOff>76200</xdr:rowOff>
    </xdr:from>
    <xdr:to>
      <xdr:col>73</xdr:col>
      <xdr:colOff>1028700</xdr:colOff>
      <xdr:row>5</xdr:row>
      <xdr:rowOff>25400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0300" y="266700"/>
          <a:ext cx="16510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596900</xdr:colOff>
      <xdr:row>0</xdr:row>
      <xdr:rowOff>50800</xdr:rowOff>
    </xdr:from>
    <xdr:to>
      <xdr:col>1</xdr:col>
      <xdr:colOff>330200</xdr:colOff>
      <xdr:row>6</xdr:row>
      <xdr:rowOff>101600</xdr:rowOff>
    </xdr:to>
    <xdr:pic>
      <xdr:nvPicPr>
        <xdr:cNvPr id="2" name="Imagen 5" descr="escu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596900</xdr:colOff>
      <xdr:row>0</xdr:row>
      <xdr:rowOff>50800</xdr:rowOff>
    </xdr:from>
    <xdr:to>
      <xdr:col>10</xdr:col>
      <xdr:colOff>330200</xdr:colOff>
      <xdr:row>6</xdr:row>
      <xdr:rowOff>101600</xdr:rowOff>
    </xdr:to>
    <xdr:pic>
      <xdr:nvPicPr>
        <xdr:cNvPr id="3" name="Imagen 5" descr="escu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609600</xdr:colOff>
      <xdr:row>0</xdr:row>
      <xdr:rowOff>50800</xdr:rowOff>
    </xdr:from>
    <xdr:to>
      <xdr:col>44</xdr:col>
      <xdr:colOff>342900</xdr:colOff>
      <xdr:row>6</xdr:row>
      <xdr:rowOff>101600</xdr:rowOff>
    </xdr:to>
    <xdr:pic>
      <xdr:nvPicPr>
        <xdr:cNvPr id="4" name="Imagen 5" descr="escud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72</xdr:col>
      <xdr:colOff>596900</xdr:colOff>
      <xdr:row>0</xdr:row>
      <xdr:rowOff>50800</xdr:rowOff>
    </xdr:from>
    <xdr:to>
      <xdr:col>72</xdr:col>
      <xdr:colOff>330200</xdr:colOff>
      <xdr:row>6</xdr:row>
      <xdr:rowOff>101600</xdr:rowOff>
    </xdr:to>
    <xdr:pic>
      <xdr:nvPicPr>
        <xdr:cNvPr id="5" name="Imagen 5" descr="escud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63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87</xdr:col>
      <xdr:colOff>596900</xdr:colOff>
      <xdr:row>0</xdr:row>
      <xdr:rowOff>50800</xdr:rowOff>
    </xdr:from>
    <xdr:to>
      <xdr:col>87</xdr:col>
      <xdr:colOff>330200</xdr:colOff>
      <xdr:row>6</xdr:row>
      <xdr:rowOff>101600</xdr:rowOff>
    </xdr:to>
    <xdr:pic>
      <xdr:nvPicPr>
        <xdr:cNvPr id="6" name="Imagen 5" descr="escu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806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3048000</xdr:colOff>
      <xdr:row>0</xdr:row>
      <xdr:rowOff>165100</xdr:rowOff>
    </xdr:from>
    <xdr:to>
      <xdr:col>42</xdr:col>
      <xdr:colOff>4419600</xdr:colOff>
      <xdr:row>4</xdr:row>
      <xdr:rowOff>241300</xdr:rowOff>
    </xdr:to>
    <xdr:pic>
      <xdr:nvPicPr>
        <xdr:cNvPr id="7" name="Imagen 6" descr="membrete oficio-0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38" t="25862"/>
        <a:stretch>
          <a:fillRect/>
        </a:stretch>
      </xdr:blipFill>
      <xdr:spPr bwMode="auto">
        <a:xfrm>
          <a:off x="19748500" y="165100"/>
          <a:ext cx="13716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71</xdr:col>
      <xdr:colOff>850900</xdr:colOff>
      <xdr:row>1</xdr:row>
      <xdr:rowOff>101600</xdr:rowOff>
    </xdr:from>
    <xdr:to>
      <xdr:col>72</xdr:col>
      <xdr:colOff>1028700</xdr:colOff>
      <xdr:row>4</xdr:row>
      <xdr:rowOff>190500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0" y="292100"/>
          <a:ext cx="16510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596900</xdr:colOff>
      <xdr:row>0</xdr:row>
      <xdr:rowOff>50800</xdr:rowOff>
    </xdr:from>
    <xdr:to>
      <xdr:col>1</xdr:col>
      <xdr:colOff>330200</xdr:colOff>
      <xdr:row>6</xdr:row>
      <xdr:rowOff>101600</xdr:rowOff>
    </xdr:to>
    <xdr:pic>
      <xdr:nvPicPr>
        <xdr:cNvPr id="2" name="Imagen 5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596900</xdr:colOff>
      <xdr:row>0</xdr:row>
      <xdr:rowOff>50800</xdr:rowOff>
    </xdr:from>
    <xdr:to>
      <xdr:col>10</xdr:col>
      <xdr:colOff>330200</xdr:colOff>
      <xdr:row>6</xdr:row>
      <xdr:rowOff>101600</xdr:rowOff>
    </xdr:to>
    <xdr:pic>
      <xdr:nvPicPr>
        <xdr:cNvPr id="3" name="Imagen 5" descr="escu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609600</xdr:colOff>
      <xdr:row>0</xdr:row>
      <xdr:rowOff>50800</xdr:rowOff>
    </xdr:from>
    <xdr:to>
      <xdr:col>44</xdr:col>
      <xdr:colOff>342900</xdr:colOff>
      <xdr:row>6</xdr:row>
      <xdr:rowOff>101600</xdr:rowOff>
    </xdr:to>
    <xdr:pic>
      <xdr:nvPicPr>
        <xdr:cNvPr id="4" name="Imagen 5" descr="escud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72</xdr:col>
      <xdr:colOff>596900</xdr:colOff>
      <xdr:row>0</xdr:row>
      <xdr:rowOff>50800</xdr:rowOff>
    </xdr:from>
    <xdr:to>
      <xdr:col>72</xdr:col>
      <xdr:colOff>330200</xdr:colOff>
      <xdr:row>6</xdr:row>
      <xdr:rowOff>101600</xdr:rowOff>
    </xdr:to>
    <xdr:pic>
      <xdr:nvPicPr>
        <xdr:cNvPr id="5" name="Imagen 5" descr="escud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63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87</xdr:col>
      <xdr:colOff>596900</xdr:colOff>
      <xdr:row>0</xdr:row>
      <xdr:rowOff>50800</xdr:rowOff>
    </xdr:from>
    <xdr:to>
      <xdr:col>87</xdr:col>
      <xdr:colOff>330200</xdr:colOff>
      <xdr:row>6</xdr:row>
      <xdr:rowOff>101600</xdr:rowOff>
    </xdr:to>
    <xdr:pic>
      <xdr:nvPicPr>
        <xdr:cNvPr id="6" name="Imagen 5" descr="escud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806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1663700</xdr:colOff>
      <xdr:row>0</xdr:row>
      <xdr:rowOff>101600</xdr:rowOff>
    </xdr:from>
    <xdr:to>
      <xdr:col>42</xdr:col>
      <xdr:colOff>3073400</xdr:colOff>
      <xdr:row>5</xdr:row>
      <xdr:rowOff>0</xdr:rowOff>
    </xdr:to>
    <xdr:pic>
      <xdr:nvPicPr>
        <xdr:cNvPr id="7" name="Imagen 6" descr="membrete oficio-0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38" t="25862"/>
        <a:stretch>
          <a:fillRect/>
        </a:stretch>
      </xdr:blipFill>
      <xdr:spPr bwMode="auto">
        <a:xfrm>
          <a:off x="18364200" y="101600"/>
          <a:ext cx="14097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72</xdr:col>
      <xdr:colOff>850900</xdr:colOff>
      <xdr:row>1</xdr:row>
      <xdr:rowOff>76200</xdr:rowOff>
    </xdr:from>
    <xdr:to>
      <xdr:col>73</xdr:col>
      <xdr:colOff>1028700</xdr:colOff>
      <xdr:row>4</xdr:row>
      <xdr:rowOff>165100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90300" y="266700"/>
          <a:ext cx="16510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596900</xdr:colOff>
      <xdr:row>0</xdr:row>
      <xdr:rowOff>50800</xdr:rowOff>
    </xdr:from>
    <xdr:to>
      <xdr:col>1</xdr:col>
      <xdr:colOff>330200</xdr:colOff>
      <xdr:row>6</xdr:row>
      <xdr:rowOff>101600</xdr:rowOff>
    </xdr:to>
    <xdr:pic>
      <xdr:nvPicPr>
        <xdr:cNvPr id="2" name="Imagen 5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596900</xdr:colOff>
      <xdr:row>0</xdr:row>
      <xdr:rowOff>50800</xdr:rowOff>
    </xdr:from>
    <xdr:to>
      <xdr:col>10</xdr:col>
      <xdr:colOff>330200</xdr:colOff>
      <xdr:row>6</xdr:row>
      <xdr:rowOff>101600</xdr:rowOff>
    </xdr:to>
    <xdr:pic>
      <xdr:nvPicPr>
        <xdr:cNvPr id="3" name="Imagen 5" descr="escu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609600</xdr:colOff>
      <xdr:row>0</xdr:row>
      <xdr:rowOff>50800</xdr:rowOff>
    </xdr:from>
    <xdr:to>
      <xdr:col>44</xdr:col>
      <xdr:colOff>342900</xdr:colOff>
      <xdr:row>6</xdr:row>
      <xdr:rowOff>101600</xdr:rowOff>
    </xdr:to>
    <xdr:pic>
      <xdr:nvPicPr>
        <xdr:cNvPr id="4" name="Imagen 5" descr="escud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72</xdr:col>
      <xdr:colOff>596900</xdr:colOff>
      <xdr:row>0</xdr:row>
      <xdr:rowOff>50800</xdr:rowOff>
    </xdr:from>
    <xdr:to>
      <xdr:col>72</xdr:col>
      <xdr:colOff>330200</xdr:colOff>
      <xdr:row>6</xdr:row>
      <xdr:rowOff>101600</xdr:rowOff>
    </xdr:to>
    <xdr:pic>
      <xdr:nvPicPr>
        <xdr:cNvPr id="5" name="Imagen 5" descr="escu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63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87</xdr:col>
      <xdr:colOff>596900</xdr:colOff>
      <xdr:row>0</xdr:row>
      <xdr:rowOff>50800</xdr:rowOff>
    </xdr:from>
    <xdr:to>
      <xdr:col>87</xdr:col>
      <xdr:colOff>330200</xdr:colOff>
      <xdr:row>6</xdr:row>
      <xdr:rowOff>101600</xdr:rowOff>
    </xdr:to>
    <xdr:pic>
      <xdr:nvPicPr>
        <xdr:cNvPr id="6" name="Imagen 5" descr="escud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806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2832100</xdr:colOff>
      <xdr:row>0</xdr:row>
      <xdr:rowOff>165100</xdr:rowOff>
    </xdr:from>
    <xdr:to>
      <xdr:col>42</xdr:col>
      <xdr:colOff>4178300</xdr:colOff>
      <xdr:row>4</xdr:row>
      <xdr:rowOff>241300</xdr:rowOff>
    </xdr:to>
    <xdr:pic>
      <xdr:nvPicPr>
        <xdr:cNvPr id="7" name="Imagen 6" descr="membrete oficio-0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38" t="25862"/>
        <a:stretch>
          <a:fillRect/>
        </a:stretch>
      </xdr:blipFill>
      <xdr:spPr bwMode="auto">
        <a:xfrm>
          <a:off x="19532600" y="165100"/>
          <a:ext cx="1346200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71</xdr:col>
      <xdr:colOff>698500</xdr:colOff>
      <xdr:row>1</xdr:row>
      <xdr:rowOff>12700</xdr:rowOff>
    </xdr:from>
    <xdr:to>
      <xdr:col>72</xdr:col>
      <xdr:colOff>876300</xdr:colOff>
      <xdr:row>4</xdr:row>
      <xdr:rowOff>101600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0" y="203200"/>
          <a:ext cx="16510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596900</xdr:colOff>
      <xdr:row>0</xdr:row>
      <xdr:rowOff>50800</xdr:rowOff>
    </xdr:from>
    <xdr:to>
      <xdr:col>1</xdr:col>
      <xdr:colOff>330200</xdr:colOff>
      <xdr:row>6</xdr:row>
      <xdr:rowOff>101600</xdr:rowOff>
    </xdr:to>
    <xdr:pic>
      <xdr:nvPicPr>
        <xdr:cNvPr id="2" name="Imagen 5" descr="escu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596900</xdr:colOff>
      <xdr:row>0</xdr:row>
      <xdr:rowOff>50800</xdr:rowOff>
    </xdr:from>
    <xdr:to>
      <xdr:col>10</xdr:col>
      <xdr:colOff>330200</xdr:colOff>
      <xdr:row>6</xdr:row>
      <xdr:rowOff>101600</xdr:rowOff>
    </xdr:to>
    <xdr:pic>
      <xdr:nvPicPr>
        <xdr:cNvPr id="3" name="Imagen 5" descr="escu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609600</xdr:colOff>
      <xdr:row>0</xdr:row>
      <xdr:rowOff>50800</xdr:rowOff>
    </xdr:from>
    <xdr:to>
      <xdr:col>44</xdr:col>
      <xdr:colOff>342900</xdr:colOff>
      <xdr:row>6</xdr:row>
      <xdr:rowOff>101600</xdr:rowOff>
    </xdr:to>
    <xdr:pic>
      <xdr:nvPicPr>
        <xdr:cNvPr id="4" name="Imagen 5" descr="escud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18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72</xdr:col>
      <xdr:colOff>596900</xdr:colOff>
      <xdr:row>0</xdr:row>
      <xdr:rowOff>50800</xdr:rowOff>
    </xdr:from>
    <xdr:to>
      <xdr:col>72</xdr:col>
      <xdr:colOff>330200</xdr:colOff>
      <xdr:row>6</xdr:row>
      <xdr:rowOff>101600</xdr:rowOff>
    </xdr:to>
    <xdr:pic>
      <xdr:nvPicPr>
        <xdr:cNvPr id="5" name="Imagen 5" descr="escud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63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87</xdr:col>
      <xdr:colOff>596900</xdr:colOff>
      <xdr:row>0</xdr:row>
      <xdr:rowOff>50800</xdr:rowOff>
    </xdr:from>
    <xdr:to>
      <xdr:col>87</xdr:col>
      <xdr:colOff>330200</xdr:colOff>
      <xdr:row>6</xdr:row>
      <xdr:rowOff>101600</xdr:rowOff>
    </xdr:to>
    <xdr:pic>
      <xdr:nvPicPr>
        <xdr:cNvPr id="6" name="Imagen 5" descr="escu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80600" y="50800"/>
          <a:ext cx="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2743200</xdr:colOff>
      <xdr:row>0</xdr:row>
      <xdr:rowOff>152400</xdr:rowOff>
    </xdr:from>
    <xdr:to>
      <xdr:col>42</xdr:col>
      <xdr:colOff>4152900</xdr:colOff>
      <xdr:row>6</xdr:row>
      <xdr:rowOff>38100</xdr:rowOff>
    </xdr:to>
    <xdr:pic>
      <xdr:nvPicPr>
        <xdr:cNvPr id="7" name="Imagen 6" descr="membrete oficio-0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38" t="25862"/>
        <a:stretch>
          <a:fillRect/>
        </a:stretch>
      </xdr:blipFill>
      <xdr:spPr bwMode="auto">
        <a:xfrm>
          <a:off x="19443700" y="152400"/>
          <a:ext cx="1409700" cy="120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74</xdr:col>
      <xdr:colOff>177800</xdr:colOff>
      <xdr:row>1</xdr:row>
      <xdr:rowOff>63500</xdr:rowOff>
    </xdr:from>
    <xdr:to>
      <xdr:col>75</xdr:col>
      <xdr:colOff>508000</xdr:colOff>
      <xdr:row>5</xdr:row>
      <xdr:rowOff>12700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69700" y="254000"/>
          <a:ext cx="1651000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quipo" refreshedDate="44226.601852430555" createdVersion="6" refreshedVersion="6" minRefreshableVersion="3" recordCount="21">
  <cacheSource type="worksheet">
    <worksheetSource name="DEPENDENCIAS"/>
  </cacheSource>
  <cacheFields count="13">
    <cacheField name="DEPENDENCIA " numFmtId="0">
      <sharedItems count="21">
        <s v="Sec. Educación"/>
        <s v="Sec. Salud y Ambiente"/>
        <s v="Sec. Infraestructura"/>
        <s v="Sec. Interior"/>
        <s v="Sec. Desarrollo Social"/>
        <s v="IMCT"/>
        <s v="OATIC"/>
        <s v="EMAB"/>
        <s v="IMEBU"/>
        <s v="INDERBU"/>
        <s v="INVISBU"/>
        <s v="METROLÍNEA"/>
        <s v="Sec. Hacienda"/>
        <s v="Sec. Planeación"/>
        <s v="Bomberos"/>
        <s v="Ofc. Prensa y Comunicaciones"/>
        <s v="ISABU"/>
        <s v="Sec. Administrativa"/>
        <s v="Dir. Tránsito"/>
        <s v="DADEP"/>
        <s v="Sec. Jurídica"/>
      </sharedItems>
    </cacheField>
    <cacheField name="C2020" numFmtId="9">
      <sharedItems containsSemiMixedTypes="0" containsString="0" containsNumber="1" minValue="0" maxValue="1"/>
    </cacheField>
    <cacheField name="C2021" numFmtId="9">
      <sharedItems containsSemiMixedTypes="0" containsString="0" containsNumber="1" containsInteger="1" minValue="0" maxValue="0"/>
    </cacheField>
    <cacheField name="C2022" numFmtId="9">
      <sharedItems containsSemiMixedTypes="0" containsString="0" containsNumber="1" containsInteger="1" minValue="0" maxValue="0"/>
    </cacheField>
    <cacheField name="C2023" numFmtId="9">
      <sharedItems containsSemiMixedTypes="0" containsString="0" containsNumber="1" containsInteger="1" minValue="0" maxValue="0"/>
    </cacheField>
    <cacheField name="PROMEDIO_x000a_2020 - 2021" numFmtId="9">
      <sharedItems containsSemiMixedTypes="0" containsString="0" containsNumber="1" minValue="0" maxValue="0.25"/>
    </cacheField>
    <cacheField name="CCumplimiento Acumulado" numFmtId="9">
      <sharedItems containsSemiMixedTypes="0" containsString="0" containsNumber="1" minValue="6.6666666666666666E-2" maxValue="0.5"/>
    </cacheField>
    <cacheField name="Columna1" numFmtId="9">
      <sharedItems containsSemiMixedTypes="0" containsString="0" containsNumber="1" minValue="6.6666666666666666E-2" maxValue="0.5"/>
    </cacheField>
    <cacheField name="CRECURSOS PROGRAMADOS" numFmtId="3">
      <sharedItems containsSemiMixedTypes="0" containsString="0" containsNumber="1" minValue="92511.817999999999" maxValue="296257418.53742999"/>
    </cacheField>
    <cacheField name="CRECURSOS EJECUTADOS" numFmtId="3">
      <sharedItems containsSemiMixedTypes="0" containsString="0" containsNumber="1" minValue="0" maxValue="286044283.46256"/>
    </cacheField>
    <cacheField name="CRECURSOS GESTIONADOS" numFmtId="3">
      <sharedItems containsSemiMixedTypes="0" containsString="0" containsNumber="1" minValue="0" maxValue="24359313.465"/>
    </cacheField>
    <cacheField name="CPORCENTAJE EJECUCIÓN" numFmtId="9">
      <sharedItems containsSemiMixedTypes="0" containsString="0" containsNumber="1" minValue="0" maxValue="1"/>
    </cacheField>
    <cacheField name="CNIVEL DE GESTIÓN" numFmtId="9">
      <sharedItems containsMixedTypes="1" containsNumber="1" minValue="2.1000624179033731E-3" maxValue="11.020242160464528"/>
    </cacheField>
  </cacheFields>
  <extLst>
    <ext xmlns:x14="http://schemas.microsoft.com/office/spreadsheetml/2009/9/main" uri="{725AE2AE-9491-48be-B2B4-4EB974FC3084}">
      <x14:pivotCacheDefinition pivotCacheId="1542997276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Equipo" refreshedDate="44238.410107060183" createdVersion="6" refreshedVersion="6" minRefreshableVersion="3" recordCount="107">
  <cacheSource type="worksheet">
    <worksheetSource name="RESUMENTAB"/>
  </cacheSource>
  <cacheFields count="15">
    <cacheField name="LÍNEAS ESTRATÉGICAS " numFmtId="3">
      <sharedItems count="6">
        <s v="PDM 2020 - 2023"/>
        <s v="LÍNEA ESTRATÉGICA 1."/>
        <s v="LÍNEA ESTRATÉGICA 2."/>
        <s v="LÍNEA ESTRATÉGICA 3."/>
        <s v="LÍNEA ESTRATÉGICA 4."/>
        <s v="LÍNEA ESTRATÉGICA 5."/>
      </sharedItems>
    </cacheField>
    <cacheField name="COMPONENTE" numFmtId="0">
      <sharedItems containsMixedTypes="1" containsNumber="1" minValue="0.88655922077922078" maxValue="0.88655922077922078" count="33">
        <s v="LÍNEA ESTRATÉGICA 1"/>
        <s v="TOTAL COMPONENTE"/>
        <s v="EDUCACIÓN DE CALIDAD, GARANTÍA DE UNA CIUDAD DE OPORTUNIDADES"/>
        <s v="SALUD CON CALIDAD, GARANTÍA DE UNA CIUDAD DE OPORTUNIDADES"/>
        <s v="SALUD PÚBLICA PERTINENTE, GARANTÍA DE UNA CIUDAD DE OPORTUNIDADES"/>
        <s v="CAPACIDADES Y OPORTUNIDADES PARA SUPERAR BRECHAS SOCIALES"/>
        <s v="HABITABILIDAD"/>
        <s v="MOVIMIENTO, SATISFACCIÓN Y VIDA, UNA CIUDAD ACTIVA"/>
        <s v="VIDA CULTURAL Y BIENESTAR CREATIVO SOSTENIBLE"/>
        <s v="LÍNEA ESTRATÉGICA 2"/>
        <s v="BUCARAMANGA, CIUDAD CON PLANIFICACIÓN AMBIENTAL Y TERRITORIAL EN EL MARCO DEL CAMBIO CLIMÁTICO"/>
        <s v="BUCARAMANGA UNA ECO-CIUDAD"/>
        <s v="BUCARAMANGA GESTIONA EL RIESGO DE DESASTRE Y SE ADAPTA AL PROCESO DE CAMBIO CLIMÁTICO"/>
        <s v="LÍNEA ESTRATÉGICA 3."/>
        <s v="EMPRENDIMIENTO, INNOVACIÓN, FORMALIZACIÓN Y DINAMIZACIÓN EMPRESARIAL"/>
        <s v="EMPLEABILIDAD, EMPLEO Y TRABAJO DECENTE"/>
        <s v="CONECTIVIDAD PARA COMPETITIVIDAD Y LA INTERNACIONALIZACIÓN"/>
        <s v="BUCARAMANGA CIUDAD DE INNOVACIÓN EDUCATIVA"/>
        <s v="BGA NODO DE ACTIVACIÓN TURÍSTICA"/>
        <s v="UNA ZONA RURAL COMPETITIVA E INCLUYENTE"/>
        <s v="LÍNEA ESTRATÉGICA 4."/>
        <s v="ESPACIO PÚBLICO VITAL"/>
        <s v="BUCARAMANGA SEGURA"/>
        <s v="BUCARAMANGA, TERRITORIO ORDENADO"/>
        <s v="EN BUCARAMANGA CONSTRUIMOS UN TERRITORIO DE PAZ"/>
        <s v="LA NUEVA MOVILIDAD"/>
        <s v="LÍNEA ESTRATÉGICA 5."/>
        <s v="ACCESO A LA INFORMACIÓN Y PARTICIPACIÓN"/>
        <s v="ADMINISTRACIÓN PÚBLICA MODERNA E INNOVADORA"/>
        <s v="SERVICIO AL CIUDADANO"/>
        <s v="SEGURIDAD JURÍDICA INSTITUCIONAL"/>
        <s v="TOTAL PDM 2020 - 2023"/>
        <n v="0.88655922077922078" u="1"/>
      </sharedItems>
    </cacheField>
    <cacheField name="PROGRAMA" numFmtId="0">
      <sharedItems count="117">
        <s v="LÍNEA ESTRATÉGICA 1. BUCARAMANGA EQUITATIVA E INCLUYENTE"/>
        <s v="EDUCACIÓN DE CALIDAD, GARANTÍA DE UNA CIUDAD DE OPORTUNIDADES"/>
        <s v="Cobertura y Equidad de la Educación Preescolar, Básica y Media"/>
        <s v="Calidad y Fortalecimiento de la Educación Preescolar, Básica y Media"/>
        <s v="Calidad y Fomento de la educación Superior"/>
        <s v="SALUD CON CALIDAD, GARANTÍA DE UNA CIUDAD DE OPORTUNIDADES"/>
        <s v="Garantía de la Autoridad Sanitaria para la Gestión de la Salud"/>
        <s v="Prestación de Servicios de Salud"/>
        <s v="SALUD PÚBLICA PERTINENTE, GARANTÍA DE UNA CIUDAD DE OPORTUNIDADES"/>
        <s v="Mejoramiento de las Condiciones No Transmisibles"/>
        <s v="Vida Saludable y la Prevención de las Enfermedades Transmisibles"/>
        <s v="Salud Mental"/>
        <s v="Seguridad Alimentaria y Nutricional"/>
        <s v="Derechos Sexuales y Reproductivos, Sexualidad Segura"/>
        <s v="Gestión Diferencial de Poblaciones Vulnerables"/>
        <s v="Salud Ambiental"/>
        <s v="Salud Pública en Emergencias y Desastres"/>
        <s v="Oportunidad para la Promoción de la Salud Dentro de su Ambiente Laboral"/>
        <s v="CAPACIDADES Y OPORTUNIDADES PARA SUPERAR BRECHAS SOCIALES"/>
        <s v="Primera Infancia el Centro de la Sociedad"/>
        <s v="Crece Conmigo: Una Infancia Feliz"/>
        <s v="Construcción de Entornos para una Adolescencia Sana"/>
        <s v="Juventud Dinámica, Participativa y Responsable"/>
        <s v="Adulto Mayor y Digno"/>
        <s v="Aceleradores de Desarrollo Social"/>
        <s v="Más Equidad para las Mujeres"/>
        <s v="Bucaramanga Hábitat para el cuidado y la Corresponsabilidad"/>
        <s v="Habitantes en Situación de Calle"/>
        <s v="Población con Discapacidad"/>
        <s v="HABITABILIDAD"/>
        <s v="Proyección Habitacional y Vivienda"/>
        <s v="Mejoramientos de Vivienda y Entorno Barrial"/>
        <s v="Acompañamiento Social Habitacional"/>
        <s v="MOVIMIENTO, SATISFACCIÓN Y VIDA, UNA CIUDAD ACTIVA"/>
        <s v="Fomento a la Recreación, la Actividad Física y el Deporte: Me Gozo mi Ciudad y mi Territorio"/>
        <s v="Formación y Preparación de Deportistas"/>
        <s v="Ambientes Deportivos y Recreativos Dignos y Eficientes"/>
        <s v="VIDA CULTURAL Y BIENESTAR CREATIVO SOSTENIBLE"/>
        <s v="Arte, Cultura y Creatividad para la Transformación Social"/>
        <s v="Patrimonio Cultural: Circuitos Culturales y Creativos para Todos"/>
        <s v="LÍNEA ESTRATÉGICA 2. BUCARAMANGA SOSTENIBLE"/>
        <s v="BUCARAMANGA, CIUDAD CON PLANIFICACIÓN AMBIENTAL Y TERRITORIAL EN EL MARCO DEL CAMBIO CLIMÁTICO"/>
        <s v="Planificación y Educación Ambiental"/>
        <s v="Calidad y Control del Medio Ambiente"/>
        <s v="BUCARAMANGA UNA ECO-CIUDAD"/>
        <s v="Gobernanza del Agua, Nuestra Agua, Nuestra Vida"/>
        <s v="Crecimiento Verde, Ciudad Biodiversa"/>
        <s v="Manejo Integral de Residuos Sólidos, Impacto Positivo en la Calidad de Vida"/>
        <s v="BUCARAMANGA GESTIONA EL RIESGO DE DESASTRE Y SE ADAPTA AL PROCESO DE CAMBIO CLIMÁTICO"/>
        <s v="Conocimiento del Riesgo y Adaptación al Cambio Climático"/>
        <s v="Reducción, Mitigación del Riesgo y Adaptación al Cambio Climático"/>
        <s v="Manejo del Riesgo y Adaptación al Cambio Climático"/>
        <s v="LÍNEA ESTRATÉGICA 3. BUCARAMANGA PRODUCTIVA Y COMPETITIVA"/>
        <s v="EMPRENDIMIENTO, INNOVACIÓN, FORMALIZACIÓN Y DINAMIZACIÓN EMPRESARIAL"/>
        <s v="Emprendimiento e Innovación"/>
        <s v="Centros de Desarrollo Empresarial"/>
        <s v="Banca Ciudadana"/>
        <s v="EMPLEABILIDAD, EMPLEO Y TRABAJO DECENTE"/>
        <s v="Empleo y Empleabilidad"/>
        <s v="CONECTIVIDAD PARA COMPETITIVIDAD Y LA INTERNACIONALIZACIÓN"/>
        <s v="Estudios y Diseños de la Infraestructura"/>
        <s v="Bucaramanga, Una Mirada Inteligente hacia el Futuro"/>
        <s v="BUCARAMANGA CIUDAD DE INNOVACIÓN EDUCATIVA"/>
        <s v="Innovación y Uso de la Ciencia y Tecnología en el Ambiente Escolar"/>
        <s v="BGA NODO DE ACTIVACIÓN TURÍSTICA"/>
        <s v="Gestión Integral de Destino y Fortalecimiento de la Oferta Turística de la Ciudad"/>
        <s v="Productividad y Competitividad de las Empresas Generadoras de Marca de Ciudad"/>
        <s v="UNA ZONA RURAL COMPETITIVA E INCLUYENTE"/>
        <s v="Desarrollo del Campo"/>
        <s v="LÍNEA ESTRATÉGICA 4. BUCARAMANGA CIUDAD VITAL"/>
        <s v="ESPACIO PÚBLICO VITAL"/>
        <s v="Espacio Público Trasformador"/>
        <s v="Mejoramiento y Mantenimiento de Parques y Zonas Verdes"/>
        <s v="Equipamiento Comunitario"/>
        <s v="Infraestructura de Transporte"/>
        <s v="Alumbrado Público Urbano y Rural"/>
        <s v="BUCARAMANGA SEGURA"/>
        <s v="Prevención del Delito"/>
        <s v="Fortalecimiento Institucional a los Organismos de Seguridad"/>
        <s v="Promoción de la Seguridad Ciudadana, el Orden Público y la Convivencia"/>
        <s v="Promoción de Métodos de Resolución de Conflictos, Acceso a la Justicia y Aplicación de la Justicia Restaurativa"/>
        <s v="Educación en Seguridad Vial y Movilidad Sostenible"/>
        <s v="Fortalecimiento Institucional para el Control del Tránsito y la Seguridad Vial"/>
        <s v="Modernización del Sistema de Semaforización y Señalización Vial"/>
        <s v="BUCARAMANGA, TERRITORIO ORDENADO"/>
        <s v="Planeando Construimos Ciudad y Territorio"/>
        <s v="EN BUCARAMANGA CONSTRUIMOS UN TERRITORIO DE PAZ"/>
        <s v="Transformando Vidas"/>
        <s v="Atención a Víctimas del Conflicto Armado"/>
        <s v="Sistema Penitenciario Carcelario en el Marco de los Derechos Humanos"/>
        <s v="Asuntos Religiosos"/>
        <s v="LA NUEVA MOVILIDAD"/>
        <s v="Metrolínea Evoluciona y Estrategia Multimodal"/>
        <s v="LÍNEA ESTRATÉGICA 5. BUCARAMANGA TERRITORIO LIBRE DE CORRUPCIÓN"/>
        <s v="ACCESO A LA INFORMACIÓN Y PARTICIPACIÓN"/>
        <s v="Gobierno Abierto"/>
        <s v="Fortalecimiento de las Instituciones Democráticas y Ciudadanía Participativa"/>
        <s v="ADMINISTRACIÓN PÚBLICA MODERNA E INNOVADORA"/>
        <s v="Gobierno Ágil y Transparente"/>
        <s v="Gobierno Fortalecido para Ser y Hacer"/>
        <s v="Finanzas Públicas Modernas y Eficientes"/>
        <s v="SERVICIO AL CIUDADANO"/>
        <s v="Instalaciones de Vanguardia"/>
        <s v="Administración en Todo Momento y Lugar"/>
        <s v="SEGURIDAD JURÍDICA INSTITUCIONAL"/>
        <s v="Avancemos con las Políticas de Prevención del Daño Antijurídico"/>
        <s v="PLAN DE DESARROLLO 2020 - 2023"/>
        <s v="BUCARAMANGA PRODUCTIVA Y COMPETITIVA" u="1"/>
        <s v="Planeando Construímos Ciudad y Territorio" u="1"/>
        <s v="BUCARAMANGA SOSTENIBLE" u="1"/>
        <s v="BUCARAMANGA CIUDAD VITAL" u="1"/>
        <s v="BUCARAMANGA TERRITORIO LIBRE DE CORRUPCIÓN" u="1"/>
        <s v="Innovación y Uso de la Ciencia y Teconología en el Ambiente Escolar" u="1"/>
        <s v="Sistema Pnitenciario Carcelario en el Marco de los Derechos Humanos" u="1"/>
        <s v="Conocimieto del Riesgo y Adaptación al Cambio Climático" u="1"/>
        <s v="Habutantes en Situación de Calle" u="1"/>
        <s v="BUCARAMANGA EQUITATIVA E INCLUYENTE" u="1"/>
      </sharedItems>
    </cacheField>
    <cacheField name="c 2020" numFmtId="10">
      <sharedItems containsMixedTypes="1" containsNumber="1" minValue="0" maxValue="1"/>
    </cacheField>
    <cacheField name="c 2021" numFmtId="10">
      <sharedItems containsSemiMixedTypes="0" containsString="0" containsNumber="1" containsInteger="1" minValue="0" maxValue="0"/>
    </cacheField>
    <cacheField name="c 2022" numFmtId="10">
      <sharedItems containsSemiMixedTypes="0" containsString="0" containsNumber="1" containsInteger="1" minValue="0" maxValue="0"/>
    </cacheField>
    <cacheField name="c 2023" numFmtId="10">
      <sharedItems containsSemiMixedTypes="0" containsString="0" containsNumber="1" containsInteger="1" minValue="0" maxValue="0"/>
    </cacheField>
    <cacheField name="20202" numFmtId="10">
      <sharedItems containsSemiMixedTypes="0" containsString="0" containsNumber="1" minValue="0" maxValue="0.75"/>
    </cacheField>
    <cacheField name="2020 - 2023" numFmtId="10">
      <sharedItems containsSemiMixedTypes="0" containsString="0" containsNumber="1" minValue="0" maxValue="0.51322188449848016"/>
    </cacheField>
    <cacheField name="Columna3" numFmtId="9">
      <sharedItems containsSemiMixedTypes="0" containsString="0" containsNumber="1" minValue="0" maxValue="0.51322188449848016"/>
    </cacheField>
    <cacheField name="cRECURSOS PROGRAMADOS" numFmtId="3">
      <sharedItems containsString="0" containsBlank="1" containsNumber="1" minValue="0" maxValue="778762038.28846014"/>
    </cacheField>
    <cacheField name="cRECURSOS EJECUTADOS" numFmtId="3">
      <sharedItems containsString="0" containsBlank="1" containsNumber="1" minValue="0" maxValue="652487966.87073994"/>
    </cacheField>
    <cacheField name="cRECURSOS GESTIONADOS" numFmtId="3">
      <sharedItems containsString="0" containsBlank="1" containsNumber="1" minValue="0" maxValue="51978712.912999995"/>
    </cacheField>
    <cacheField name="PORCENTAJE EJECUCIÓN" numFmtId="9">
      <sharedItems containsMixedTypes="1" containsNumber="1" minValue="0" maxValue="1"/>
    </cacheField>
    <cacheField name="NIVEL DE GESTIÓN" numFmtId="9">
      <sharedItems containsMixedTypes="1" containsNumber="1" minValue="5.3722669123640104E-3" maxValue="54.89261086509422"/>
    </cacheField>
  </cacheFields>
  <extLst>
    <ext xmlns:x14="http://schemas.microsoft.com/office/spreadsheetml/2009/9/main" uri="{725AE2AE-9491-48be-B2B4-4EB974FC3084}">
      <x14:pivotCacheDefinition pivotCacheId="34459477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x v="0"/>
    <n v="0.9416359548814901"/>
    <n v="0"/>
    <n v="0"/>
    <n v="0"/>
    <n v="0.23540898872037253"/>
    <n v="0.2230561225361701"/>
    <n v="0.2230561225361701"/>
    <n v="296257418.53742999"/>
    <n v="286044283.46256"/>
    <n v="2296490.162"/>
    <n v="0.96552614572390993"/>
    <n v="8.0284427788628928E-3"/>
  </r>
  <r>
    <x v="1"/>
    <n v="0.91457844611528827"/>
    <n v="0"/>
    <n v="0"/>
    <n v="0"/>
    <n v="0.22864461152882207"/>
    <n v="0.16726584008097165"/>
    <n v="0.16726584008097165"/>
    <n v="265864698"/>
    <n v="220957223"/>
    <n v="800000"/>
    <n v="0.83108898873065129"/>
    <n v="3.6206103115262269E-3"/>
  </r>
  <r>
    <x v="2"/>
    <n v="0.77777777777777779"/>
    <n v="0"/>
    <n v="0"/>
    <n v="0"/>
    <n v="0.19444444444444445"/>
    <n v="6.931047500000001E-2"/>
    <n v="6.931047500000001E-2"/>
    <n v="117341370"/>
    <n v="80056233"/>
    <n v="0"/>
    <n v="0.68225071004369564"/>
    <s v=" -"/>
  </r>
  <r>
    <x v="3"/>
    <n v="1"/>
    <n v="0"/>
    <n v="0"/>
    <n v="0"/>
    <n v="0.25"/>
    <n v="0.13541666666666666"/>
    <n v="0.13541666666666666"/>
    <n v="29399191.307999998"/>
    <n v="12793604.308"/>
    <n v="0"/>
    <n v="0.43516857909348861"/>
    <s v=" -"/>
  </r>
  <r>
    <x v="4"/>
    <n v="0.97308520012026667"/>
    <n v="0"/>
    <n v="0"/>
    <n v="0"/>
    <n v="0.24327130003006667"/>
    <n v="0.43381307577911127"/>
    <n v="0.43381307577911127"/>
    <n v="17163761.335999999"/>
    <n v="14445261"/>
    <n v="0"/>
    <n v="0.8416139514653993"/>
    <s v=" -"/>
  </r>
  <r>
    <x v="5"/>
    <n v="1"/>
    <n v="0"/>
    <n v="0"/>
    <n v="0"/>
    <n v="0.25"/>
    <n v="0.23630952380952386"/>
    <n v="0.23630952380952386"/>
    <n v="10729138.23449"/>
    <n v="10078271.874"/>
    <n v="21165"/>
    <n v="0.93933656680853284"/>
    <n v="2.1000624179033731E-3"/>
  </r>
  <r>
    <x v="6"/>
    <n v="0.96571428571428564"/>
    <n v="0"/>
    <n v="0"/>
    <n v="0"/>
    <n v="0.24142857142857141"/>
    <n v="0.2442857142857143"/>
    <n v="0.2442857142857143"/>
    <n v="639632.97"/>
    <n v="624257.97"/>
    <n v="6879474"/>
    <n v="0.97596277752849414"/>
    <n v="11.020242160464528"/>
  </r>
  <r>
    <x v="7"/>
    <n v="0.84739583333333335"/>
    <n v="0"/>
    <n v="0"/>
    <n v="0"/>
    <n v="0.21184895833333334"/>
    <n v="0.18203164062499999"/>
    <n v="0.18203164062499999"/>
    <n v="6914018.5899999999"/>
    <n v="2537922.3173099998"/>
    <n v="0"/>
    <n v="0.36706906183050919"/>
    <s v=" -"/>
  </r>
  <r>
    <x v="8"/>
    <n v="0.90909090909090906"/>
    <n v="0"/>
    <n v="0"/>
    <n v="0"/>
    <n v="0.22727272727272727"/>
    <n v="0.22989913419913419"/>
    <n v="0.22989913419913419"/>
    <n v="5484099.0077100005"/>
    <n v="4588515.6440099999"/>
    <n v="24359313.465"/>
    <n v="0.83669453041585951"/>
    <n v="5.308756764684774"/>
  </r>
  <r>
    <x v="9"/>
    <n v="0.99897727272727266"/>
    <n v="0"/>
    <n v="0"/>
    <n v="0"/>
    <n v="0.24974431818181816"/>
    <n v="0.25949592964687312"/>
    <n v="0.25949592964687312"/>
    <n v="4881764"/>
    <n v="4681585"/>
    <n v="0"/>
    <n v="0.95899453558181014"/>
    <s v=" -"/>
  </r>
  <r>
    <x v="10"/>
    <n v="1"/>
    <n v="0"/>
    <n v="0"/>
    <n v="0"/>
    <n v="0.25"/>
    <n v="0.17623887517899034"/>
    <n v="0.17623887517899034"/>
    <n v="5496489.3235999998"/>
    <n v="3370927.3728699996"/>
    <n v="1500000"/>
    <n v="0.61328735023579839"/>
    <n v="0.44498140543529524"/>
  </r>
  <r>
    <x v="11"/>
    <n v="1"/>
    <n v="0"/>
    <n v="0"/>
    <n v="0"/>
    <n v="0.25"/>
    <n v="0.125"/>
    <n v="0.125"/>
    <n v="9860000"/>
    <n v="9700000"/>
    <n v="15699770.285999998"/>
    <n v="0.98377281947261663"/>
    <n v="1.6185330191752576"/>
  </r>
  <r>
    <x v="12"/>
    <n v="0"/>
    <n v="0"/>
    <n v="0"/>
    <n v="0"/>
    <n v="0"/>
    <n v="6.6666666666666666E-2"/>
    <n v="6.6666666666666666E-2"/>
    <n v="225352.136"/>
    <n v="225352.136"/>
    <n v="0"/>
    <n v="1"/>
    <s v=" -"/>
  </r>
  <r>
    <x v="13"/>
    <n v="0.78555555555555556"/>
    <n v="0"/>
    <n v="0"/>
    <n v="0"/>
    <n v="0.19638888888888889"/>
    <n v="0.15459090909090908"/>
    <n v="0.15459090909090908"/>
    <n v="3383405.3312300001"/>
    <n v="2149015.2609899999"/>
    <n v="0"/>
    <n v="0.6351634080474623"/>
    <s v=" -"/>
  </r>
  <r>
    <x v="14"/>
    <n v="1"/>
    <n v="0"/>
    <n v="0"/>
    <n v="0"/>
    <n v="0.25"/>
    <n v="0.5"/>
    <n v="0.5"/>
    <n v="2101916"/>
    <n v="0"/>
    <n v="0"/>
    <n v="0"/>
    <s v=" -"/>
  </r>
  <r>
    <x v="15"/>
    <n v="1"/>
    <n v="0"/>
    <n v="0"/>
    <n v="0"/>
    <n v="0.25"/>
    <n v="0.1875"/>
    <n v="0.1875"/>
    <n v="617759.19500000007"/>
    <n v="593913.826"/>
    <n v="0"/>
    <n v="0.96140022003233794"/>
    <s v=" -"/>
  </r>
  <r>
    <x v="16"/>
    <n v="1"/>
    <n v="0"/>
    <n v="0"/>
    <n v="0"/>
    <n v="0.25"/>
    <n v="0.25"/>
    <n v="0.25"/>
    <n v="690855"/>
    <n v="690106"/>
    <n v="0"/>
    <n v="0.99891583617401625"/>
    <s v=" -"/>
  </r>
  <r>
    <x v="17"/>
    <n v="1"/>
    <n v="0"/>
    <n v="0"/>
    <n v="0"/>
    <n v="0.25"/>
    <n v="0.21428571428571427"/>
    <n v="0.21428571428571427"/>
    <n v="456705.13699999999"/>
    <n v="446851.70199999999"/>
    <n v="0"/>
    <n v="0.97842495255313933"/>
    <s v=" -"/>
  </r>
  <r>
    <x v="18"/>
    <n v="0.97323809523809524"/>
    <n v="0"/>
    <n v="0"/>
    <n v="0"/>
    <n v="0.24330952380952381"/>
    <n v="0.14460248917748919"/>
    <n v="0.14460248917748919"/>
    <n v="4261952.3640000001"/>
    <n v="1563601.8860000002"/>
    <n v="400000"/>
    <n v="0.36687455711787964"/>
    <n v="0.25581959422118528"/>
  </r>
  <r>
    <x v="19"/>
    <n v="1"/>
    <n v="0"/>
    <n v="0"/>
    <n v="0"/>
    <n v="0.25"/>
    <n v="0.35777777777777775"/>
    <n v="0.35777777777777775"/>
    <n v="92511.817999999999"/>
    <n v="47890"/>
    <n v="22500"/>
    <n v="0.5176635919099547"/>
    <n v="0.46982668615577367"/>
  </r>
  <r>
    <x v="20"/>
    <n v="1"/>
    <n v="0"/>
    <n v="0"/>
    <n v="0"/>
    <n v="0.25"/>
    <n v="0.1"/>
    <n v="0.1"/>
    <n v="100000"/>
    <n v="93151.111000000004"/>
    <n v="0"/>
    <n v="0.93151111000000009"/>
    <s v=" -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7">
  <r>
    <x v="0"/>
    <x v="0"/>
    <x v="0"/>
    <n v="0.96710515651859563"/>
    <n v="0"/>
    <n v="0"/>
    <n v="0"/>
    <n v="0.21217830334304996"/>
    <n v="0.21594743880799233"/>
    <n v="0.21594743880799233"/>
    <n v="590288042.96766007"/>
    <n v="531131902.15956992"/>
    <n v="3368249.9620000003"/>
    <n v="0.89978428072050387"/>
    <n v="6.3416449817922339E-3"/>
  </r>
  <r>
    <x v="1"/>
    <x v="1"/>
    <x v="1"/>
    <n v="0.96951212484993998"/>
    <n v="0"/>
    <n v="0"/>
    <n v="0"/>
    <n v="0.2066086691086691"/>
    <n v="0.20073567930830011"/>
    <n v="0.20073567930830011"/>
    <m/>
    <m/>
    <m/>
    <s v="-"/>
    <s v=" -"/>
  </r>
  <r>
    <x v="1"/>
    <x v="2"/>
    <x v="2"/>
    <n v="0.95631016042780748"/>
    <n v="0"/>
    <n v="0"/>
    <n v="0"/>
    <n v="0.2508928571428572"/>
    <n v="0.23825349564417406"/>
    <n v="0.23825349564417406"/>
    <n v="48410569.062820002"/>
    <n v="44249543.963990003"/>
    <n v="0"/>
    <n v="0.914047176486803"/>
    <s v=" -"/>
  </r>
  <r>
    <x v="1"/>
    <x v="2"/>
    <x v="3"/>
    <n v="0.98403428571428575"/>
    <n v="0"/>
    <n v="0"/>
    <n v="0"/>
    <n v="0.19191919191919193"/>
    <n v="0.16857755102040817"/>
    <n v="0.16857755102040817"/>
    <n v="240759919.95041001"/>
    <n v="237356850.35692"/>
    <n v="0"/>
    <n v="0.98586529853394644"/>
    <s v=" -"/>
  </r>
  <r>
    <x v="1"/>
    <x v="2"/>
    <x v="4"/>
    <n v="1"/>
    <n v="0"/>
    <n v="0"/>
    <n v="0"/>
    <n v="8.3333333333333329E-2"/>
    <n v="8.3333333333333329E-2"/>
    <n v="8.3333333333333329E-2"/>
    <n v="4851138.0603400003"/>
    <n v="3017986.3537900001"/>
    <n v="1068249.9620000001"/>
    <n v="0.62211924629877047"/>
    <n v="0.35396116376022946"/>
  </r>
  <r>
    <x v="1"/>
    <x v="1"/>
    <x v="5"/>
    <n v="0.99444444444444435"/>
    <n v="0"/>
    <n v="0"/>
    <n v="0"/>
    <n v="0.20454545454545456"/>
    <n v="0.2034090909090909"/>
    <n v="0.2034090909090909"/>
    <m/>
    <m/>
    <m/>
    <s v="-"/>
    <s v=" -"/>
  </r>
  <r>
    <x v="1"/>
    <x v="3"/>
    <x v="6"/>
    <n v="0.99285714285714288"/>
    <n v="0"/>
    <n v="0"/>
    <n v="0"/>
    <n v="0.19444444444444445"/>
    <n v="0.19305555555555556"/>
    <n v="0.19305555555555556"/>
    <n v="243067265"/>
    <n v="206301866"/>
    <n v="0"/>
    <n v="0.84874393102666457"/>
    <s v=" -"/>
  </r>
  <r>
    <x v="1"/>
    <x v="3"/>
    <x v="7"/>
    <n v="1"/>
    <n v="0"/>
    <n v="0"/>
    <n v="0"/>
    <n v="0.25"/>
    <n v="0.25"/>
    <n v="0.25"/>
    <n v="690855"/>
    <n v="690106"/>
    <n v="0"/>
    <n v="0.99891583617401625"/>
    <s v=" -"/>
  </r>
  <r>
    <x v="1"/>
    <x v="1"/>
    <x v="8"/>
    <n v="0.9216267206477734"/>
    <n v="0"/>
    <n v="0"/>
    <n v="0"/>
    <n v="0.20603448275862071"/>
    <n v="0.19690771324863882"/>
    <n v="0.19690771324863882"/>
    <m/>
    <m/>
    <m/>
    <s v="-"/>
    <s v=" -"/>
  </r>
  <r>
    <x v="1"/>
    <x v="4"/>
    <x v="9"/>
    <n v="1"/>
    <n v="0"/>
    <n v="0"/>
    <n v="0"/>
    <n v="0.125"/>
    <n v="0.125"/>
    <n v="0.125"/>
    <n v="424894"/>
    <n v="398894"/>
    <n v="0"/>
    <n v="0.93880826747376989"/>
    <s v=" -"/>
  </r>
  <r>
    <x v="1"/>
    <x v="4"/>
    <x v="10"/>
    <n v="0.99894736842105258"/>
    <n v="0"/>
    <n v="0"/>
    <n v="0"/>
    <n v="0.25"/>
    <n v="0.24973684210526315"/>
    <n v="0.24973684210526315"/>
    <n v="12686955"/>
    <n v="7230655"/>
    <n v="800000"/>
    <n v="0.5699283240147065"/>
    <n v="0.11064004574965891"/>
  </r>
  <r>
    <x v="1"/>
    <x v="4"/>
    <x v="11"/>
    <n v="1"/>
    <n v="0"/>
    <n v="0"/>
    <n v="0"/>
    <n v="0.25"/>
    <n v="0.25"/>
    <n v="0.25"/>
    <n v="1442480"/>
    <n v="1409080"/>
    <n v="0"/>
    <n v="0.97684543286562031"/>
    <s v=" -"/>
  </r>
  <r>
    <x v="1"/>
    <x v="4"/>
    <x v="12"/>
    <n v="1"/>
    <n v="0"/>
    <n v="0"/>
    <n v="0"/>
    <n v="0.25"/>
    <n v="0.25"/>
    <n v="0.25"/>
    <n v="149712"/>
    <n v="137695"/>
    <n v="0"/>
    <n v="0.91973255316875069"/>
    <s v=" -"/>
  </r>
  <r>
    <x v="1"/>
    <x v="4"/>
    <x v="13"/>
    <n v="1"/>
    <n v="0"/>
    <n v="0"/>
    <n v="0"/>
    <n v="0.25"/>
    <n v="0.25"/>
    <n v="0.25"/>
    <n v="694422"/>
    <n v="542522"/>
    <n v="0"/>
    <n v="0.78125693022398479"/>
    <s v=" -"/>
  </r>
  <r>
    <x v="1"/>
    <x v="4"/>
    <x v="14"/>
    <n v="0.875"/>
    <n v="0"/>
    <n v="0"/>
    <n v="0"/>
    <n v="0.25"/>
    <n v="0.21875"/>
    <n v="0.21875"/>
    <n v="1370334"/>
    <n v="675000"/>
    <n v="0"/>
    <n v="0.49258064092403747"/>
    <s v=" -"/>
  </r>
  <r>
    <x v="1"/>
    <x v="4"/>
    <x v="15"/>
    <n v="0.74109999999999998"/>
    <n v="0"/>
    <n v="0"/>
    <n v="0"/>
    <n v="7.9166666666666663E-2"/>
    <n v="7.6808333333333326E-2"/>
    <n v="7.6808333333333326E-2"/>
    <n v="781900"/>
    <n v="61315"/>
    <n v="0"/>
    <n v="7.8417956260391358E-2"/>
    <s v=" -"/>
  </r>
  <r>
    <x v="1"/>
    <x v="4"/>
    <x v="16"/>
    <n v="1"/>
    <n v="0"/>
    <n v="0"/>
    <n v="0"/>
    <n v="0.25"/>
    <n v="0.25"/>
    <n v="0.25"/>
    <n v="627869"/>
    <n v="154133"/>
    <n v="0"/>
    <n v="0.24548592142628478"/>
    <s v=" -"/>
  </r>
  <r>
    <x v="1"/>
    <x v="4"/>
    <x v="17"/>
    <n v="1"/>
    <n v="0"/>
    <n v="0"/>
    <n v="0"/>
    <n v="0.25"/>
    <n v="0.25"/>
    <n v="0.25"/>
    <n v="35200"/>
    <n v="1900"/>
    <n v="0"/>
    <n v="5.3977272727272728E-2"/>
    <s v=" -"/>
  </r>
  <r>
    <x v="1"/>
    <x v="1"/>
    <x v="18"/>
    <n v="0.96781616758450217"/>
    <n v="0"/>
    <n v="0"/>
    <n v="0"/>
    <n v="0.2082659478885894"/>
    <n v="0.21919614764797968"/>
    <n v="0.21919614764797968"/>
    <m/>
    <m/>
    <m/>
    <s v="-"/>
    <s v=" -"/>
  </r>
  <r>
    <x v="1"/>
    <x v="5"/>
    <x v="19"/>
    <n v="1"/>
    <n v="0"/>
    <n v="0"/>
    <n v="0"/>
    <n v="0.375"/>
    <n v="0.375"/>
    <n v="0.375"/>
    <n v="251830"/>
    <n v="126614"/>
    <n v="0"/>
    <n v="0.50277568200770362"/>
    <s v=" -"/>
  </r>
  <r>
    <x v="1"/>
    <x v="5"/>
    <x v="20"/>
    <n v="1"/>
    <n v="0"/>
    <n v="0"/>
    <n v="0"/>
    <n v="0.1875"/>
    <n v="0.1875"/>
    <n v="0.1875"/>
    <n v="588953"/>
    <n v="493451"/>
    <n v="0"/>
    <n v="0.83784444599144581"/>
    <s v=" -"/>
  </r>
  <r>
    <x v="1"/>
    <x v="5"/>
    <x v="21"/>
    <n v="0.85"/>
    <n v="0"/>
    <n v="0"/>
    <n v="0"/>
    <n v="8.3333333333333329E-2"/>
    <n v="0.1125"/>
    <n v="0.1125"/>
    <n v="172933"/>
    <n v="82973"/>
    <n v="0"/>
    <n v="0.47979853469262662"/>
    <s v=" -"/>
  </r>
  <r>
    <x v="1"/>
    <x v="5"/>
    <x v="22"/>
    <n v="0.99624999999999997"/>
    <n v="0"/>
    <n v="0"/>
    <n v="0"/>
    <n v="0.17698412698412699"/>
    <n v="0.20433333333333334"/>
    <n v="0.20433333333333334"/>
    <n v="298237"/>
    <n v="298237"/>
    <n v="0"/>
    <n v="1"/>
    <s v=" -"/>
  </r>
  <r>
    <x v="1"/>
    <x v="5"/>
    <x v="23"/>
    <n v="0.99135829161176992"/>
    <n v="0"/>
    <n v="0"/>
    <n v="0"/>
    <n v="0.23303571428571429"/>
    <n v="0.29132171576008536"/>
    <n v="0.29132171576008536"/>
    <n v="8722368.3359999992"/>
    <n v="7284131"/>
    <n v="0"/>
    <n v="0.83510930969700803"/>
    <s v=" -"/>
  </r>
  <r>
    <x v="1"/>
    <x v="5"/>
    <x v="24"/>
    <n v="0.75"/>
    <n v="0"/>
    <n v="0"/>
    <n v="0"/>
    <n v="0.25"/>
    <n v="0.1875"/>
    <n v="0.1875"/>
    <n v="2015622"/>
    <n v="1868491"/>
    <n v="0"/>
    <n v="0.92700466654958125"/>
    <s v=" -"/>
  </r>
  <r>
    <x v="1"/>
    <x v="5"/>
    <x v="25"/>
    <n v="1"/>
    <n v="0"/>
    <n v="0"/>
    <n v="0"/>
    <n v="0.21428571428571427"/>
    <n v="0.21934523809523809"/>
    <n v="0.21934523809523809"/>
    <n v="139000"/>
    <n v="126967"/>
    <n v="0"/>
    <n v="0.91343165467625898"/>
    <s v=" -"/>
  </r>
  <r>
    <x v="1"/>
    <x v="5"/>
    <x v="26"/>
    <n v="1"/>
    <n v="0"/>
    <n v="0"/>
    <n v="0"/>
    <n v="0.1607142857142857"/>
    <n v="0.17857142857142858"/>
    <n v="0.17857142857142858"/>
    <n v="58000"/>
    <n v="25500"/>
    <n v="0"/>
    <n v="0.43965517241379309"/>
    <s v=" -"/>
  </r>
  <r>
    <x v="1"/>
    <x v="5"/>
    <x v="27"/>
    <n v="0.99882629107981213"/>
    <n v="0"/>
    <n v="0"/>
    <n v="0"/>
    <n v="0.1875"/>
    <n v="0.18727992957746478"/>
    <n v="0.18727992957746478"/>
    <n v="1442784"/>
    <n v="1230703"/>
    <n v="0"/>
    <n v="0.8530057167254419"/>
    <s v=" -"/>
  </r>
  <r>
    <x v="1"/>
    <x v="5"/>
    <x v="28"/>
    <n v="1"/>
    <n v="0"/>
    <n v="0"/>
    <n v="0"/>
    <n v="0.25"/>
    <n v="0.25"/>
    <n v="0.25"/>
    <n v="961698"/>
    <n v="696430"/>
    <n v="0"/>
    <n v="0.72416704620369388"/>
    <s v=" -"/>
  </r>
  <r>
    <x v="1"/>
    <x v="1"/>
    <x v="29"/>
    <n v="1"/>
    <n v="0"/>
    <n v="0"/>
    <n v="0"/>
    <n v="0.1478195739268196"/>
    <n v="0.22029859397373791"/>
    <n v="0.22029859397373791"/>
    <m/>
    <m/>
    <m/>
    <s v="-"/>
    <s v=" -"/>
  </r>
  <r>
    <x v="1"/>
    <x v="6"/>
    <x v="30"/>
    <n v="1"/>
    <n v="0"/>
    <n v="0"/>
    <n v="0"/>
    <n v="6.3992322456813827E-2"/>
    <n v="8.2589251439539352E-2"/>
    <n v="8.2589251439539352E-2"/>
    <n v="3927944.8202666668"/>
    <n v="1806382.87087"/>
    <n v="0"/>
    <n v="0.45987989992877887"/>
    <s v=" -"/>
  </r>
  <r>
    <x v="1"/>
    <x v="6"/>
    <x v="31"/>
    <n v="1"/>
    <n v="0"/>
    <n v="0"/>
    <n v="0"/>
    <n v="0.24107142857142858"/>
    <n v="0.24107142857142858"/>
    <n v="0.24107142857142858"/>
    <n v="1500000"/>
    <n v="1500000"/>
    <n v="1500000"/>
    <n v="1"/>
    <n v="1"/>
  </r>
  <r>
    <x v="1"/>
    <x v="6"/>
    <x v="32"/>
    <n v="1"/>
    <n v="0"/>
    <n v="0"/>
    <n v="0"/>
    <n v="0.22222222222222221"/>
    <n v="0.47494444444444445"/>
    <n v="0.47494444444444445"/>
    <n v="68544.503333333341"/>
    <n v="64544.502"/>
    <n v="0"/>
    <n v="0.94164373306665816"/>
    <s v=" -"/>
  </r>
  <r>
    <x v="1"/>
    <x v="1"/>
    <x v="33"/>
    <n v="1"/>
    <n v="0"/>
    <n v="0"/>
    <n v="0"/>
    <n v="0.26442844040131774"/>
    <n v="0.28018190326445047"/>
    <n v="0.28018190326445047"/>
    <m/>
    <m/>
    <m/>
    <s v="-"/>
    <s v=" -"/>
  </r>
  <r>
    <x v="1"/>
    <x v="7"/>
    <x v="34"/>
    <n v="1"/>
    <n v="0"/>
    <n v="0"/>
    <n v="0"/>
    <n v="0.34975198412698416"/>
    <n v="0.35465277777777782"/>
    <n v="0.35465277777777782"/>
    <n v="1259549"/>
    <n v="1141287"/>
    <n v="0"/>
    <n v="0.90610766234580786"/>
    <s v=" -"/>
  </r>
  <r>
    <x v="1"/>
    <x v="7"/>
    <x v="35"/>
    <n v="1"/>
    <n v="0"/>
    <n v="0"/>
    <n v="0"/>
    <n v="0.17531446540880502"/>
    <n v="0.21078930817610061"/>
    <n v="0.21078930817610061"/>
    <n v="1449682"/>
    <n v="1395383"/>
    <n v="0"/>
    <n v="0.96254419934854674"/>
    <s v=" -"/>
  </r>
  <r>
    <x v="1"/>
    <x v="7"/>
    <x v="36"/>
    <n v="1"/>
    <n v="0"/>
    <n v="0"/>
    <n v="0"/>
    <n v="0.19047619047619047"/>
    <n v="0.19047619047619047"/>
    <n v="0.19047619047619047"/>
    <n v="1874296"/>
    <n v="1846678"/>
    <n v="0"/>
    <n v="0.98526486744889819"/>
    <s v=" -"/>
  </r>
  <r>
    <x v="1"/>
    <x v="1"/>
    <x v="37"/>
    <n v="1"/>
    <n v="0"/>
    <n v="0"/>
    <n v="0"/>
    <n v="0.2360588972431078"/>
    <n v="0.2360588972431078"/>
    <n v="0.2360588972431078"/>
    <m/>
    <m/>
    <m/>
    <s v="-"/>
    <s v=" -"/>
  </r>
  <r>
    <x v="1"/>
    <x v="8"/>
    <x v="38"/>
    <n v="1"/>
    <n v="0"/>
    <n v="0"/>
    <n v="0"/>
    <n v="0.28720238095238099"/>
    <n v="0.28720238095238099"/>
    <n v="0.28720238095238099"/>
    <n v="8368488.2344899997"/>
    <n v="7721983.1120000007"/>
    <n v="0"/>
    <n v="0.92274529109983283"/>
    <s v=" -"/>
  </r>
  <r>
    <x v="1"/>
    <x v="8"/>
    <x v="39"/>
    <n v="1"/>
    <n v="0"/>
    <n v="0"/>
    <n v="0"/>
    <n v="9.285714285714286E-2"/>
    <n v="9.285714285714286E-2"/>
    <n v="9.285714285714286E-2"/>
    <n v="1194600"/>
    <n v="1194600"/>
    <n v="0"/>
    <n v="1"/>
    <s v=" -"/>
  </r>
  <r>
    <x v="0"/>
    <x v="9"/>
    <x v="40"/>
    <n v="0.86809895833333328"/>
    <n v="0"/>
    <n v="0"/>
    <n v="0"/>
    <n v="0.12372844827586207"/>
    <n v="0.15072083931992336"/>
    <n v="0.15072083931992336"/>
    <n v="20537349.59"/>
    <n v="12881750.31731"/>
    <n v="0"/>
    <n v="0.62723528471182832"/>
    <s v=" -"/>
  </r>
  <r>
    <x v="2"/>
    <x v="1"/>
    <x v="41"/>
    <n v="0.95"/>
    <n v="0"/>
    <n v="0"/>
    <n v="0"/>
    <n v="0.2"/>
    <n v="0.19"/>
    <n v="0.19"/>
    <m/>
    <m/>
    <m/>
    <s v="-"/>
    <s v=" -"/>
  </r>
  <r>
    <x v="2"/>
    <x v="10"/>
    <x v="42"/>
    <n v="0.93333333333333324"/>
    <n v="0"/>
    <n v="0"/>
    <n v="0"/>
    <n v="0.1875"/>
    <n v="0.17499999999999999"/>
    <n v="0.17499999999999999"/>
    <n v="294575"/>
    <n v="143107"/>
    <n v="0"/>
    <n v="0.48580836798777899"/>
    <s v=" -"/>
  </r>
  <r>
    <x v="2"/>
    <x v="10"/>
    <x v="43"/>
    <n v="1"/>
    <n v="0"/>
    <n v="0"/>
    <n v="0"/>
    <n v="0.25"/>
    <n v="0.25"/>
    <n v="0.25"/>
    <n v="50000"/>
    <n v="27733"/>
    <n v="0"/>
    <n v="0.55466000000000004"/>
    <s v=" -"/>
  </r>
  <r>
    <x v="2"/>
    <x v="1"/>
    <x v="44"/>
    <n v="0.7611979166666667"/>
    <n v="0"/>
    <n v="0"/>
    <n v="0"/>
    <n v="0.12216346153846154"/>
    <n v="0.11870204326923078"/>
    <n v="0.11870204326923078"/>
    <m/>
    <m/>
    <m/>
    <s v="-"/>
    <s v=" -"/>
  </r>
  <r>
    <x v="2"/>
    <x v="11"/>
    <x v="45"/>
    <n v="1"/>
    <n v="0"/>
    <n v="0"/>
    <n v="0"/>
    <n v="8.3333333333333329E-2"/>
    <n v="0.10666666666666667"/>
    <n v="0.10666666666666667"/>
    <n v="2255816"/>
    <n v="2158349"/>
    <n v="0"/>
    <n v="0.95679301857952959"/>
    <s v=" -"/>
  </r>
  <r>
    <x v="2"/>
    <x v="11"/>
    <x v="46"/>
    <n v="0"/>
    <n v="0"/>
    <n v="0"/>
    <n v="0"/>
    <n v="0.125"/>
    <n v="0"/>
    <n v="0"/>
    <n v="40000"/>
    <n v="0"/>
    <n v="0"/>
    <n v="0"/>
    <s v=" -"/>
  </r>
  <r>
    <x v="2"/>
    <x v="11"/>
    <x v="47"/>
    <n v="0.81791666666666674"/>
    <n v="0"/>
    <n v="0"/>
    <n v="0"/>
    <n v="0.167625"/>
    <n v="0.1806253125"/>
    <n v="0.1806253125"/>
    <n v="10698110.59"/>
    <n v="6093712.3173099998"/>
    <n v="0"/>
    <n v="0.5696064053596589"/>
    <s v=" -"/>
  </r>
  <r>
    <x v="2"/>
    <x v="1"/>
    <x v="48"/>
    <n v="1"/>
    <n v="0"/>
    <n v="0"/>
    <n v="0"/>
    <n v="9.0909090909090912E-2"/>
    <n v="0.1707070707070707"/>
    <n v="0.1707070707070707"/>
    <m/>
    <m/>
    <m/>
    <s v="-"/>
    <s v=" -"/>
  </r>
  <r>
    <x v="2"/>
    <x v="12"/>
    <x v="49"/>
    <s v=" -"/>
    <n v="0"/>
    <n v="0"/>
    <n v="0"/>
    <n v="0"/>
    <n v="0.29259259259259257"/>
    <n v="0.29259259259259257"/>
    <n v="64296"/>
    <n v="23067"/>
    <n v="0"/>
    <n v="0.35876259798432253"/>
    <s v=" -"/>
  </r>
  <r>
    <x v="2"/>
    <x v="12"/>
    <x v="50"/>
    <n v="1"/>
    <n v="0"/>
    <n v="0"/>
    <n v="0"/>
    <n v="0.05"/>
    <n v="0.05"/>
    <n v="0.05"/>
    <n v="290000"/>
    <n v="290000"/>
    <n v="0"/>
    <n v="1"/>
    <s v=" -"/>
  </r>
  <r>
    <x v="2"/>
    <x v="12"/>
    <x v="51"/>
    <n v="1"/>
    <n v="0"/>
    <n v="0"/>
    <n v="0"/>
    <n v="0.25"/>
    <n v="0.25"/>
    <n v="0.25"/>
    <n v="6844552"/>
    <n v="4145782"/>
    <n v="0"/>
    <n v="0.60570538436993393"/>
    <s v=" -"/>
  </r>
  <r>
    <x v="0"/>
    <x v="13"/>
    <x v="52"/>
    <n v="0.88741134751773043"/>
    <n v="0"/>
    <n v="0"/>
    <n v="0"/>
    <n v="0.22621351766513059"/>
    <n v="0.23673121221034743"/>
    <n v="0.23673121221034743"/>
    <n v="6945536.1725699995"/>
    <n v="5533837.1148700006"/>
    <n v="32413918.664999999"/>
    <n v="0.79674728881620105"/>
    <n v="5.8574038216449127"/>
  </r>
  <r>
    <x v="3"/>
    <x v="1"/>
    <x v="53"/>
    <n v="0.75"/>
    <n v="0"/>
    <n v="0"/>
    <n v="0"/>
    <n v="0.1324107142857143"/>
    <n v="0.1470029761904762"/>
    <n v="0.1470029761904762"/>
    <m/>
    <m/>
    <m/>
    <s v="-"/>
    <s v=" -"/>
  </r>
  <r>
    <x v="3"/>
    <x v="14"/>
    <x v="54"/>
    <n v="0.5"/>
    <n v="0"/>
    <n v="0"/>
    <n v="0"/>
    <n v="0.13500000000000001"/>
    <n v="0.01"/>
    <n v="0.01"/>
    <n v="250000"/>
    <n v="250000"/>
    <n v="74892"/>
    <n v="1"/>
    <n v="0.299568"/>
  </r>
  <r>
    <x v="3"/>
    <x v="14"/>
    <x v="55"/>
    <n v="1"/>
    <n v="0"/>
    <n v="0"/>
    <n v="0"/>
    <n v="0.13482142857142856"/>
    <n v="0.19346428571428573"/>
    <n v="0.19346428571428573"/>
    <n v="1084123.341"/>
    <n v="560805.58901"/>
    <n v="184421.465"/>
    <n v="0.51728947048839524"/>
    <n v="0.32885097547897563"/>
  </r>
  <r>
    <x v="3"/>
    <x v="14"/>
    <x v="56"/>
    <n v="0.5"/>
    <n v="0"/>
    <n v="0"/>
    <n v="0"/>
    <n v="0.125"/>
    <n v="0.19108333333333333"/>
    <n v="0.19108333333333333"/>
    <n v="1529106.3977099999"/>
    <n v="1510500"/>
    <n v="24100000"/>
    <n v="0.98783184889039444"/>
    <n v="15.954981794107912"/>
  </r>
  <r>
    <x v="3"/>
    <x v="1"/>
    <x v="57"/>
    <n v="1"/>
    <n v="0"/>
    <n v="0"/>
    <n v="0"/>
    <n v="0.20666666666666667"/>
    <n v="0.36762222222222224"/>
    <n v="0.36762222222222224"/>
    <m/>
    <m/>
    <m/>
    <s v="-"/>
    <s v=" -"/>
  </r>
  <r>
    <x v="3"/>
    <x v="15"/>
    <x v="58"/>
    <n v="1"/>
    <n v="0"/>
    <n v="0"/>
    <n v="0"/>
    <n v="0.20666666666666667"/>
    <n v="0.36762222222222224"/>
    <n v="0.36762222222222224"/>
    <n v="273230"/>
    <n v="239434.00599999996"/>
    <n v="0"/>
    <n v="0.87630935841598645"/>
    <s v=" -"/>
  </r>
  <r>
    <x v="3"/>
    <x v="1"/>
    <x v="59"/>
    <n v="1"/>
    <n v="0"/>
    <n v="0"/>
    <n v="0"/>
    <n v="0.3125"/>
    <n v="0.33750000000000002"/>
    <n v="0.33750000000000002"/>
    <m/>
    <m/>
    <m/>
    <s v="-"/>
    <s v=" -"/>
  </r>
  <r>
    <x v="3"/>
    <x v="16"/>
    <x v="60"/>
    <s v=" -"/>
    <n v="0"/>
    <n v="0"/>
    <n v="0"/>
    <n v="0"/>
    <n v="0"/>
    <n v="0"/>
    <n v="0"/>
    <n v="0"/>
    <n v="0"/>
    <s v="-"/>
    <s v=" -"/>
  </r>
  <r>
    <x v="3"/>
    <x v="16"/>
    <x v="61"/>
    <n v="1"/>
    <n v="0"/>
    <n v="0"/>
    <n v="0"/>
    <n v="0.41666666666666669"/>
    <n v="0.45"/>
    <n v="0.45"/>
    <n v="123972.97"/>
    <n v="123972.97"/>
    <n v="6805200"/>
    <n v="1"/>
    <n v="54.89261086509422"/>
  </r>
  <r>
    <x v="3"/>
    <x v="1"/>
    <x v="62"/>
    <n v="0.64893617021276595"/>
    <n v="0"/>
    <n v="0"/>
    <n v="0"/>
    <n v="0.75"/>
    <n v="0.51322188449848016"/>
    <n v="0.51322188449848016"/>
    <m/>
    <m/>
    <m/>
    <s v="-"/>
    <s v=" -"/>
  </r>
  <r>
    <x v="3"/>
    <x v="17"/>
    <x v="63"/>
    <n v="0.64893617021276595"/>
    <n v="0"/>
    <n v="0"/>
    <n v="0"/>
    <n v="0.75"/>
    <n v="0.51322188449848016"/>
    <n v="0.51322188449848016"/>
    <n v="2235791.4638599996"/>
    <n v="1419902.7878599998"/>
    <n v="1228240.2"/>
    <n v="0.63507836522848049"/>
    <n v="0.86501710574928636"/>
  </r>
  <r>
    <x v="3"/>
    <x v="1"/>
    <x v="64"/>
    <n v="1"/>
    <n v="0"/>
    <n v="0"/>
    <n v="0"/>
    <n v="0.17"/>
    <n v="0.19"/>
    <n v="0.19"/>
    <m/>
    <m/>
    <m/>
    <s v="-"/>
    <s v=" -"/>
  </r>
  <r>
    <x v="3"/>
    <x v="18"/>
    <x v="65"/>
    <n v="1"/>
    <n v="0"/>
    <n v="0"/>
    <n v="0"/>
    <n v="0.2"/>
    <n v="0.2"/>
    <n v="0.2"/>
    <n v="973900"/>
    <n v="973590.674"/>
    <n v="0"/>
    <n v="0.9996823842283602"/>
    <s v=" -"/>
  </r>
  <r>
    <x v="3"/>
    <x v="18"/>
    <x v="66"/>
    <n v="1"/>
    <n v="0"/>
    <n v="0"/>
    <n v="0"/>
    <n v="0.15"/>
    <n v="0.18333333333333335"/>
    <n v="0.18333333333333335"/>
    <n v="192150"/>
    <n v="188098.08799999999"/>
    <n v="21165"/>
    <n v="0.9789127660681759"/>
    <n v="0.11252107995909029"/>
  </r>
  <r>
    <x v="3"/>
    <x v="1"/>
    <x v="67"/>
    <n v="1"/>
    <n v="0"/>
    <n v="0"/>
    <n v="0"/>
    <n v="0.19259259259259257"/>
    <n v="0.19259259259259257"/>
    <n v="0.19259259259259257"/>
    <m/>
    <m/>
    <m/>
    <s v="-"/>
    <s v=" -"/>
  </r>
  <r>
    <x v="3"/>
    <x v="19"/>
    <x v="68"/>
    <n v="1"/>
    <n v="0"/>
    <n v="0"/>
    <n v="0"/>
    <n v="0.19259259259259257"/>
    <n v="0.19259259259259257"/>
    <n v="0.19259259259259257"/>
    <n v="283262"/>
    <n v="267533"/>
    <n v="0"/>
    <n v="0.94447190233776501"/>
    <s v=" -"/>
  </r>
  <r>
    <x v="0"/>
    <x v="20"/>
    <x v="69"/>
    <n v="0.93106832298136644"/>
    <n v="0"/>
    <n v="0"/>
    <n v="0"/>
    <n v="0.1650662755923625"/>
    <n v="0.13162404497354499"/>
    <n v="0.13162404497354499"/>
    <n v="147564043.49000001"/>
    <n v="90947819.282999977"/>
    <n v="16122270.285999998"/>
    <n v="0.61632777966783792"/>
    <n v="0.17726945421124113"/>
  </r>
  <r>
    <x v="4"/>
    <x v="1"/>
    <x v="70"/>
    <n v="0.8"/>
    <n v="0"/>
    <n v="0"/>
    <n v="0"/>
    <n v="0.17285987654320986"/>
    <n v="0.10157954012345678"/>
    <n v="0.10157954012345678"/>
    <m/>
    <m/>
    <m/>
    <s v="-"/>
    <s v=" -"/>
  </r>
  <r>
    <x v="4"/>
    <x v="21"/>
    <x v="71"/>
    <n v="1"/>
    <n v="0"/>
    <n v="0"/>
    <n v="0"/>
    <n v="0.14814814814814814"/>
    <n v="0.19407407407407407"/>
    <n v="0.19407407407407407"/>
    <n v="92511.817999999999"/>
    <n v="47890"/>
    <n v="22500"/>
    <n v="0.5176635919099547"/>
    <n v="0.46982668615577367"/>
  </r>
  <r>
    <x v="4"/>
    <x v="21"/>
    <x v="72"/>
    <n v="1"/>
    <n v="0"/>
    <n v="0"/>
    <n v="0"/>
    <n v="0.25"/>
    <n v="0.25"/>
    <n v="0.25"/>
    <n v="4974875"/>
    <n v="4974875"/>
    <n v="0"/>
    <n v="1"/>
    <s v=" -"/>
  </r>
  <r>
    <x v="4"/>
    <x v="21"/>
    <x v="73"/>
    <n v="1"/>
    <n v="0"/>
    <n v="0"/>
    <n v="0"/>
    <n v="7.85E-2"/>
    <n v="6.6599875000000003E-2"/>
    <n v="6.6599875000000003E-2"/>
    <n v="49386990"/>
    <n v="43654463"/>
    <n v="0"/>
    <n v="0.88392637413213482"/>
    <s v=" -"/>
  </r>
  <r>
    <x v="4"/>
    <x v="21"/>
    <x v="74"/>
    <n v="1"/>
    <n v="0"/>
    <n v="0"/>
    <n v="0"/>
    <n v="0.22749999999999998"/>
    <n v="5.7452500000000004E-2"/>
    <n v="5.7452500000000004E-2"/>
    <n v="7519482"/>
    <n v="7321984"/>
    <n v="0"/>
    <n v="0.9737351588846147"/>
    <s v=" -"/>
  </r>
  <r>
    <x v="4"/>
    <x v="21"/>
    <x v="75"/>
    <n v="0.5"/>
    <n v="0"/>
    <n v="0"/>
    <n v="0"/>
    <n v="0.1988388888888889"/>
    <n v="8.3333333333333329E-2"/>
    <n v="8.3333333333333329E-2"/>
    <n v="51178876"/>
    <n v="20002212"/>
    <n v="0"/>
    <n v="0.39082945080700876"/>
    <s v=" -"/>
  </r>
  <r>
    <x v="4"/>
    <x v="1"/>
    <x v="76"/>
    <n v="0.98853061224489802"/>
    <n v="0"/>
    <n v="0"/>
    <n v="0"/>
    <n v="0.1692176870748299"/>
    <n v="0.15591526360544217"/>
    <n v="0.15591526360544217"/>
    <m/>
    <m/>
    <m/>
    <s v="-"/>
    <s v=" -"/>
  </r>
  <r>
    <x v="4"/>
    <x v="22"/>
    <x v="77"/>
    <n v="1"/>
    <n v="0"/>
    <n v="0"/>
    <n v="0"/>
    <n v="0.22500000000000001"/>
    <n v="0.21249999999999999"/>
    <n v="0.21249999999999999"/>
    <n v="1494675"/>
    <n v="621196"/>
    <n v="0"/>
    <n v="0.41560606820880791"/>
    <s v=" -"/>
  </r>
  <r>
    <x v="4"/>
    <x v="22"/>
    <x v="78"/>
    <n v="1"/>
    <n v="0"/>
    <n v="0"/>
    <n v="0"/>
    <n v="0.1875"/>
    <n v="0.1875"/>
    <n v="0.1875"/>
    <n v="15461200"/>
    <n v="1879092"/>
    <n v="0"/>
    <n v="0.1215359739218172"/>
    <s v=" -"/>
  </r>
  <r>
    <x v="4"/>
    <x v="22"/>
    <x v="79"/>
    <n v="1"/>
    <n v="0"/>
    <n v="0"/>
    <n v="0"/>
    <n v="0.1"/>
    <n v="0.1"/>
    <n v="0.1"/>
    <n v="1476017"/>
    <n v="373740"/>
    <n v="0"/>
    <n v="0.25320846575615319"/>
    <s v=" -"/>
  </r>
  <r>
    <x v="4"/>
    <x v="22"/>
    <x v="80"/>
    <n v="1"/>
    <n v="0"/>
    <n v="0"/>
    <n v="0"/>
    <n v="0.16666666666666666"/>
    <n v="0.16666666666666666"/>
    <n v="0.16666666666666666"/>
    <n v="139638"/>
    <n v="127000"/>
    <n v="0"/>
    <n v="0.90949455019407321"/>
    <s v=" -"/>
  </r>
  <r>
    <x v="4"/>
    <x v="22"/>
    <x v="81"/>
    <n v="1"/>
    <n v="0"/>
    <n v="0"/>
    <n v="0"/>
    <n v="0.25"/>
    <n v="0.25"/>
    <n v="0.25"/>
    <n v="409000"/>
    <n v="231922.40099999998"/>
    <n v="0"/>
    <n v="0.56704743520782397"/>
    <s v=" -"/>
  </r>
  <r>
    <x v="4"/>
    <x v="22"/>
    <x v="82"/>
    <n v="0.87957142857142856"/>
    <n v="0"/>
    <n v="0"/>
    <n v="0"/>
    <n v="0.24166666666666667"/>
    <n v="0.14714166666666667"/>
    <n v="0.14714166666666667"/>
    <n v="3112952.3640000001"/>
    <n v="1138018.0430000001"/>
    <n v="400000"/>
    <n v="0.36557515500741533"/>
    <n v="0.35148827600794019"/>
  </r>
  <r>
    <x v="4"/>
    <x v="22"/>
    <x v="83"/>
    <n v="1"/>
    <n v="0"/>
    <n v="0"/>
    <n v="0"/>
    <n v="0.10912698412698413"/>
    <n v="9.105734126984126E-2"/>
    <n v="9.105734126984126E-2"/>
    <n v="640000"/>
    <n v="184710.527"/>
    <n v="0"/>
    <n v="0.28861019843750002"/>
    <s v=" -"/>
  </r>
  <r>
    <x v="4"/>
    <x v="1"/>
    <x v="84"/>
    <n v="0.53500000000000003"/>
    <n v="0"/>
    <n v="0"/>
    <n v="0"/>
    <n v="5.7999999999999996E-2"/>
    <n v="4.0100000000000004E-2"/>
    <n v="4.0100000000000004E-2"/>
    <m/>
    <m/>
    <m/>
    <s v="-"/>
    <s v=" -"/>
  </r>
  <r>
    <x v="4"/>
    <x v="23"/>
    <x v="85"/>
    <n v="0.53500000000000003"/>
    <n v="0"/>
    <n v="0"/>
    <n v="0"/>
    <n v="5.7999999999999996E-2"/>
    <n v="4.0100000000000004E-2"/>
    <n v="4.0100000000000004E-2"/>
    <n v="1266100"/>
    <n v="509844.00400000002"/>
    <n v="0"/>
    <n v="0.40268857436221467"/>
    <s v=" -"/>
  </r>
  <r>
    <x v="4"/>
    <x v="1"/>
    <x v="86"/>
    <n v="1"/>
    <n v="0"/>
    <n v="0"/>
    <n v="0"/>
    <n v="0.19642857142857142"/>
    <n v="0.15625"/>
    <n v="0.15625"/>
    <m/>
    <m/>
    <m/>
    <s v="-"/>
    <s v=" -"/>
  </r>
  <r>
    <x v="4"/>
    <x v="24"/>
    <x v="87"/>
    <n v="1"/>
    <n v="0"/>
    <n v="0"/>
    <n v="0"/>
    <n v="0.16666666666666666"/>
    <n v="0.10416666666666667"/>
    <n v="0.10416666666666667"/>
    <n v="2900000.3080000002"/>
    <n v="2900000.3080000002"/>
    <n v="0"/>
    <n v="1"/>
    <s v=" -"/>
  </r>
  <r>
    <x v="4"/>
    <x v="24"/>
    <x v="88"/>
    <n v="1"/>
    <n v="0"/>
    <n v="0"/>
    <n v="0"/>
    <n v="0.25"/>
    <n v="0.2265625"/>
    <n v="0.2265625"/>
    <n v="851726"/>
    <n v="480872"/>
    <n v="0"/>
    <n v="0.56458532438835962"/>
    <s v=" -"/>
  </r>
  <r>
    <x v="4"/>
    <x v="24"/>
    <x v="89"/>
    <n v="1"/>
    <n v="0"/>
    <n v="0"/>
    <n v="0"/>
    <n v="0.125"/>
    <n v="3.125E-2"/>
    <n v="3.125E-2"/>
    <n v="0"/>
    <n v="0"/>
    <n v="0"/>
    <s v="-"/>
    <s v=" -"/>
  </r>
  <r>
    <x v="4"/>
    <x v="24"/>
    <x v="90"/>
    <s v=" -"/>
    <n v="0"/>
    <n v="0"/>
    <n v="0"/>
    <n v="0"/>
    <n v="0"/>
    <n v="0"/>
    <n v="0"/>
    <n v="0"/>
    <n v="0"/>
    <s v="-"/>
    <s v=" -"/>
  </r>
  <r>
    <x v="4"/>
    <x v="1"/>
    <x v="91"/>
    <n v="1"/>
    <n v="0"/>
    <n v="0"/>
    <n v="0"/>
    <n v="0.125"/>
    <n v="0.125"/>
    <n v="0.125"/>
    <m/>
    <m/>
    <m/>
    <s v="-"/>
    <s v=" -"/>
  </r>
  <r>
    <x v="4"/>
    <x v="25"/>
    <x v="92"/>
    <n v="1"/>
    <n v="0"/>
    <n v="0"/>
    <n v="0"/>
    <n v="0.125"/>
    <n v="0.125"/>
    <n v="0.125"/>
    <n v="6660000"/>
    <n v="6500000"/>
    <n v="15699770.285999998"/>
    <n v="0.97597597597597596"/>
    <n v="2.4153492747692304"/>
  </r>
  <r>
    <x v="0"/>
    <x v="26"/>
    <x v="93"/>
    <n v="0.95119047619047625"/>
    <n v="0"/>
    <n v="0"/>
    <n v="0"/>
    <n v="0.20959183673469386"/>
    <n v="0.19425850340136053"/>
    <n v="0.19425850340136053"/>
    <n v="13427066.068230001"/>
    <n v="11992657.995990001"/>
    <n v="74274"/>
    <n v="0.89317040186210328"/>
    <n v="6.193289262883598E-3"/>
  </r>
  <r>
    <x v="5"/>
    <x v="1"/>
    <x v="94"/>
    <n v="0.9"/>
    <n v="0"/>
    <n v="0"/>
    <n v="0"/>
    <n v="0.23750000000000002"/>
    <n v="0.21666666666666667"/>
    <n v="0.21666666666666667"/>
    <m/>
    <m/>
    <m/>
    <s v="-"/>
    <s v=" -"/>
  </r>
  <r>
    <x v="5"/>
    <x v="27"/>
    <x v="95"/>
    <n v="1"/>
    <n v="0"/>
    <n v="0"/>
    <n v="0"/>
    <n v="8.3333333333333329E-2"/>
    <n v="8.3333333333333329E-2"/>
    <n v="8.3333333333333329E-2"/>
    <n v="48966.665999999997"/>
    <n v="42966.665999999997"/>
    <n v="0"/>
    <n v="0.87746766341004301"/>
    <s v=" -"/>
  </r>
  <r>
    <x v="5"/>
    <x v="27"/>
    <x v="96"/>
    <n v="0.88888888888888884"/>
    <n v="0"/>
    <n v="0"/>
    <n v="0"/>
    <n v="0.28888888888888892"/>
    <n v="0.26111111111111113"/>
    <n v="0.26111111111111113"/>
    <n v="3208494.1950000003"/>
    <n v="2897044.8260000004"/>
    <n v="0"/>
    <n v="0.90292973897682249"/>
    <s v=" -"/>
  </r>
  <r>
    <x v="5"/>
    <x v="1"/>
    <x v="97"/>
    <n v="0.98441558441558452"/>
    <n v="0"/>
    <n v="0"/>
    <n v="0"/>
    <n v="0.23"/>
    <n v="0.22755555555555557"/>
    <n v="0.22755555555555557"/>
    <m/>
    <m/>
    <m/>
    <s v="-"/>
    <s v=" -"/>
  </r>
  <r>
    <x v="5"/>
    <x v="28"/>
    <x v="98"/>
    <n v="0.91428571428571426"/>
    <n v="0"/>
    <n v="0"/>
    <n v="0"/>
    <n v="0.47499999999999998"/>
    <n v="0.41499999999999998"/>
    <n v="0.41499999999999998"/>
    <n v="92375"/>
    <n v="77000"/>
    <n v="72000"/>
    <n v="0.83355886332882279"/>
    <n v="0.93506493506493504"/>
  </r>
  <r>
    <x v="5"/>
    <x v="28"/>
    <x v="99"/>
    <n v="1"/>
    <n v="0"/>
    <n v="0"/>
    <n v="0"/>
    <n v="0.25"/>
    <n v="0.25"/>
    <n v="0.25"/>
    <n v="9313559.7372299992"/>
    <n v="8247386.6729899999"/>
    <n v="0"/>
    <n v="0.88552464424766808"/>
    <s v=" -"/>
  </r>
  <r>
    <x v="5"/>
    <x v="28"/>
    <x v="100"/>
    <s v=" -"/>
    <n v="0"/>
    <n v="0"/>
    <n v="0"/>
    <n v="6.25E-2"/>
    <n v="8.3333333333333329E-2"/>
    <n v="8.3333333333333329E-2"/>
    <n v="225352.136"/>
    <n v="225352.136"/>
    <n v="0"/>
    <n v="1"/>
    <s v=" -"/>
  </r>
  <r>
    <x v="5"/>
    <x v="1"/>
    <x v="101"/>
    <n v="1"/>
    <n v="0"/>
    <n v="0"/>
    <n v="0"/>
    <n v="0.13095238095238096"/>
    <n v="8.9285714285714288E-2"/>
    <n v="8.9285714285714288E-2"/>
    <m/>
    <m/>
    <m/>
    <s v="-"/>
    <s v=" -"/>
  </r>
  <r>
    <x v="5"/>
    <x v="29"/>
    <x v="102"/>
    <n v="1"/>
    <n v="0"/>
    <n v="0"/>
    <n v="0"/>
    <n v="6.25E-2"/>
    <n v="6.25E-2"/>
    <n v="6.25E-2"/>
    <n v="64000"/>
    <n v="29438.25"/>
    <n v="0"/>
    <n v="0.45997265625"/>
    <s v=" -"/>
  </r>
  <r>
    <x v="5"/>
    <x v="29"/>
    <x v="103"/>
    <n v="1"/>
    <n v="0"/>
    <n v="0"/>
    <n v="0"/>
    <n v="0.26785714285714285"/>
    <n v="0.14285714285714285"/>
    <n v="0.14285714285714285"/>
    <n v="423285"/>
    <n v="423285"/>
    <n v="2274"/>
    <n v="1"/>
    <n v="5.3722669123640104E-3"/>
  </r>
  <r>
    <x v="5"/>
    <x v="1"/>
    <x v="104"/>
    <n v="1"/>
    <n v="0"/>
    <n v="0"/>
    <n v="0"/>
    <n v="0.125"/>
    <n v="0.125"/>
    <n v="0.125"/>
    <m/>
    <m/>
    <m/>
    <s v="-"/>
    <s v=" -"/>
  </r>
  <r>
    <x v="5"/>
    <x v="30"/>
    <x v="105"/>
    <n v="1"/>
    <n v="0"/>
    <n v="0"/>
    <n v="0"/>
    <n v="0.125"/>
    <n v="0.125"/>
    <n v="0.125"/>
    <n v="51033.334000000003"/>
    <n v="50184.445"/>
    <n v="0"/>
    <n v="0.98336598976661016"/>
    <s v=" -"/>
  </r>
  <r>
    <x v="0"/>
    <x v="31"/>
    <x v="106"/>
    <n v="0.94354601925233017"/>
    <n v="0"/>
    <n v="0"/>
    <n v="0"/>
    <n v="0.19475406640338808"/>
    <n v="0.19102800784146381"/>
    <n v="0.19102800784146381"/>
    <n v="778762038.28846014"/>
    <n v="652487966.87073994"/>
    <n v="51978712.912999995"/>
    <n v="0.8378528161243689"/>
    <n v="7.9662331800974276E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5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AI5:AM7" firstHeaderRow="0" firstDataRow="1" firstDataCol="1"/>
  <pivotFields count="13">
    <pivotField axis="axisRow" showAll="0" sortType="descending">
      <items count="22">
        <item h="1" x="14"/>
        <item h="1" x="19"/>
        <item h="1" x="18"/>
        <item h="1" x="7"/>
        <item h="1" x="5"/>
        <item h="1" x="8"/>
        <item h="1" x="9"/>
        <item h="1" x="10"/>
        <item h="1" x="16"/>
        <item h="1" x="11"/>
        <item h="1" x="6"/>
        <item h="1" x="15"/>
        <item h="1" x="17"/>
        <item h="1" x="4"/>
        <item h="1" x="0"/>
        <item h="1" x="12"/>
        <item h="1" x="2"/>
        <item h="1" x="3"/>
        <item h="1" x="20"/>
        <item x="13"/>
        <item h="1"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9" showAll="0"/>
    <pivotField dataField="1" numFmtId="9" showAll="0"/>
    <pivotField dataField="1" numFmtId="9" showAll="0"/>
    <pivotField dataField="1" numFmtId="9" showAll="0"/>
    <pivotField numFmtId="9" showAll="0"/>
    <pivotField numFmtId="9" showAll="0"/>
    <pivotField numFmtId="9" showAll="0"/>
    <pivotField numFmtId="3" showAll="0"/>
    <pivotField numFmtId="3" showAll="0"/>
    <pivotField numFmtId="3" showAll="0"/>
    <pivotField numFmtId="9" showAll="0"/>
    <pivotField showAll="0"/>
  </pivotFields>
  <rowFields count="1">
    <field x="0"/>
  </rowFields>
  <rowItems count="2">
    <i>
      <x v="1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2020" fld="1" subtotal="average" baseField="0" baseItem="0"/>
    <dataField name="2021" fld="2" subtotal="average" baseField="0" baseItem="0"/>
    <dataField name="2022" fld="3" subtotal="average" baseField="0" baseItem="0"/>
    <dataField name="2023" fld="4" subtotal="average" baseField="0" baseItem="0"/>
  </dataFields>
  <formats count="2">
    <format dxfId="111">
      <pivotArea collapsedLevelsAreSubtotals="1" fieldPosition="0">
        <references count="1">
          <reference field="0" count="0"/>
        </references>
      </pivotArea>
    </format>
    <format dxfId="11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6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AO5:AQ7" firstHeaderRow="0" firstDataRow="1" firstDataCol="1"/>
  <pivotFields count="13">
    <pivotField axis="axisRow" showAll="0">
      <items count="22">
        <item h="1" x="14"/>
        <item h="1" x="19"/>
        <item h="1" x="18"/>
        <item h="1" x="7"/>
        <item h="1" x="5"/>
        <item h="1" x="8"/>
        <item h="1" x="9"/>
        <item h="1" x="10"/>
        <item h="1" x="16"/>
        <item h="1" x="11"/>
        <item h="1" x="6"/>
        <item h="1" x="15"/>
        <item h="1" x="17"/>
        <item h="1" x="4"/>
        <item h="1" x="0"/>
        <item h="1" x="12"/>
        <item h="1" x="2"/>
        <item h="1" x="3"/>
        <item h="1" x="20"/>
        <item x="13"/>
        <item h="1" x="1"/>
        <item t="default"/>
      </items>
    </pivotField>
    <pivotField dataField="1" numFmtId="9" showAll="0"/>
    <pivotField numFmtId="9" showAll="0"/>
    <pivotField numFmtId="9" showAll="0"/>
    <pivotField numFmtId="9" showAll="0"/>
    <pivotField numFmtId="9" showAll="0"/>
    <pivotField dataField="1" numFmtId="9" showAll="0"/>
    <pivotField numFmtId="9" showAll="0"/>
    <pivotField numFmtId="3" showAll="0"/>
    <pivotField numFmtId="3" showAll="0"/>
    <pivotField numFmtId="3" showAll="0"/>
    <pivotField numFmtId="9" showAll="0"/>
    <pivotField showAll="0"/>
  </pivotFields>
  <rowFields count="1">
    <field x="0"/>
  </rowFields>
  <rowItems count="2">
    <i>
      <x v="19"/>
    </i>
    <i t="grand">
      <x/>
    </i>
  </rowItems>
  <colFields count="1">
    <field x="-2"/>
  </colFields>
  <colItems count="2">
    <i>
      <x/>
    </i>
    <i i="1">
      <x v="1"/>
    </i>
  </colItems>
  <dataFields count="2">
    <dataField name="Cumplimiento 2020" fld="1" subtotal="average" baseField="0" baseItem="2027825040"/>
    <dataField name="Cumplimiento Acumulado" fld="6" subtotal="average" baseField="0" baseItem="499886272"/>
  </dataFields>
  <formats count="1">
    <format dxfId="112">
      <pivotArea outline="0" collapsedLevelsAreSubtotals="1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3" cacheId="6" dataPosition="0" applyNumberFormats="0" applyBorderFormats="0" applyFontFormats="0" applyPatternFormats="0" applyAlignmentFormats="0" applyWidthHeightFormats="1" dataCaption="Valores" updatedVersion="6" minRefreshableVersion="3" showDrill="0" showDataTips="0" itemPrintTitles="1" createdVersion="6" indent="0" showHeaders="0" outline="1" outlineData="1" multipleFieldFilters="0" chartFormat="10">
  <location ref="AE5:AG54" firstHeaderRow="0" firstDataRow="1" firstDataCol="1"/>
  <pivotFields count="15">
    <pivotField axis="axisRow" showAll="0">
      <items count="7">
        <item x="1"/>
        <item h="1" x="2"/>
        <item h="1" x="3"/>
        <item h="1" x="4"/>
        <item h="1" x="5"/>
        <item h="1" x="0"/>
        <item t="default"/>
      </items>
    </pivotField>
    <pivotField axis="axisRow" showAll="0">
      <items count="34">
        <item x="27"/>
        <item x="28"/>
        <item x="18"/>
        <item x="17"/>
        <item x="12"/>
        <item x="22"/>
        <item x="11"/>
        <item x="10"/>
        <item x="23"/>
        <item x="5"/>
        <item x="16"/>
        <item x="2"/>
        <item x="15"/>
        <item x="14"/>
        <item x="24"/>
        <item x="21"/>
        <item x="6"/>
        <item x="25"/>
        <item x="0"/>
        <item x="9"/>
        <item x="13"/>
        <item x="20"/>
        <item x="26"/>
        <item x="7"/>
        <item x="3"/>
        <item x="4"/>
        <item x="30"/>
        <item x="29"/>
        <item x="1"/>
        <item x="31"/>
        <item x="19"/>
        <item x="8"/>
        <item m="1" x="32"/>
        <item t="default"/>
      </items>
    </pivotField>
    <pivotField axis="axisRow" showAll="0">
      <items count="118">
        <item x="94"/>
        <item x="24"/>
        <item x="32"/>
        <item x="103"/>
        <item x="97"/>
        <item x="23"/>
        <item x="75"/>
        <item x="36"/>
        <item x="38"/>
        <item x="90"/>
        <item x="88"/>
        <item x="105"/>
        <item x="56"/>
        <item x="64"/>
        <item x="62"/>
        <item m="1" x="110"/>
        <item m="1" x="116"/>
        <item x="48"/>
        <item x="26"/>
        <item m="1" x="107"/>
        <item x="76"/>
        <item m="1" x="109"/>
        <item m="1" x="111"/>
        <item x="44"/>
        <item x="41"/>
        <item x="84"/>
        <item x="61"/>
        <item x="43"/>
        <item x="4"/>
        <item x="3"/>
        <item x="18"/>
        <item x="55"/>
        <item x="2"/>
        <item x="59"/>
        <item m="1" x="114"/>
        <item x="21"/>
        <item x="20"/>
        <item x="46"/>
        <item x="13"/>
        <item x="68"/>
        <item x="1"/>
        <item x="81"/>
        <item x="57"/>
        <item x="58"/>
        <item x="54"/>
        <item x="53"/>
        <item x="86"/>
        <item x="73"/>
        <item x="71"/>
        <item x="70"/>
        <item x="60"/>
        <item x="100"/>
        <item x="34"/>
        <item x="35"/>
        <item x="96"/>
        <item x="78"/>
        <item x="82"/>
        <item x="6"/>
        <item x="14"/>
        <item x="65"/>
        <item x="45"/>
        <item x="95"/>
        <item x="98"/>
        <item x="99"/>
        <item x="29"/>
        <item m="1" x="115"/>
        <item x="74"/>
        <item m="1" x="112"/>
        <item x="102"/>
        <item x="22"/>
        <item x="91"/>
        <item x="51"/>
        <item x="47"/>
        <item x="25"/>
        <item x="9"/>
        <item x="72"/>
        <item x="31"/>
        <item x="92"/>
        <item x="83"/>
        <item x="33"/>
        <item x="17"/>
        <item x="39"/>
        <item x="106"/>
        <item m="1" x="108"/>
        <item x="42"/>
        <item x="28"/>
        <item x="7"/>
        <item x="77"/>
        <item x="19"/>
        <item x="66"/>
        <item x="79"/>
        <item x="80"/>
        <item x="30"/>
        <item x="50"/>
        <item x="15"/>
        <item x="5"/>
        <item x="11"/>
        <item x="16"/>
        <item x="8"/>
        <item x="12"/>
        <item x="104"/>
        <item x="101"/>
        <item m="1" x="113"/>
        <item x="87"/>
        <item x="67"/>
        <item x="37"/>
        <item x="10"/>
        <item x="0"/>
        <item x="27"/>
        <item x="40"/>
        <item x="49"/>
        <item x="52"/>
        <item x="63"/>
        <item x="69"/>
        <item x="85"/>
        <item x="89"/>
        <item x="93"/>
        <item t="default"/>
      </items>
    </pivotField>
    <pivotField showAll="0"/>
    <pivotField numFmtId="9" showAll="0"/>
    <pivotField numFmtId="9" showAll="0"/>
    <pivotField numFmtId="9" showAll="0"/>
    <pivotField dataField="1" numFmtId="9" showAll="0"/>
    <pivotField dataField="1" numFmtId="9" showAll="0"/>
    <pivotField numFmtId="9" showAll="0"/>
    <pivotField showAll="0"/>
    <pivotField showAll="0"/>
    <pivotField showAll="0"/>
    <pivotField showAll="0"/>
    <pivotField showAll="0"/>
  </pivotFields>
  <rowFields count="3">
    <field x="0"/>
    <field x="1"/>
    <field x="2"/>
  </rowFields>
  <rowItems count="49">
    <i>
      <x/>
    </i>
    <i r="1">
      <x v="9"/>
    </i>
    <i r="2">
      <x v="1"/>
    </i>
    <i r="2">
      <x v="5"/>
    </i>
    <i r="2">
      <x v="18"/>
    </i>
    <i r="2">
      <x v="35"/>
    </i>
    <i r="2">
      <x v="36"/>
    </i>
    <i r="2">
      <x v="69"/>
    </i>
    <i r="2">
      <x v="73"/>
    </i>
    <i r="2">
      <x v="85"/>
    </i>
    <i r="2">
      <x v="88"/>
    </i>
    <i r="2">
      <x v="108"/>
    </i>
    <i r="1">
      <x v="11"/>
    </i>
    <i r="2">
      <x v="28"/>
    </i>
    <i r="2">
      <x v="29"/>
    </i>
    <i r="2">
      <x v="32"/>
    </i>
    <i r="1">
      <x v="16"/>
    </i>
    <i r="2">
      <x v="2"/>
    </i>
    <i r="2">
      <x v="76"/>
    </i>
    <i r="2">
      <x v="92"/>
    </i>
    <i r="1">
      <x v="23"/>
    </i>
    <i r="2">
      <x v="7"/>
    </i>
    <i r="2">
      <x v="52"/>
    </i>
    <i r="2">
      <x v="53"/>
    </i>
    <i r="1">
      <x v="24"/>
    </i>
    <i r="2">
      <x v="57"/>
    </i>
    <i r="2">
      <x v="86"/>
    </i>
    <i r="1">
      <x v="25"/>
    </i>
    <i r="2">
      <x v="38"/>
    </i>
    <i r="2">
      <x v="58"/>
    </i>
    <i r="2">
      <x v="74"/>
    </i>
    <i r="2">
      <x v="80"/>
    </i>
    <i r="2">
      <x v="94"/>
    </i>
    <i r="2">
      <x v="96"/>
    </i>
    <i r="2">
      <x v="97"/>
    </i>
    <i r="2">
      <x v="99"/>
    </i>
    <i r="2">
      <x v="106"/>
    </i>
    <i r="1">
      <x v="28"/>
    </i>
    <i r="2">
      <x v="30"/>
    </i>
    <i r="2">
      <x v="40"/>
    </i>
    <i r="2">
      <x v="64"/>
    </i>
    <i r="2">
      <x v="79"/>
    </i>
    <i r="2">
      <x v="95"/>
    </i>
    <i r="2">
      <x v="98"/>
    </i>
    <i r="2">
      <x v="105"/>
    </i>
    <i r="1">
      <x v="31"/>
    </i>
    <i r="2">
      <x v="8"/>
    </i>
    <i r="2">
      <x v="81"/>
    </i>
    <i t="grand">
      <x/>
    </i>
  </rowItems>
  <colFields count="1">
    <field x="-2"/>
  </colFields>
  <colItems count="2">
    <i>
      <x/>
    </i>
    <i i="1">
      <x v="1"/>
    </i>
  </colItems>
  <dataFields count="2">
    <dataField name="AVANCE 2020 - 2023" fld="8" subtotal="average" baseField="0" baseItem="0"/>
    <dataField name="META 2020" fld="7" subtotal="average" baseField="0" baseItem="0"/>
  </dataFields>
  <formats count="2">
    <format dxfId="114">
      <pivotArea outline="0" collapsedLevelsAreSubtotals="1" fieldPosition="0"/>
    </format>
    <format dxfId="1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aDinámica2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chartFormat="8">
  <location ref="R5:V54" firstHeaderRow="0" firstDataRow="1" firstDataCol="1"/>
  <pivotFields count="15">
    <pivotField axis="axisRow" showAll="0">
      <items count="7">
        <item x="1"/>
        <item h="1" x="2"/>
        <item h="1" x="3"/>
        <item h="1" x="4"/>
        <item h="1" x="5"/>
        <item h="1" x="0"/>
        <item t="default"/>
      </items>
    </pivotField>
    <pivotField axis="axisRow" showAll="0">
      <items count="34">
        <item x="27"/>
        <item x="28"/>
        <item x="18"/>
        <item x="17"/>
        <item x="12"/>
        <item x="22"/>
        <item x="11"/>
        <item x="10"/>
        <item x="23"/>
        <item x="5"/>
        <item x="16"/>
        <item x="2"/>
        <item x="15"/>
        <item x="14"/>
        <item x="24"/>
        <item x="21"/>
        <item x="6"/>
        <item x="25"/>
        <item x="0"/>
        <item x="9"/>
        <item x="13"/>
        <item x="20"/>
        <item x="26"/>
        <item x="7"/>
        <item x="3"/>
        <item x="4"/>
        <item x="30"/>
        <item x="29"/>
        <item x="31"/>
        <item x="19"/>
        <item x="8"/>
        <item x="1"/>
        <item m="1" x="32"/>
        <item t="default"/>
      </items>
    </pivotField>
    <pivotField axis="axisRow" showAll="0">
      <items count="118">
        <item x="94"/>
        <item x="24"/>
        <item x="32"/>
        <item x="103"/>
        <item x="97"/>
        <item x="23"/>
        <item x="75"/>
        <item x="36"/>
        <item x="38"/>
        <item x="90"/>
        <item x="88"/>
        <item x="105"/>
        <item x="56"/>
        <item x="64"/>
        <item x="62"/>
        <item m="1" x="110"/>
        <item m="1" x="116"/>
        <item x="48"/>
        <item x="26"/>
        <item m="1" x="107"/>
        <item x="76"/>
        <item m="1" x="109"/>
        <item m="1" x="111"/>
        <item x="44"/>
        <item x="41"/>
        <item x="84"/>
        <item x="61"/>
        <item x="43"/>
        <item x="4"/>
        <item x="3"/>
        <item x="18"/>
        <item x="55"/>
        <item x="2"/>
        <item x="59"/>
        <item m="1" x="114"/>
        <item x="21"/>
        <item x="20"/>
        <item x="46"/>
        <item x="13"/>
        <item x="68"/>
        <item x="1"/>
        <item x="81"/>
        <item x="57"/>
        <item x="58"/>
        <item x="54"/>
        <item x="53"/>
        <item x="86"/>
        <item x="73"/>
        <item x="71"/>
        <item x="70"/>
        <item x="60"/>
        <item x="100"/>
        <item x="34"/>
        <item x="35"/>
        <item x="96"/>
        <item x="78"/>
        <item x="82"/>
        <item x="6"/>
        <item x="14"/>
        <item x="65"/>
        <item x="45"/>
        <item x="95"/>
        <item x="98"/>
        <item x="99"/>
        <item x="29"/>
        <item m="1" x="115"/>
        <item x="74"/>
        <item m="1" x="112"/>
        <item x="102"/>
        <item x="22"/>
        <item x="91"/>
        <item x="51"/>
        <item x="47"/>
        <item x="25"/>
        <item x="9"/>
        <item x="72"/>
        <item x="31"/>
        <item x="92"/>
        <item x="83"/>
        <item x="33"/>
        <item x="17"/>
        <item x="39"/>
        <item x="106"/>
        <item m="1" x="108"/>
        <item x="42"/>
        <item x="28"/>
        <item x="7"/>
        <item x="77"/>
        <item x="19"/>
        <item x="66"/>
        <item x="79"/>
        <item x="80"/>
        <item x="30"/>
        <item x="50"/>
        <item x="15"/>
        <item x="5"/>
        <item x="11"/>
        <item x="16"/>
        <item x="8"/>
        <item x="12"/>
        <item x="104"/>
        <item x="101"/>
        <item m="1" x="113"/>
        <item x="87"/>
        <item x="67"/>
        <item x="37"/>
        <item x="10"/>
        <item x="0"/>
        <item x="27"/>
        <item x="40"/>
        <item x="49"/>
        <item x="52"/>
        <item x="63"/>
        <item x="69"/>
        <item x="85"/>
        <item x="89"/>
        <item x="93"/>
        <item t="default"/>
      </items>
    </pivotField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0"/>
    <field x="1"/>
    <field x="2"/>
  </rowFields>
  <rowItems count="49">
    <i>
      <x/>
    </i>
    <i r="1">
      <x v="9"/>
    </i>
    <i r="2">
      <x v="1"/>
    </i>
    <i r="2">
      <x v="5"/>
    </i>
    <i r="2">
      <x v="18"/>
    </i>
    <i r="2">
      <x v="35"/>
    </i>
    <i r="2">
      <x v="36"/>
    </i>
    <i r="2">
      <x v="69"/>
    </i>
    <i r="2">
      <x v="73"/>
    </i>
    <i r="2">
      <x v="85"/>
    </i>
    <i r="2">
      <x v="88"/>
    </i>
    <i r="2">
      <x v="108"/>
    </i>
    <i r="1">
      <x v="11"/>
    </i>
    <i r="2">
      <x v="28"/>
    </i>
    <i r="2">
      <x v="29"/>
    </i>
    <i r="2">
      <x v="32"/>
    </i>
    <i r="1">
      <x v="16"/>
    </i>
    <i r="2">
      <x v="2"/>
    </i>
    <i r="2">
      <x v="76"/>
    </i>
    <i r="2">
      <x v="92"/>
    </i>
    <i r="1">
      <x v="23"/>
    </i>
    <i r="2">
      <x v="7"/>
    </i>
    <i r="2">
      <x v="52"/>
    </i>
    <i r="2">
      <x v="53"/>
    </i>
    <i r="1">
      <x v="24"/>
    </i>
    <i r="2">
      <x v="57"/>
    </i>
    <i r="2">
      <x v="86"/>
    </i>
    <i r="1">
      <x v="25"/>
    </i>
    <i r="2">
      <x v="38"/>
    </i>
    <i r="2">
      <x v="58"/>
    </i>
    <i r="2">
      <x v="74"/>
    </i>
    <i r="2">
      <x v="80"/>
    </i>
    <i r="2">
      <x v="94"/>
    </i>
    <i r="2">
      <x v="96"/>
    </i>
    <i r="2">
      <x v="97"/>
    </i>
    <i r="2">
      <x v="99"/>
    </i>
    <i r="2">
      <x v="106"/>
    </i>
    <i r="1">
      <x v="30"/>
    </i>
    <i r="2">
      <x v="8"/>
    </i>
    <i r="2">
      <x v="81"/>
    </i>
    <i r="1">
      <x v="31"/>
    </i>
    <i r="2">
      <x v="30"/>
    </i>
    <i r="2">
      <x v="40"/>
    </i>
    <i r="2">
      <x v="64"/>
    </i>
    <i r="2">
      <x v="79"/>
    </i>
    <i r="2">
      <x v="95"/>
    </i>
    <i r="2">
      <x v="98"/>
    </i>
    <i r="2">
      <x v="10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2020" fld="3" subtotal="average" baseField="0" baseItem="0"/>
    <dataField name="2021" fld="4" subtotal="average" baseField="0" baseItem="0"/>
    <dataField name="2022" fld="5" baseField="0" baseItem="0"/>
    <dataField name="2023" fld="6" baseField="0" baseItem="0"/>
  </dataFields>
  <formats count="48">
    <format dxfId="162">
      <pivotArea type="all" dataOnly="0" outline="0" fieldPosition="0"/>
    </format>
    <format dxfId="161">
      <pivotArea outline="0" collapsedLevelsAreSubtotals="1" fieldPosition="0"/>
    </format>
    <format dxfId="160">
      <pivotArea field="0" type="button" dataOnly="0" labelOnly="1" outline="0" axis="axisRow" fieldPosition="0"/>
    </format>
    <format dxfId="159">
      <pivotArea dataOnly="0" labelOnly="1" fieldPosition="0">
        <references count="1">
          <reference field="0" count="0"/>
        </references>
      </pivotArea>
    </format>
    <format dxfId="158">
      <pivotArea dataOnly="0" labelOnly="1" grandRow="1" outline="0" fieldPosition="0"/>
    </format>
    <format dxfId="157">
      <pivotArea dataOnly="0" labelOnly="1" fieldPosition="0">
        <references count="2">
          <reference field="0" count="1" selected="0">
            <x v="0"/>
          </reference>
          <reference field="1" count="8">
            <x v="9"/>
            <x v="11"/>
            <x v="16"/>
            <x v="23"/>
            <x v="24"/>
            <x v="25"/>
            <x v="30"/>
            <x v="31"/>
          </reference>
        </references>
      </pivotArea>
    </format>
    <format dxfId="156">
      <pivotArea dataOnly="0" labelOnly="1" fieldPosition="0">
        <references count="2">
          <reference field="0" count="1" selected="0">
            <x v="1"/>
          </reference>
          <reference field="1" count="4">
            <x v="4"/>
            <x v="6"/>
            <x v="7"/>
            <x v="31"/>
          </reference>
        </references>
      </pivotArea>
    </format>
    <format dxfId="155">
      <pivotArea dataOnly="0" labelOnly="1" fieldPosition="0">
        <references count="2">
          <reference field="0" count="1" selected="0">
            <x v="2"/>
          </reference>
          <reference field="1" count="7">
            <x v="2"/>
            <x v="3"/>
            <x v="10"/>
            <x v="12"/>
            <x v="13"/>
            <x v="29"/>
            <x v="31"/>
          </reference>
        </references>
      </pivotArea>
    </format>
    <format dxfId="154">
      <pivotArea dataOnly="0" labelOnly="1" fieldPosition="0">
        <references count="2">
          <reference field="0" count="1" selected="0">
            <x v="3"/>
          </reference>
          <reference field="1" count="6">
            <x v="5"/>
            <x v="8"/>
            <x v="14"/>
            <x v="15"/>
            <x v="17"/>
            <x v="31"/>
          </reference>
        </references>
      </pivotArea>
    </format>
    <format dxfId="153">
      <pivotArea dataOnly="0" labelOnly="1" fieldPosition="0">
        <references count="2">
          <reference field="0" count="1" selected="0">
            <x v="4"/>
          </reference>
          <reference field="1" count="5">
            <x v="0"/>
            <x v="1"/>
            <x v="26"/>
            <x v="27"/>
            <x v="31"/>
          </reference>
        </references>
      </pivotArea>
    </format>
    <format dxfId="152">
      <pivotArea dataOnly="0" labelOnly="1" fieldPosition="0">
        <references count="2">
          <reference field="0" count="1" selected="0">
            <x v="5"/>
          </reference>
          <reference field="1" count="6">
            <x v="18"/>
            <x v="19"/>
            <x v="20"/>
            <x v="21"/>
            <x v="22"/>
            <x v="28"/>
          </reference>
        </references>
      </pivotArea>
    </format>
    <format dxfId="151">
      <pivotArea dataOnly="0" labelOnly="1" fieldPosition="0">
        <references count="3">
          <reference field="0" count="1" selected="0">
            <x v="0"/>
          </reference>
          <reference field="1" count="1" selected="0">
            <x v="9"/>
          </reference>
          <reference field="2" count="10">
            <x v="1"/>
            <x v="5"/>
            <x v="18"/>
            <x v="35"/>
            <x v="36"/>
            <x v="65"/>
            <x v="69"/>
            <x v="73"/>
            <x v="85"/>
            <x v="88"/>
          </reference>
        </references>
      </pivotArea>
    </format>
    <format dxfId="150">
      <pivotArea dataOnly="0" labelOnly="1" fieldPosition="0">
        <references count="3">
          <reference field="0" count="1" selected="0">
            <x v="0"/>
          </reference>
          <reference field="1" count="1" selected="0">
            <x v="11"/>
          </reference>
          <reference field="2" count="3">
            <x v="28"/>
            <x v="29"/>
            <x v="32"/>
          </reference>
        </references>
      </pivotArea>
    </format>
    <format dxfId="149">
      <pivotArea dataOnly="0" labelOnly="1" fieldPosition="0">
        <references count="3">
          <reference field="0" count="1" selected="0">
            <x v="0"/>
          </reference>
          <reference field="1" count="1" selected="0">
            <x v="16"/>
          </reference>
          <reference field="2" count="3">
            <x v="2"/>
            <x v="76"/>
            <x v="92"/>
          </reference>
        </references>
      </pivotArea>
    </format>
    <format dxfId="148">
      <pivotArea dataOnly="0" labelOnly="1" fieldPosition="0">
        <references count="3">
          <reference field="0" count="1" selected="0">
            <x v="0"/>
          </reference>
          <reference field="1" count="1" selected="0">
            <x v="23"/>
          </reference>
          <reference field="2" count="3">
            <x v="7"/>
            <x v="52"/>
            <x v="53"/>
          </reference>
        </references>
      </pivotArea>
    </format>
    <format dxfId="147">
      <pivotArea dataOnly="0" labelOnly="1" fieldPosition="0">
        <references count="3">
          <reference field="0" count="1" selected="0">
            <x v="0"/>
          </reference>
          <reference field="1" count="1" selected="0">
            <x v="24"/>
          </reference>
          <reference field="2" count="2">
            <x v="57"/>
            <x v="86"/>
          </reference>
        </references>
      </pivotArea>
    </format>
    <format dxfId="146">
      <pivotArea dataOnly="0" labelOnly="1" fieldPosition="0">
        <references count="3">
          <reference field="0" count="1" selected="0">
            <x v="0"/>
          </reference>
          <reference field="1" count="1" selected="0">
            <x v="25"/>
          </reference>
          <reference field="2" count="9">
            <x v="38"/>
            <x v="58"/>
            <x v="74"/>
            <x v="80"/>
            <x v="94"/>
            <x v="96"/>
            <x v="97"/>
            <x v="99"/>
            <x v="106"/>
          </reference>
        </references>
      </pivotArea>
    </format>
    <format dxfId="145">
      <pivotArea dataOnly="0" labelOnly="1" fieldPosition="0">
        <references count="3">
          <reference field="0" count="1" selected="0">
            <x v="0"/>
          </reference>
          <reference field="1" count="1" selected="0">
            <x v="30"/>
          </reference>
          <reference field="2" count="2">
            <x v="8"/>
            <x v="81"/>
          </reference>
        </references>
      </pivotArea>
    </format>
    <format dxfId="144">
      <pivotArea dataOnly="0" labelOnly="1" fieldPosition="0">
        <references count="3">
          <reference field="0" count="1" selected="0">
            <x v="0"/>
          </reference>
          <reference field="1" count="1" selected="0">
            <x v="31"/>
          </reference>
          <reference field="2" count="7">
            <x v="30"/>
            <x v="40"/>
            <x v="64"/>
            <x v="79"/>
            <x v="95"/>
            <x v="98"/>
            <x v="105"/>
          </reference>
        </references>
      </pivotArea>
    </format>
    <format dxfId="143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3">
            <x v="34"/>
            <x v="71"/>
            <x v="93"/>
          </reference>
        </references>
      </pivotArea>
    </format>
    <format dxfId="142">
      <pivotArea dataOnly="0" labelOnly="1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3">
            <x v="37"/>
            <x v="60"/>
            <x v="72"/>
          </reference>
        </references>
      </pivotArea>
    </format>
    <format dxfId="141">
      <pivotArea dataOnly="0" labelOnly="1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2">
            <x v="27"/>
            <x v="84"/>
          </reference>
        </references>
      </pivotArea>
    </format>
    <format dxfId="140">
      <pivotArea dataOnly="0" labelOnly="1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2" count="3">
            <x v="17"/>
            <x v="23"/>
            <x v="24"/>
          </reference>
        </references>
      </pivotArea>
    </format>
    <format dxfId="139">
      <pivotArea dataOnly="0" labelOnly="1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59"/>
            <x v="89"/>
          </reference>
        </references>
      </pivotArea>
    </format>
    <format dxfId="138">
      <pivotArea dataOnly="0" labelOnly="1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>
            <x v="67"/>
          </reference>
        </references>
      </pivotArea>
    </format>
    <format dxfId="137">
      <pivotArea dataOnly="0" labelOnly="1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2">
            <x v="26"/>
            <x v="50"/>
          </reference>
        </references>
      </pivotArea>
    </format>
    <format dxfId="136">
      <pivotArea dataOnly="0" labelOnly="1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43"/>
          </reference>
        </references>
      </pivotArea>
    </format>
    <format dxfId="135">
      <pivotArea dataOnly="0" labelOnly="1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3">
            <x v="12"/>
            <x v="31"/>
            <x v="44"/>
          </reference>
        </references>
      </pivotArea>
    </format>
    <format dxfId="134">
      <pivotArea dataOnly="0" labelOnly="1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39"/>
          </reference>
        </references>
      </pivotArea>
    </format>
    <format dxfId="133">
      <pivotArea dataOnly="0" labelOnly="1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6">
            <x v="13"/>
            <x v="14"/>
            <x v="33"/>
            <x v="42"/>
            <x v="45"/>
            <x v="104"/>
          </reference>
        </references>
      </pivotArea>
    </format>
    <format dxfId="132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2" count="7">
            <x v="41"/>
            <x v="55"/>
            <x v="56"/>
            <x v="78"/>
            <x v="87"/>
            <x v="90"/>
            <x v="91"/>
          </reference>
        </references>
      </pivotArea>
    </format>
    <format dxfId="131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2" count="1">
            <x v="83"/>
          </reference>
        </references>
      </pivotArea>
    </format>
    <format dxfId="130">
      <pivotArea dataOnly="0" labelOnly="1" fieldPosition="0">
        <references count="3">
          <reference field="0" count="1" selected="0">
            <x v="3"/>
          </reference>
          <reference field="1" count="1" selected="0">
            <x v="14"/>
          </reference>
          <reference field="2" count="4">
            <x v="9"/>
            <x v="10"/>
            <x v="102"/>
            <x v="103"/>
          </reference>
        </references>
      </pivotArea>
    </format>
    <format dxfId="129">
      <pivotArea dataOnly="0" labelOnly="1" fieldPosition="0">
        <references count="3">
          <reference field="0" count="1" selected="0">
            <x v="3"/>
          </reference>
          <reference field="1" count="1" selected="0">
            <x v="15"/>
          </reference>
          <reference field="2" count="5">
            <x v="6"/>
            <x v="47"/>
            <x v="48"/>
            <x v="66"/>
            <x v="75"/>
          </reference>
        </references>
      </pivotArea>
    </format>
    <format dxfId="128">
      <pivotArea dataOnly="0" labelOnly="1" fieldPosition="0">
        <references count="3">
          <reference field="0" count="1" selected="0">
            <x v="3"/>
          </reference>
          <reference field="1" count="1" selected="0">
            <x v="17"/>
          </reference>
          <reference field="2" count="1">
            <x v="77"/>
          </reference>
        </references>
      </pivotArea>
    </format>
    <format dxfId="127">
      <pivotArea dataOnly="0" labelOnly="1" fieldPosition="0">
        <references count="3">
          <reference field="0" count="1" selected="0">
            <x v="3"/>
          </reference>
          <reference field="1" count="1" selected="0">
            <x v="31"/>
          </reference>
          <reference field="2" count="5">
            <x v="20"/>
            <x v="25"/>
            <x v="46"/>
            <x v="49"/>
            <x v="70"/>
          </reference>
        </references>
      </pivotArea>
    </format>
    <format dxfId="126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2">
            <x v="54"/>
            <x v="61"/>
          </reference>
        </references>
      </pivotArea>
    </format>
    <format dxfId="125">
      <pivotArea dataOnly="0" labelOnly="1" fieldPosition="0">
        <references count="3">
          <reference field="0" count="1" selected="0">
            <x v="4"/>
          </reference>
          <reference field="1" count="1" selected="0">
            <x v="1"/>
          </reference>
          <reference field="2" count="3">
            <x v="51"/>
            <x v="62"/>
            <x v="63"/>
          </reference>
        </references>
      </pivotArea>
    </format>
    <format dxfId="124">
      <pivotArea dataOnly="0" labelOnly="1" fieldPosition="0">
        <references count="3">
          <reference field="0" count="1" selected="0">
            <x v="4"/>
          </reference>
          <reference field="1" count="1" selected="0">
            <x v="26"/>
          </reference>
          <reference field="2" count="1">
            <x v="11"/>
          </reference>
        </references>
      </pivotArea>
    </format>
    <format dxfId="123">
      <pivotArea dataOnly="0" labelOnly="1" fieldPosition="0">
        <references count="3">
          <reference field="0" count="1" selected="0">
            <x v="4"/>
          </reference>
          <reference field="1" count="1" selected="0">
            <x v="27"/>
          </reference>
          <reference field="2" count="2">
            <x v="3"/>
            <x v="68"/>
          </reference>
        </references>
      </pivotArea>
    </format>
    <format dxfId="122">
      <pivotArea dataOnly="0" labelOnly="1" fieldPosition="0">
        <references count="3">
          <reference field="0" count="1" selected="0">
            <x v="4"/>
          </reference>
          <reference field="1" count="1" selected="0">
            <x v="31"/>
          </reference>
          <reference field="2" count="4">
            <x v="0"/>
            <x v="4"/>
            <x v="100"/>
            <x v="101"/>
          </reference>
        </references>
      </pivotArea>
    </format>
    <format dxfId="121">
      <pivotArea dataOnly="0" labelOnly="1" fieldPosition="0">
        <references count="3">
          <reference field="0" count="1" selected="0">
            <x v="5"/>
          </reference>
          <reference field="1" count="1" selected="0">
            <x v="18"/>
          </reference>
          <reference field="2" count="1">
            <x v="16"/>
          </reference>
        </references>
      </pivotArea>
    </format>
    <format dxfId="120">
      <pivotArea dataOnly="0" labelOnly="1" fieldPosition="0">
        <references count="3">
          <reference field="0" count="1" selected="0">
            <x v="5"/>
          </reference>
          <reference field="1" count="1" selected="0">
            <x v="19"/>
          </reference>
          <reference field="2" count="1">
            <x v="21"/>
          </reference>
        </references>
      </pivotArea>
    </format>
    <format dxfId="119">
      <pivotArea dataOnly="0" labelOnly="1" fieldPosition="0">
        <references count="3">
          <reference field="0" count="1" selected="0">
            <x v="5"/>
          </reference>
          <reference field="1" count="1" selected="0">
            <x v="20"/>
          </reference>
          <reference field="2" count="1">
            <x v="19"/>
          </reference>
        </references>
      </pivotArea>
    </format>
    <format dxfId="118">
      <pivotArea dataOnly="0" labelOnly="1" fieldPosition="0">
        <references count="3">
          <reference field="0" count="1" selected="0">
            <x v="5"/>
          </reference>
          <reference field="1" count="1" selected="0">
            <x v="21"/>
          </reference>
          <reference field="2" count="1">
            <x v="15"/>
          </reference>
        </references>
      </pivotArea>
    </format>
    <format dxfId="117">
      <pivotArea dataOnly="0" labelOnly="1" fieldPosition="0">
        <references count="3">
          <reference field="0" count="1" selected="0">
            <x v="5"/>
          </reference>
          <reference field="1" count="1" selected="0">
            <x v="22"/>
          </reference>
          <reference field="2" count="1">
            <x v="22"/>
          </reference>
        </references>
      </pivotArea>
    </format>
    <format dxfId="116">
      <pivotArea dataOnly="0" labelOnly="1" fieldPosition="0">
        <references count="3">
          <reference field="0" count="1" selected="0">
            <x v="5"/>
          </reference>
          <reference field="1" count="1" selected="0">
            <x v="28"/>
          </reference>
          <reference field="2" count="1">
            <x v="82"/>
          </reference>
        </references>
      </pivotArea>
    </format>
    <format dxfId="11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aDinámica1" cacheId="6" dataPosition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outline="1" outlineData="1" compactData="0" multipleFieldFilters="0" chartFormat="11">
  <location ref="X5:AC54" firstHeaderRow="0" firstDataRow="1" firstDataCol="3"/>
  <pivotFields count="15">
    <pivotField axis="axisRow" compact="0" showAll="0">
      <items count="7">
        <item x="1"/>
        <item h="1" x="2"/>
        <item h="1" x="3"/>
        <item h="1" x="4"/>
        <item h="1" x="0"/>
        <item h="1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34">
        <item x="27"/>
        <item x="28"/>
        <item sd="0" x="18"/>
        <item x="17"/>
        <item x="12"/>
        <item x="22"/>
        <item x="11"/>
        <item x="10"/>
        <item x="23"/>
        <item x="5"/>
        <item x="16"/>
        <item x="2"/>
        <item x="15"/>
        <item x="14"/>
        <item x="24"/>
        <item x="21"/>
        <item x="6"/>
        <item x="25"/>
        <item x="0"/>
        <item x="9"/>
        <item x="13"/>
        <item x="20"/>
        <item x="26"/>
        <item x="7"/>
        <item x="3"/>
        <item x="4"/>
        <item x="30"/>
        <item x="29"/>
        <item x="1"/>
        <item x="31"/>
        <item x="19"/>
        <item x="8"/>
        <item m="1" x="3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118">
        <item x="94"/>
        <item x="24"/>
        <item x="32"/>
        <item x="103"/>
        <item x="97"/>
        <item x="23"/>
        <item x="75"/>
        <item x="36"/>
        <item x="38"/>
        <item x="90"/>
        <item x="88"/>
        <item x="105"/>
        <item x="56"/>
        <item x="64"/>
        <item x="62"/>
        <item m="1" x="110"/>
        <item m="1" x="116"/>
        <item x="48"/>
        <item x="26"/>
        <item m="1" x="107"/>
        <item x="76"/>
        <item m="1" x="109"/>
        <item m="1" x="111"/>
        <item x="44"/>
        <item x="41"/>
        <item x="84"/>
        <item x="61"/>
        <item x="43"/>
        <item x="4"/>
        <item x="3"/>
        <item x="18"/>
        <item x="55"/>
        <item x="2"/>
        <item x="59"/>
        <item m="1" x="114"/>
        <item x="21"/>
        <item x="20"/>
        <item x="46"/>
        <item x="13"/>
        <item x="68"/>
        <item x="1"/>
        <item x="81"/>
        <item x="57"/>
        <item x="58"/>
        <item x="54"/>
        <item x="53"/>
        <item x="86"/>
        <item x="73"/>
        <item x="71"/>
        <item x="70"/>
        <item x="60"/>
        <item x="100"/>
        <item x="34"/>
        <item x="35"/>
        <item x="96"/>
        <item x="78"/>
        <item x="82"/>
        <item x="6"/>
        <item x="14"/>
        <item x="65"/>
        <item x="45"/>
        <item x="95"/>
        <item x="98"/>
        <item x="99"/>
        <item x="29"/>
        <item m="1" x="115"/>
        <item x="74"/>
        <item m="1" x="112"/>
        <item x="102"/>
        <item x="22"/>
        <item x="91"/>
        <item x="51"/>
        <item x="47"/>
        <item x="25"/>
        <item x="9"/>
        <item x="72"/>
        <item x="31"/>
        <item x="92"/>
        <item x="83"/>
        <item x="33"/>
        <item x="17"/>
        <item x="39"/>
        <item x="106"/>
        <item m="1" x="108"/>
        <item x="42"/>
        <item x="28"/>
        <item x="7"/>
        <item x="77"/>
        <item x="19"/>
        <item x="66"/>
        <item x="79"/>
        <item x="80"/>
        <item x="30"/>
        <item x="50"/>
        <item x="15"/>
        <item x="5"/>
        <item x="11"/>
        <item x="16"/>
        <item x="8"/>
        <item x="12"/>
        <item x="104"/>
        <item x="101"/>
        <item m="1" x="113"/>
        <item x="87"/>
        <item x="67"/>
        <item x="37"/>
        <item x="10"/>
        <item x="0"/>
        <item x="27"/>
        <item x="40"/>
        <item x="49"/>
        <item x="52"/>
        <item x="63"/>
        <item x="69"/>
        <item x="85"/>
        <item x="89"/>
        <item x="9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49">
    <i>
      <x/>
    </i>
    <i r="1">
      <x v="9"/>
    </i>
    <i r="2">
      <x v="1"/>
    </i>
    <i r="2">
      <x v="5"/>
    </i>
    <i r="2">
      <x v="18"/>
    </i>
    <i r="2">
      <x v="35"/>
    </i>
    <i r="2">
      <x v="36"/>
    </i>
    <i r="2">
      <x v="69"/>
    </i>
    <i r="2">
      <x v="73"/>
    </i>
    <i r="2">
      <x v="85"/>
    </i>
    <i r="2">
      <x v="88"/>
    </i>
    <i r="2">
      <x v="108"/>
    </i>
    <i r="1">
      <x v="11"/>
    </i>
    <i r="2">
      <x v="28"/>
    </i>
    <i r="2">
      <x v="29"/>
    </i>
    <i r="2">
      <x v="32"/>
    </i>
    <i r="1">
      <x v="16"/>
    </i>
    <i r="2">
      <x v="2"/>
    </i>
    <i r="2">
      <x v="76"/>
    </i>
    <i r="2">
      <x v="92"/>
    </i>
    <i r="1">
      <x v="23"/>
    </i>
    <i r="2">
      <x v="7"/>
    </i>
    <i r="2">
      <x v="52"/>
    </i>
    <i r="2">
      <x v="53"/>
    </i>
    <i r="1">
      <x v="24"/>
    </i>
    <i r="2">
      <x v="57"/>
    </i>
    <i r="2">
      <x v="86"/>
    </i>
    <i r="1">
      <x v="25"/>
    </i>
    <i r="2">
      <x v="38"/>
    </i>
    <i r="2">
      <x v="58"/>
    </i>
    <i r="2">
      <x v="74"/>
    </i>
    <i r="2">
      <x v="80"/>
    </i>
    <i r="2">
      <x v="94"/>
    </i>
    <i r="2">
      <x v="96"/>
    </i>
    <i r="2">
      <x v="97"/>
    </i>
    <i r="2">
      <x v="99"/>
    </i>
    <i r="2">
      <x v="106"/>
    </i>
    <i r="1">
      <x v="28"/>
    </i>
    <i r="2">
      <x v="30"/>
    </i>
    <i r="2">
      <x v="40"/>
    </i>
    <i r="2">
      <x v="64"/>
    </i>
    <i r="2">
      <x v="79"/>
    </i>
    <i r="2">
      <x v="95"/>
    </i>
    <i r="2">
      <x v="98"/>
    </i>
    <i r="2">
      <x v="105"/>
    </i>
    <i r="1">
      <x v="31"/>
    </i>
    <i r="2">
      <x v="8"/>
    </i>
    <i r="2">
      <x v="8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RECURSOS GESTIONADOS" fld="12" baseField="2" baseItem="95"/>
    <dataField name="RECURSOS EJECUTADOS" fld="11" baseField="2" baseItem="95"/>
    <dataField name="RECURSOS PROGRAMADOS" fld="10" baseField="2" baseItem="95"/>
  </dataFields>
  <formats count="12">
    <format dxfId="174">
      <pivotArea dataOnly="0" labelOnly="1" outline="0" fieldPosition="0">
        <references count="1">
          <reference field="0" count="1">
            <x v="0"/>
          </reference>
        </references>
      </pivotArea>
    </format>
    <format dxfId="173">
      <pivotArea dataOnly="0" labelOnly="1" outline="0" fieldPosition="0">
        <references count="1">
          <reference field="0" count="1">
            <x v="1"/>
          </reference>
        </references>
      </pivotArea>
    </format>
    <format dxfId="172">
      <pivotArea dataOnly="0" labelOnly="1" outline="0" fieldPosition="0">
        <references count="1">
          <reference field="0" count="1">
            <x v="2"/>
          </reference>
        </references>
      </pivotArea>
    </format>
    <format dxfId="171">
      <pivotArea dataOnly="0" labelOnly="1" outline="0" fieldPosition="0">
        <references count="1">
          <reference field="0" count="1">
            <x v="3"/>
          </reference>
        </references>
      </pivotArea>
    </format>
    <format dxfId="170">
      <pivotArea dataOnly="0" labelOnly="1" outline="0" fieldPosition="0">
        <references count="1">
          <reference field="0" count="1">
            <x v="5"/>
          </reference>
        </references>
      </pivotArea>
    </format>
    <format dxfId="169">
      <pivotArea dataOnly="0" labelOnly="1" outline="0" fieldPosition="0">
        <references count="1">
          <reference field="0" count="1">
            <x v="4"/>
          </reference>
        </references>
      </pivotArea>
    </format>
    <format dxfId="168">
      <pivotArea dataOnly="0" labelOnly="1" outline="0" fieldPosition="0">
        <references count="1">
          <reference field="0" count="1">
            <x v="0"/>
          </reference>
        </references>
      </pivotArea>
    </format>
    <format dxfId="167">
      <pivotArea dataOnly="0" labelOnly="1" outline="0" fieldPosition="0">
        <references count="1">
          <reference field="0" count="1">
            <x v="1"/>
          </reference>
        </references>
      </pivotArea>
    </format>
    <format dxfId="166">
      <pivotArea dataOnly="0" labelOnly="1" outline="0" fieldPosition="0">
        <references count="1">
          <reference field="0" count="1">
            <x v="2"/>
          </reference>
        </references>
      </pivotArea>
    </format>
    <format dxfId="165">
      <pivotArea dataOnly="0" labelOnly="1" outline="0" fieldPosition="0">
        <references count="1">
          <reference field="0" count="1">
            <x v="3"/>
          </reference>
        </references>
      </pivotArea>
    </format>
    <format dxfId="164">
      <pivotArea dataOnly="0" labelOnly="1" outline="0" fieldPosition="0">
        <references count="1">
          <reference field="0" count="1">
            <x v="5"/>
          </reference>
        </references>
      </pivotArea>
    </format>
    <format dxfId="163">
      <pivotArea dataOnly="0" labelOnly="1" outline="0" fieldPosition="0">
        <references count="1">
          <reference field="0" count="1">
            <x v="4"/>
          </reference>
        </references>
      </pivotArea>
    </format>
  </formats>
  <chartFormats count="107">
    <chartFormat chart="5" format="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1"/>
          </reference>
        </references>
      </pivotArea>
    </chartFormat>
    <chartFormat chart="5" format="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5"/>
          </reference>
        </references>
      </pivotArea>
    </chartFormat>
    <chartFormat chart="5" format="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18"/>
          </reference>
        </references>
      </pivotArea>
    </chartFormat>
    <chartFormat chart="5" format="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35"/>
          </reference>
        </references>
      </pivotArea>
    </chartFormat>
    <chartFormat chart="5" format="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36"/>
          </reference>
        </references>
      </pivotArea>
    </chartFormat>
    <chartFormat chart="5" format="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65"/>
          </reference>
        </references>
      </pivotArea>
    </chartFormat>
    <chartFormat chart="5" format="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69"/>
          </reference>
        </references>
      </pivotArea>
    </chartFormat>
    <chartFormat chart="5" format="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73"/>
          </reference>
        </references>
      </pivotArea>
    </chartFormat>
    <chartFormat chart="5" format="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85"/>
          </reference>
        </references>
      </pivotArea>
    </chartFormat>
    <chartFormat chart="5" format="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9"/>
          </reference>
          <reference field="2" count="1" selected="0">
            <x v="88"/>
          </reference>
        </references>
      </pivotArea>
    </chartFormat>
    <chartFormat chart="5" format="1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11"/>
          </reference>
          <reference field="2" count="1" selected="0">
            <x v="28"/>
          </reference>
        </references>
      </pivotArea>
    </chartFormat>
    <chartFormat chart="5" format="1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11"/>
          </reference>
          <reference field="2" count="1" selected="0">
            <x v="29"/>
          </reference>
        </references>
      </pivotArea>
    </chartFormat>
    <chartFormat chart="5" format="1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11"/>
          </reference>
          <reference field="2" count="1" selected="0">
            <x v="32"/>
          </reference>
        </references>
      </pivotArea>
    </chartFormat>
    <chartFormat chart="5" format="1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16"/>
          </reference>
          <reference field="2" count="1" selected="0">
            <x v="2"/>
          </reference>
        </references>
      </pivotArea>
    </chartFormat>
    <chartFormat chart="5" format="1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16"/>
          </reference>
          <reference field="2" count="1" selected="0">
            <x v="76"/>
          </reference>
        </references>
      </pivotArea>
    </chartFormat>
    <chartFormat chart="5" format="1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16"/>
          </reference>
          <reference field="2" count="1" selected="0">
            <x v="92"/>
          </reference>
        </references>
      </pivotArea>
    </chartFormat>
    <chartFormat chart="5" format="1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3"/>
          </reference>
          <reference field="2" count="1" selected="0">
            <x v="7"/>
          </reference>
        </references>
      </pivotArea>
    </chartFormat>
    <chartFormat chart="5" format="1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3"/>
          </reference>
          <reference field="2" count="1" selected="0">
            <x v="52"/>
          </reference>
        </references>
      </pivotArea>
    </chartFormat>
    <chartFormat chart="5" format="1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3"/>
          </reference>
          <reference field="2" count="1" selected="0">
            <x v="53"/>
          </reference>
        </references>
      </pivotArea>
    </chartFormat>
    <chartFormat chart="5" format="1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4"/>
          </reference>
          <reference field="2" count="1" selected="0">
            <x v="57"/>
          </reference>
        </references>
      </pivotArea>
    </chartFormat>
    <chartFormat chart="5" format="2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4"/>
          </reference>
          <reference field="2" count="1" selected="0">
            <x v="86"/>
          </reference>
        </references>
      </pivotArea>
    </chartFormat>
    <chartFormat chart="5" format="2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5"/>
          </reference>
          <reference field="2" count="1" selected="0">
            <x v="38"/>
          </reference>
        </references>
      </pivotArea>
    </chartFormat>
    <chartFormat chart="5" format="2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5"/>
          </reference>
          <reference field="2" count="1" selected="0">
            <x v="58"/>
          </reference>
        </references>
      </pivotArea>
    </chartFormat>
    <chartFormat chart="5" format="2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5"/>
          </reference>
          <reference field="2" count="1" selected="0">
            <x v="74"/>
          </reference>
        </references>
      </pivotArea>
    </chartFormat>
    <chartFormat chart="5" format="2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5"/>
          </reference>
          <reference field="2" count="1" selected="0">
            <x v="80"/>
          </reference>
        </references>
      </pivotArea>
    </chartFormat>
    <chartFormat chart="5" format="2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5"/>
          </reference>
          <reference field="2" count="1" selected="0">
            <x v="94"/>
          </reference>
        </references>
      </pivotArea>
    </chartFormat>
    <chartFormat chart="5" format="2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5"/>
          </reference>
          <reference field="2" count="1" selected="0">
            <x v="96"/>
          </reference>
        </references>
      </pivotArea>
    </chartFormat>
    <chartFormat chart="5" format="2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5"/>
          </reference>
          <reference field="2" count="1" selected="0">
            <x v="97"/>
          </reference>
        </references>
      </pivotArea>
    </chartFormat>
    <chartFormat chart="5" format="2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5"/>
          </reference>
          <reference field="2" count="1" selected="0">
            <x v="99"/>
          </reference>
        </references>
      </pivotArea>
    </chartFormat>
    <chartFormat chart="5" format="2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5"/>
          </reference>
          <reference field="2" count="1" selected="0">
            <x v="106"/>
          </reference>
        </references>
      </pivotArea>
    </chartFormat>
    <chartFormat chart="5" format="3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8"/>
          </reference>
          <reference field="2" count="1" selected="0">
            <x v="30"/>
          </reference>
        </references>
      </pivotArea>
    </chartFormat>
    <chartFormat chart="5" format="3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8"/>
          </reference>
          <reference field="2" count="1" selected="0">
            <x v="40"/>
          </reference>
        </references>
      </pivotArea>
    </chartFormat>
    <chartFormat chart="5" format="3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8"/>
          </reference>
          <reference field="2" count="1" selected="0">
            <x v="64"/>
          </reference>
        </references>
      </pivotArea>
    </chartFormat>
    <chartFormat chart="5" format="3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8"/>
          </reference>
          <reference field="2" count="1" selected="0">
            <x v="79"/>
          </reference>
        </references>
      </pivotArea>
    </chartFormat>
    <chartFormat chart="5" format="3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8"/>
          </reference>
          <reference field="2" count="1" selected="0">
            <x v="95"/>
          </reference>
        </references>
      </pivotArea>
    </chartFormat>
    <chartFormat chart="5" format="3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8"/>
          </reference>
          <reference field="2" count="1" selected="0">
            <x v="98"/>
          </reference>
        </references>
      </pivotArea>
    </chartFormat>
    <chartFormat chart="5" format="3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28"/>
          </reference>
          <reference field="2" count="1" selected="0">
            <x v="105"/>
          </reference>
        </references>
      </pivotArea>
    </chartFormat>
    <chartFormat chart="5" format="3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31"/>
          </reference>
          <reference field="2" count="1" selected="0">
            <x v="8"/>
          </reference>
        </references>
      </pivotArea>
    </chartFormat>
    <chartFormat chart="5" format="3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0"/>
          </reference>
          <reference field="1" count="1" selected="0">
            <x v="31"/>
          </reference>
          <reference field="2" count="1" selected="0">
            <x v="81"/>
          </reference>
        </references>
      </pivotArea>
    </chartFormat>
    <chartFormat chart="5" format="3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4"/>
          </reference>
          <reference field="2" count="1" selected="0">
            <x v="34"/>
          </reference>
        </references>
      </pivotArea>
    </chartFormat>
    <chartFormat chart="5" format="4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4"/>
          </reference>
          <reference field="2" count="1" selected="0">
            <x v="71"/>
          </reference>
        </references>
      </pivotArea>
    </chartFormat>
    <chartFormat chart="5" format="4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4"/>
          </reference>
          <reference field="2" count="1" selected="0">
            <x v="93"/>
          </reference>
        </references>
      </pivotArea>
    </chartFormat>
    <chartFormat chart="5" format="4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6"/>
          </reference>
          <reference field="2" count="1" selected="0">
            <x v="37"/>
          </reference>
        </references>
      </pivotArea>
    </chartFormat>
    <chartFormat chart="5" format="4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6"/>
          </reference>
          <reference field="2" count="1" selected="0">
            <x v="60"/>
          </reference>
        </references>
      </pivotArea>
    </chartFormat>
    <chartFormat chart="5" format="4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6"/>
          </reference>
          <reference field="2" count="1" selected="0">
            <x v="72"/>
          </reference>
        </references>
      </pivotArea>
    </chartFormat>
    <chartFormat chart="5" format="4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7"/>
          </reference>
          <reference field="2" count="1" selected="0">
            <x v="27"/>
          </reference>
        </references>
      </pivotArea>
    </chartFormat>
    <chartFormat chart="5" format="4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7"/>
          </reference>
          <reference field="2" count="1" selected="0">
            <x v="84"/>
          </reference>
        </references>
      </pivotArea>
    </chartFormat>
    <chartFormat chart="5" format="4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28"/>
          </reference>
          <reference field="2" count="1" selected="0">
            <x v="17"/>
          </reference>
        </references>
      </pivotArea>
    </chartFormat>
    <chartFormat chart="5" format="4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28"/>
          </reference>
          <reference field="2" count="1" selected="0">
            <x v="23"/>
          </reference>
        </references>
      </pivotArea>
    </chartFormat>
    <chartFormat chart="5" format="4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1"/>
          </reference>
          <reference field="1" count="1" selected="0">
            <x v="28"/>
          </reference>
          <reference field="2" count="1" selected="0">
            <x v="24"/>
          </reference>
        </references>
      </pivotArea>
    </chartFormat>
    <chartFormat chart="5" format="5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59"/>
          </reference>
        </references>
      </pivotArea>
    </chartFormat>
    <chartFormat chart="5" format="5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2"/>
          </reference>
          <reference field="2" count="1" selected="0">
            <x v="89"/>
          </reference>
        </references>
      </pivotArea>
    </chartFormat>
    <chartFormat chart="5" format="5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3"/>
          </reference>
          <reference field="2" count="1" selected="0">
            <x v="67"/>
          </reference>
        </references>
      </pivotArea>
    </chartFormat>
    <chartFormat chart="5" format="5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10"/>
          </reference>
          <reference field="2" count="1" selected="0">
            <x v="26"/>
          </reference>
        </references>
      </pivotArea>
    </chartFormat>
    <chartFormat chart="5" format="5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10"/>
          </reference>
          <reference field="2" count="1" selected="0">
            <x v="50"/>
          </reference>
        </references>
      </pivotArea>
    </chartFormat>
    <chartFormat chart="5" format="5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12"/>
          </reference>
          <reference field="2" count="1" selected="0">
            <x v="43"/>
          </reference>
        </references>
      </pivotArea>
    </chartFormat>
    <chartFormat chart="5" format="5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13"/>
          </reference>
          <reference field="2" count="1" selected="0">
            <x v="12"/>
          </reference>
        </references>
      </pivotArea>
    </chartFormat>
    <chartFormat chart="5" format="5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13"/>
          </reference>
          <reference field="2" count="1" selected="0">
            <x v="31"/>
          </reference>
        </references>
      </pivotArea>
    </chartFormat>
    <chartFormat chart="5" format="5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13"/>
          </reference>
          <reference field="2" count="1" selected="0">
            <x v="44"/>
          </reference>
        </references>
      </pivotArea>
    </chartFormat>
    <chartFormat chart="5" format="5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28"/>
          </reference>
          <reference field="2" count="1" selected="0">
            <x v="13"/>
          </reference>
        </references>
      </pivotArea>
    </chartFormat>
    <chartFormat chart="5" format="6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28"/>
          </reference>
          <reference field="2" count="1" selected="0">
            <x v="14"/>
          </reference>
        </references>
      </pivotArea>
    </chartFormat>
    <chartFormat chart="5" format="6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28"/>
          </reference>
          <reference field="2" count="1" selected="0">
            <x v="33"/>
          </reference>
        </references>
      </pivotArea>
    </chartFormat>
    <chartFormat chart="5" format="6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28"/>
          </reference>
          <reference field="2" count="1" selected="0">
            <x v="42"/>
          </reference>
        </references>
      </pivotArea>
    </chartFormat>
    <chartFormat chart="5" format="6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28"/>
          </reference>
          <reference field="2" count="1" selected="0">
            <x v="45"/>
          </reference>
        </references>
      </pivotArea>
    </chartFormat>
    <chartFormat chart="5" format="6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28"/>
          </reference>
          <reference field="2" count="1" selected="0">
            <x v="104"/>
          </reference>
        </references>
      </pivotArea>
    </chartFormat>
    <chartFormat chart="5" format="6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2"/>
          </reference>
          <reference field="1" count="1" selected="0">
            <x v="30"/>
          </reference>
          <reference field="2" count="1" selected="0">
            <x v="39"/>
          </reference>
        </references>
      </pivotArea>
    </chartFormat>
    <chartFormat chart="5" format="6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5"/>
          </reference>
          <reference field="2" count="1" selected="0">
            <x v="41"/>
          </reference>
        </references>
      </pivotArea>
    </chartFormat>
    <chartFormat chart="5" format="6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5"/>
          </reference>
          <reference field="2" count="1" selected="0">
            <x v="55"/>
          </reference>
        </references>
      </pivotArea>
    </chartFormat>
    <chartFormat chart="5" format="6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5"/>
          </reference>
          <reference field="2" count="1" selected="0">
            <x v="56"/>
          </reference>
        </references>
      </pivotArea>
    </chartFormat>
    <chartFormat chart="5" format="6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5"/>
          </reference>
          <reference field="2" count="1" selected="0">
            <x v="78"/>
          </reference>
        </references>
      </pivotArea>
    </chartFormat>
    <chartFormat chart="5" format="7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5"/>
          </reference>
          <reference field="2" count="1" selected="0">
            <x v="87"/>
          </reference>
        </references>
      </pivotArea>
    </chartFormat>
    <chartFormat chart="5" format="7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5"/>
          </reference>
          <reference field="2" count="1" selected="0">
            <x v="90"/>
          </reference>
        </references>
      </pivotArea>
    </chartFormat>
    <chartFormat chart="5" format="7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5"/>
          </reference>
          <reference field="2" count="1" selected="0">
            <x v="91"/>
          </reference>
        </references>
      </pivotArea>
    </chartFormat>
    <chartFormat chart="5" format="7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8"/>
          </reference>
          <reference field="2" count="1" selected="0">
            <x v="83"/>
          </reference>
        </references>
      </pivotArea>
    </chartFormat>
    <chartFormat chart="5" format="7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4"/>
          </reference>
          <reference field="2" count="1" selected="0">
            <x v="9"/>
          </reference>
        </references>
      </pivotArea>
    </chartFormat>
    <chartFormat chart="5" format="7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4"/>
          </reference>
          <reference field="2" count="1" selected="0">
            <x v="10"/>
          </reference>
        </references>
      </pivotArea>
    </chartFormat>
    <chartFormat chart="5" format="7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4"/>
          </reference>
          <reference field="2" count="1" selected="0">
            <x v="102"/>
          </reference>
        </references>
      </pivotArea>
    </chartFormat>
    <chartFormat chart="5" format="7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4"/>
          </reference>
          <reference field="2" count="1" selected="0">
            <x v="103"/>
          </reference>
        </references>
      </pivotArea>
    </chartFormat>
    <chartFormat chart="5" format="7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5"/>
          </reference>
          <reference field="2" count="1" selected="0">
            <x v="6"/>
          </reference>
        </references>
      </pivotArea>
    </chartFormat>
    <chartFormat chart="5" format="7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5"/>
          </reference>
          <reference field="2" count="1" selected="0">
            <x v="47"/>
          </reference>
        </references>
      </pivotArea>
    </chartFormat>
    <chartFormat chart="5" format="8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5"/>
          </reference>
          <reference field="2" count="1" selected="0">
            <x v="48"/>
          </reference>
        </references>
      </pivotArea>
    </chartFormat>
    <chartFormat chart="5" format="8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5"/>
          </reference>
          <reference field="2" count="1" selected="0">
            <x v="66"/>
          </reference>
        </references>
      </pivotArea>
    </chartFormat>
    <chartFormat chart="5" format="8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5"/>
          </reference>
          <reference field="2" count="1" selected="0">
            <x v="75"/>
          </reference>
        </references>
      </pivotArea>
    </chartFormat>
    <chartFormat chart="5" format="8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17"/>
          </reference>
          <reference field="2" count="1" selected="0">
            <x v="77"/>
          </reference>
        </references>
      </pivotArea>
    </chartFormat>
    <chartFormat chart="5" format="8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28"/>
          </reference>
          <reference field="2" count="1" selected="0">
            <x v="20"/>
          </reference>
        </references>
      </pivotArea>
    </chartFormat>
    <chartFormat chart="5" format="8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28"/>
          </reference>
          <reference field="2" count="1" selected="0">
            <x v="25"/>
          </reference>
        </references>
      </pivotArea>
    </chartFormat>
    <chartFormat chart="5" format="8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28"/>
          </reference>
          <reference field="2" count="1" selected="0">
            <x v="46"/>
          </reference>
        </references>
      </pivotArea>
    </chartFormat>
    <chartFormat chart="5" format="8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28"/>
          </reference>
          <reference field="2" count="1" selected="0">
            <x v="49"/>
          </reference>
        </references>
      </pivotArea>
    </chartFormat>
    <chartFormat chart="5" format="8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3"/>
          </reference>
          <reference field="1" count="1" selected="0">
            <x v="28"/>
          </reference>
          <reference field="2" count="1" selected="0">
            <x v="70"/>
          </reference>
        </references>
      </pivotArea>
    </chartFormat>
    <chartFormat chart="5" format="8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0"/>
          </reference>
          <reference field="2" count="1" selected="0">
            <x v="54"/>
          </reference>
        </references>
      </pivotArea>
    </chartFormat>
    <chartFormat chart="5" format="9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0"/>
          </reference>
          <reference field="2" count="1" selected="0">
            <x v="61"/>
          </reference>
        </references>
      </pivotArea>
    </chartFormat>
    <chartFormat chart="5" format="9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1"/>
          </reference>
          <reference field="2" count="1" selected="0">
            <x v="51"/>
          </reference>
        </references>
      </pivotArea>
    </chartFormat>
    <chartFormat chart="5" format="9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1"/>
          </reference>
          <reference field="2" count="1" selected="0">
            <x v="62"/>
          </reference>
        </references>
      </pivotArea>
    </chartFormat>
    <chartFormat chart="5" format="9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1"/>
          </reference>
          <reference field="2" count="1" selected="0">
            <x v="63"/>
          </reference>
        </references>
      </pivotArea>
    </chartFormat>
    <chartFormat chart="5" format="9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26"/>
          </reference>
          <reference field="2" count="1" selected="0">
            <x v="11"/>
          </reference>
        </references>
      </pivotArea>
    </chartFormat>
    <chartFormat chart="5" format="9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27"/>
          </reference>
          <reference field="2" count="1" selected="0">
            <x v="3"/>
          </reference>
        </references>
      </pivotArea>
    </chartFormat>
    <chartFormat chart="5" format="9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27"/>
          </reference>
          <reference field="2" count="1" selected="0">
            <x v="68"/>
          </reference>
        </references>
      </pivotArea>
    </chartFormat>
    <chartFormat chart="5" format="97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28"/>
          </reference>
          <reference field="2" count="1" selected="0">
            <x v="0"/>
          </reference>
        </references>
      </pivotArea>
    </chartFormat>
    <chartFormat chart="5" format="98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28"/>
          </reference>
          <reference field="2" count="1" selected="0">
            <x v="4"/>
          </reference>
        </references>
      </pivotArea>
    </chartFormat>
    <chartFormat chart="5" format="99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28"/>
          </reference>
          <reference field="2" count="1" selected="0">
            <x v="100"/>
          </reference>
        </references>
      </pivotArea>
    </chartFormat>
    <chartFormat chart="5" format="100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5"/>
          </reference>
          <reference field="1" count="1" selected="0">
            <x v="28"/>
          </reference>
          <reference field="2" count="1" selected="0">
            <x v="101"/>
          </reference>
        </references>
      </pivotArea>
    </chartFormat>
    <chartFormat chart="5" format="101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1" count="1" selected="0">
            <x v="18"/>
          </reference>
          <reference field="2" count="1" selected="0">
            <x v="16"/>
          </reference>
        </references>
      </pivotArea>
    </chartFormat>
    <chartFormat chart="5" format="102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1" count="1" selected="0">
            <x v="19"/>
          </reference>
          <reference field="2" count="1" selected="0">
            <x v="21"/>
          </reference>
        </references>
      </pivotArea>
    </chartFormat>
    <chartFormat chart="5" format="103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1" count="1" selected="0">
            <x v="20"/>
          </reference>
          <reference field="2" count="1" selected="0">
            <x v="19"/>
          </reference>
        </references>
      </pivotArea>
    </chartFormat>
    <chartFormat chart="5" format="104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1" count="1" selected="0">
            <x v="21"/>
          </reference>
          <reference field="2" count="1" selected="0">
            <x v="15"/>
          </reference>
        </references>
      </pivotArea>
    </chartFormat>
    <chartFormat chart="5" format="105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1" count="1" selected="0">
            <x v="22"/>
          </reference>
          <reference field="2" count="1" selected="0">
            <x v="22"/>
          </reference>
        </references>
      </pivotArea>
    </chartFormat>
    <chartFormat chart="5" format="106" series="1">
      <pivotArea type="data" outline="0" fieldPosition="0">
        <references count="4">
          <reference field="4294967294" count="1" selected="0">
            <x v="1"/>
          </reference>
          <reference field="0" count="1" selected="0">
            <x v="4"/>
          </reference>
          <reference field="1" count="1" selected="0">
            <x v="29"/>
          </reference>
          <reference field="2" count="1" selected="0">
            <x v="82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aDinámica7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4">
  <location ref="BM5:BP7" firstHeaderRow="0" firstDataRow="1" firstDataCol="1"/>
  <pivotFields count="13">
    <pivotField axis="axisRow" showAll="0" sortType="descending">
      <items count="22">
        <item h="1" x="14"/>
        <item h="1" x="19"/>
        <item h="1" x="18"/>
        <item h="1" x="7"/>
        <item h="1" x="5"/>
        <item h="1" x="8"/>
        <item h="1" x="9"/>
        <item h="1" x="10"/>
        <item h="1" x="16"/>
        <item h="1" x="11"/>
        <item h="1" x="6"/>
        <item h="1" x="15"/>
        <item h="1" x="17"/>
        <item h="1" x="4"/>
        <item h="1" x="0"/>
        <item h="1" x="12"/>
        <item h="1" x="2"/>
        <item h="1" x="3"/>
        <item h="1" x="20"/>
        <item x="13"/>
        <item h="1" x="1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numFmtId="9" showAll="0"/>
    <pivotField numFmtId="9" showAll="0"/>
    <pivotField numFmtId="9" showAll="0"/>
    <pivotField numFmtId="9" showAll="0"/>
    <pivotField numFmtId="9" showAll="0"/>
    <pivotField numFmtId="9" showAll="0"/>
    <pivotField numFmtId="9" showAll="0"/>
    <pivotField dataField="1" numFmtId="3" showAll="0"/>
    <pivotField dataField="1" numFmtId="3" showAll="0"/>
    <pivotField dataField="1" numFmtId="3" showAll="0"/>
    <pivotField numFmtId="9" showAll="0"/>
    <pivotField showAll="0"/>
  </pivotFields>
  <rowFields count="1">
    <field x="0"/>
  </rowFields>
  <rowItems count="2">
    <i>
      <x v="1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RECURSOS GESTIONADOS" fld="10" baseField="0" baseItem="0"/>
    <dataField name="RECURSOS EJECUTADOS" fld="9" baseField="0" baseItem="0"/>
    <dataField name="RECURSOS PROGRAMADOS" fld="8" baseField="0" baseItem="0"/>
  </dataFields>
  <formats count="1">
    <format dxfId="175">
      <pivotArea collapsedLevelsAreSubtotals="1" fieldPosition="0">
        <references count="1">
          <reference field="0" count="0"/>
        </references>
      </pivotArea>
    </format>
  </formats>
  <chartFormats count="6">
    <chartFormat chart="1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RESUMENTAB" displayName="RESUMENTAB" ref="A7:O114" headerRowDxfId="109" dataDxfId="108" tableBorderDxfId="107" headerRowCellStyle="Normal 2" dataCellStyle="Normal 2">
  <autoFilter ref="A7:O11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LÍNEAS ESTRATÉGICAS " totalsRowLabel="Total" dataDxfId="106" totalsRowDxfId="105" dataCellStyle="Normal 2"/>
    <tableColumn id="2" name="COMPONENTE" dataDxfId="104" totalsRowDxfId="103" dataCellStyle="Normal 2"/>
    <tableColumn id="3" name="PROGRAMA" dataDxfId="102" totalsRowDxfId="101" dataCellStyle="Normal 2">
      <calculatedColumnFormula>RESUMEN!C8</calculatedColumnFormula>
    </tableColumn>
    <tableColumn id="5" name="c 2020" dataDxfId="100" totalsRowDxfId="99" dataCellStyle="Normal 2">
      <calculatedColumnFormula>RESUMEN!E8</calculatedColumnFormula>
    </tableColumn>
    <tableColumn id="6" name="c 2021" dataDxfId="98" totalsRowDxfId="97" dataCellStyle="Normal 2">
      <calculatedColumnFormula>RESUMEN!F8</calculatedColumnFormula>
    </tableColumn>
    <tableColumn id="7" name="c 2022" dataDxfId="96" totalsRowDxfId="95" dataCellStyle="Normal 2">
      <calculatedColumnFormula>RESUMEN!G8</calculatedColumnFormula>
    </tableColumn>
    <tableColumn id="8" name="c 2023" dataDxfId="94" totalsRowDxfId="93" dataCellStyle="Normal 2">
      <calculatedColumnFormula>RESUMEN!H8</calculatedColumnFormula>
    </tableColumn>
    <tableColumn id="9" name="20202" dataDxfId="92" totalsRowDxfId="91" dataCellStyle="Normal 2">
      <calculatedColumnFormula>RESUMEN!I8</calculatedColumnFormula>
    </tableColumn>
    <tableColumn id="10" name="2020 - 2023" dataDxfId="90" totalsRowDxfId="89" dataCellStyle="Normal 2">
      <calculatedColumnFormula>RESUMEN!J8</calculatedColumnFormula>
    </tableColumn>
    <tableColumn id="11" name="Columna3" dataDxfId="88" totalsRowDxfId="87" dataCellStyle="Normal 2">
      <calculatedColumnFormula>RESUMEN!K8</calculatedColumnFormula>
    </tableColumn>
    <tableColumn id="12" name="cRECURSOS PROGRAMADOS" dataDxfId="86" totalsRowDxfId="85" dataCellStyle="Normal 2"/>
    <tableColumn id="13" name="cRECURSOS EJECUTADOS" dataDxfId="84" totalsRowDxfId="83" dataCellStyle="Normal 2"/>
    <tableColumn id="14" name="cRECURSOS GESTIONADOS" dataDxfId="82" totalsRowDxfId="81" dataCellStyle="Normal 2"/>
    <tableColumn id="15" name="PORCENTAJE EJECUCIÓN" dataDxfId="80" totalsRowDxfId="79" dataCellStyle="Normal 2">
      <calculatedColumnFormula>IF(K8=0,"-",+L8/K8)</calculatedColumnFormula>
    </tableColumn>
    <tableColumn id="16" name="NIVEL DE GESTIÓN" totalsRowFunction="count" dataDxfId="78" totalsRowDxfId="77" dataCellStyle="Normal 2">
      <calculatedColumnFormula>IF(M8=0," -",IF(L8=0,100%,M8/L8))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DEPENDENCIAS" displayName="DEPENDENCIAS" ref="C124:O145" totalsRowShown="0" headerRowDxfId="76" tableBorderDxfId="75" headerRowCellStyle="Normal 2">
  <autoFilter ref="C124:O145"/>
  <sortState ref="C125:O145">
    <sortCondition descending="1" ref="K124:K145"/>
  </sortState>
  <tableColumns count="13">
    <tableColumn id="1" name="DEPENDENCIA " dataDxfId="74" dataCellStyle="Normal 2"/>
    <tableColumn id="2" name="C2020" dataDxfId="73" dataCellStyle="Normal 2"/>
    <tableColumn id="3" name="C2021" dataDxfId="72" dataCellStyle="Normal 2"/>
    <tableColumn id="4" name="C2022" dataDxfId="71" dataCellStyle="Normal 2"/>
    <tableColumn id="5" name="C2023" dataDxfId="70" dataCellStyle="Normal 2"/>
    <tableColumn id="6" name="PROMEDIO_x000a_2020 - 2021" dataDxfId="69" dataCellStyle="Normal 2">
      <calculatedColumnFormula>+AVERAGE(D125:G125)</calculatedColumnFormula>
    </tableColumn>
    <tableColumn id="7" name="CCumplimiento Acumulado" dataDxfId="68" dataCellStyle="Normal 2"/>
    <tableColumn id="8" name="Columna1" dataDxfId="67" dataCellStyle="Normal 2">
      <calculatedColumnFormula>+I125</calculatedColumnFormula>
    </tableColumn>
    <tableColumn id="9" name="CRECURSOS PROGRAMADOS" dataDxfId="66" dataCellStyle="Normal 2"/>
    <tableColumn id="10" name="CRECURSOS EJECUTADOS" dataDxfId="65" dataCellStyle="Normal 2"/>
    <tableColumn id="11" name="CRECURSOS GESTIONADOS" dataDxfId="64" dataCellStyle="Normal 2"/>
    <tableColumn id="12" name="CPORCENTAJE EJECUCIÓN" dataDxfId="63" dataCellStyle="Normal 2"/>
    <tableColumn id="13" name="CNIVEL DE GESTIÓN" dataDxfId="62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1:DM176"/>
  <sheetViews>
    <sheetView topLeftCell="AM8" zoomScale="55" zoomScaleNormal="55" workbookViewId="0">
      <pane ySplit="3" topLeftCell="A107" activePane="bottomLeft" state="frozen"/>
      <selection activeCell="A8" sqref="A8"/>
      <selection pane="bottomLeft" activeCell="D14" sqref="D14:D16"/>
    </sheetView>
  </sheetViews>
  <sheetFormatPr baseColWidth="10" defaultColWidth="10.875" defaultRowHeight="15" x14ac:dyDescent="0.2"/>
  <cols>
    <col min="1" max="1" width="2.875" style="1" customWidth="1"/>
    <col min="2" max="2" width="10.875" style="1"/>
    <col min="3" max="3" width="22" style="1" customWidth="1"/>
    <col min="4" max="4" width="24.375" style="1" customWidth="1"/>
    <col min="5" max="5" width="10.875" style="1"/>
    <col min="6" max="6" width="15.875" style="1" customWidth="1"/>
    <col min="7" max="7" width="6.875" style="1" hidden="1" customWidth="1"/>
    <col min="8" max="8" width="10.875" style="1"/>
    <col min="9" max="10" width="6.875" style="1" hidden="1" customWidth="1"/>
    <col min="11" max="11" width="10.875" style="1"/>
    <col min="12" max="13" width="6.875" style="1" hidden="1" customWidth="1"/>
    <col min="14" max="14" width="10.875" style="1"/>
    <col min="15" max="16" width="6.875" style="1" hidden="1" customWidth="1"/>
    <col min="17" max="17" width="10.875" style="1"/>
    <col min="18" max="19" width="6.875" style="1" hidden="1" customWidth="1"/>
    <col min="20" max="20" width="12.875" style="1" hidden="1" customWidth="1"/>
    <col min="21" max="21" width="6.875" style="1" hidden="1" customWidth="1"/>
    <col min="22" max="22" width="12.875" style="1" hidden="1" customWidth="1"/>
    <col min="23" max="23" width="6.875" style="1" hidden="1" customWidth="1"/>
    <col min="24" max="24" width="12.875" style="1" hidden="1" customWidth="1"/>
    <col min="25" max="25" width="6.875" style="1" hidden="1" customWidth="1"/>
    <col min="26" max="26" width="12.875" style="1" hidden="1" customWidth="1"/>
    <col min="27" max="27" width="6.875" style="1" hidden="1" customWidth="1"/>
    <col min="28" max="28" width="12.875" style="1" hidden="1" customWidth="1"/>
    <col min="29" max="29" width="6.875" style="1" hidden="1" customWidth="1"/>
    <col min="30" max="30" width="12.875" style="1" hidden="1" customWidth="1"/>
    <col min="31" max="31" width="6.875" style="1" hidden="1" customWidth="1"/>
    <col min="32" max="32" width="12.875" style="1" hidden="1" customWidth="1"/>
    <col min="33" max="33" width="6.875" style="1" hidden="1" customWidth="1"/>
    <col min="34" max="34" width="12.875" style="1" hidden="1" customWidth="1"/>
    <col min="35" max="35" width="6.875" style="1" hidden="1" customWidth="1"/>
    <col min="36" max="36" width="12.875" style="1" hidden="1" customWidth="1"/>
    <col min="37" max="38" width="6.875" style="1" hidden="1" customWidth="1"/>
    <col min="39" max="39" width="12.5" style="1" customWidth="1"/>
    <col min="40" max="40" width="25.375" style="1" customWidth="1"/>
    <col min="41" max="41" width="10.875" style="1"/>
    <col min="42" max="42" width="28.875" style="1" customWidth="1"/>
    <col min="43" max="43" width="65" style="1" customWidth="1"/>
    <col min="44" max="44" width="13.5" style="1" customWidth="1"/>
    <col min="45" max="45" width="65" style="639" customWidth="1"/>
    <col min="46" max="46" width="13" style="1" customWidth="1"/>
    <col min="47" max="47" width="15.125" style="1" customWidth="1"/>
    <col min="48" max="48" width="13" style="1" customWidth="1"/>
    <col min="49" max="49" width="6.875" style="1" hidden="1" customWidth="1"/>
    <col min="50" max="50" width="13.875" style="1" customWidth="1"/>
    <col min="51" max="51" width="6.875" style="1" hidden="1" customWidth="1"/>
    <col min="52" max="52" width="13.875" style="1" customWidth="1"/>
    <col min="53" max="53" width="6.875" style="1" hidden="1" customWidth="1"/>
    <col min="54" max="54" width="13.875" style="1" customWidth="1"/>
    <col min="55" max="55" width="6.875" style="1" hidden="1" customWidth="1"/>
    <col min="56" max="59" width="14.875" style="1" customWidth="1"/>
    <col min="60" max="60" width="12.875" style="1" customWidth="1"/>
    <col min="61" max="61" width="6.875" style="1" hidden="1" customWidth="1"/>
    <col min="62" max="62" width="12.875" style="1" customWidth="1"/>
    <col min="63" max="63" width="6.875" style="1" hidden="1" customWidth="1"/>
    <col min="64" max="64" width="12.875" style="1" customWidth="1"/>
    <col min="65" max="65" width="6.875" style="1" hidden="1" customWidth="1"/>
    <col min="66" max="66" width="12.875" style="1" customWidth="1"/>
    <col min="67" max="67" width="6.875" style="1" hidden="1" customWidth="1"/>
    <col min="68" max="68" width="9.375" style="1" customWidth="1"/>
    <col min="69" max="69" width="6.875" style="1" hidden="1" customWidth="1"/>
    <col min="70" max="70" width="6.875" style="1" customWidth="1"/>
    <col min="71" max="73" width="19.375" style="1" customWidth="1"/>
    <col min="74" max="75" width="17.375" style="1" customWidth="1"/>
    <col min="76" max="78" width="19.375" style="1" customWidth="1"/>
    <col min="79" max="80" width="17.375" style="1" customWidth="1"/>
    <col min="81" max="83" width="19.375" style="1" customWidth="1"/>
    <col min="84" max="85" width="17.375" style="1" customWidth="1"/>
    <col min="86" max="88" width="19.375" style="1" customWidth="1"/>
    <col min="89" max="90" width="17.375" style="1" customWidth="1"/>
    <col min="91" max="93" width="19.375" style="1" customWidth="1"/>
    <col min="94" max="95" width="17.375" style="1" customWidth="1"/>
    <col min="96" max="96" width="19.5" style="1" customWidth="1"/>
    <col min="97" max="97" width="24.875" style="1" customWidth="1"/>
    <col min="98" max="98" width="24.125" style="1" customWidth="1"/>
    <col min="99" max="99" width="10.875" style="1"/>
    <col min="100" max="100" width="22" style="1" customWidth="1"/>
    <col min="101" max="105" width="7.5" style="1" customWidth="1"/>
    <col min="106" max="16384" width="10.875" style="1"/>
  </cols>
  <sheetData>
    <row r="1" spans="2:98" ht="15.75" x14ac:dyDescent="0.2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36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</row>
    <row r="2" spans="2:98" ht="15.75" x14ac:dyDescent="0.2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36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</row>
    <row r="3" spans="2:98" ht="20.100000000000001" customHeight="1" x14ac:dyDescent="0.3">
      <c r="B3" s="792" t="s">
        <v>24</v>
      </c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792"/>
      <c r="AQ3" s="792"/>
      <c r="AR3" s="792"/>
      <c r="AS3" s="792"/>
      <c r="AT3" s="792"/>
      <c r="AU3" s="792"/>
      <c r="AV3" s="792"/>
      <c r="AW3" s="792"/>
      <c r="AX3" s="792"/>
      <c r="AY3" s="792"/>
      <c r="AZ3" s="792"/>
      <c r="BA3" s="792"/>
      <c r="BB3" s="792"/>
      <c r="BC3" s="792"/>
      <c r="BD3" s="792"/>
      <c r="BE3" s="792"/>
      <c r="BF3" s="792"/>
      <c r="BG3" s="792"/>
      <c r="BH3" s="792"/>
      <c r="BI3" s="792"/>
      <c r="BJ3" s="792"/>
      <c r="BK3" s="792"/>
      <c r="BL3" s="792"/>
      <c r="BM3" s="792"/>
      <c r="BN3" s="792"/>
      <c r="BO3" s="792"/>
      <c r="BP3" s="792"/>
      <c r="BQ3" s="792"/>
      <c r="BR3" s="792"/>
      <c r="BS3" s="792"/>
      <c r="BT3" s="792"/>
      <c r="BU3" s="792"/>
      <c r="BV3" s="792"/>
      <c r="BW3" s="792"/>
      <c r="BX3" s="792"/>
      <c r="BY3" s="792"/>
      <c r="BZ3" s="792"/>
      <c r="CA3" s="792"/>
      <c r="CB3" s="792"/>
      <c r="CC3" s="792"/>
      <c r="CD3" s="792"/>
      <c r="CE3" s="792"/>
      <c r="CF3" s="792"/>
      <c r="CG3" s="792"/>
      <c r="CH3" s="792"/>
      <c r="CI3" s="792"/>
      <c r="CJ3" s="792"/>
      <c r="CK3" s="792"/>
      <c r="CL3" s="792"/>
      <c r="CM3" s="792"/>
      <c r="CN3" s="792"/>
      <c r="CO3" s="792"/>
      <c r="CP3" s="792"/>
      <c r="CQ3" s="792"/>
      <c r="CR3" s="792"/>
      <c r="CS3" s="792"/>
      <c r="CT3" s="792"/>
    </row>
    <row r="4" spans="2:98" ht="20.100000000000001" customHeight="1" x14ac:dyDescent="0.3">
      <c r="B4" s="792" t="s">
        <v>43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2"/>
      <c r="CF4" s="792"/>
      <c r="CG4" s="792"/>
      <c r="CH4" s="792"/>
      <c r="CI4" s="792"/>
      <c r="CJ4" s="792"/>
      <c r="CK4" s="792"/>
      <c r="CL4" s="792"/>
      <c r="CM4" s="792"/>
      <c r="CN4" s="792"/>
      <c r="CO4" s="792"/>
      <c r="CP4" s="792"/>
      <c r="CQ4" s="792"/>
      <c r="CR4" s="792"/>
      <c r="CS4" s="792"/>
      <c r="CT4" s="792"/>
    </row>
    <row r="5" spans="2:98" ht="20.100000000000001" customHeight="1" x14ac:dyDescent="0.3">
      <c r="B5" s="792" t="s">
        <v>44</v>
      </c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2"/>
      <c r="Z5" s="792"/>
      <c r="AA5" s="792"/>
      <c r="AB5" s="792"/>
      <c r="AC5" s="792"/>
      <c r="AD5" s="792"/>
      <c r="AE5" s="792"/>
      <c r="AF5" s="792"/>
      <c r="AG5" s="792"/>
      <c r="AH5" s="792"/>
      <c r="AI5" s="792"/>
      <c r="AJ5" s="792"/>
      <c r="AK5" s="792"/>
      <c r="AL5" s="792"/>
      <c r="AM5" s="792"/>
      <c r="AN5" s="792"/>
      <c r="AO5" s="792"/>
      <c r="AP5" s="792"/>
      <c r="AQ5" s="792"/>
      <c r="AR5" s="792"/>
      <c r="AS5" s="792"/>
      <c r="AT5" s="792"/>
      <c r="AU5" s="792"/>
      <c r="AV5" s="792"/>
      <c r="AW5" s="792"/>
      <c r="AX5" s="792"/>
      <c r="AY5" s="792"/>
      <c r="AZ5" s="792"/>
      <c r="BA5" s="792"/>
      <c r="BB5" s="792"/>
      <c r="BC5" s="792"/>
      <c r="BD5" s="792"/>
      <c r="BE5" s="792"/>
      <c r="BF5" s="792"/>
      <c r="BG5" s="792"/>
      <c r="BH5" s="792"/>
      <c r="BI5" s="792"/>
      <c r="BJ5" s="792"/>
      <c r="BK5" s="792"/>
      <c r="BL5" s="792"/>
      <c r="BM5" s="792"/>
      <c r="BN5" s="792"/>
      <c r="BO5" s="792"/>
      <c r="BP5" s="792"/>
      <c r="BQ5" s="792"/>
      <c r="BR5" s="792"/>
      <c r="BS5" s="792"/>
      <c r="BT5" s="792"/>
      <c r="BU5" s="792"/>
      <c r="BV5" s="792"/>
      <c r="BW5" s="792"/>
      <c r="BX5" s="792"/>
      <c r="BY5" s="792"/>
      <c r="BZ5" s="792"/>
      <c r="CA5" s="792"/>
      <c r="CB5" s="792"/>
      <c r="CC5" s="792"/>
      <c r="CD5" s="792"/>
      <c r="CE5" s="792"/>
      <c r="CF5" s="792"/>
      <c r="CG5" s="792"/>
      <c r="CH5" s="792"/>
      <c r="CI5" s="792"/>
      <c r="CJ5" s="792"/>
      <c r="CK5" s="792"/>
      <c r="CL5" s="792"/>
      <c r="CM5" s="792"/>
      <c r="CN5" s="792"/>
      <c r="CO5" s="792"/>
      <c r="CP5" s="792"/>
      <c r="CQ5" s="792"/>
      <c r="CR5" s="792"/>
      <c r="CS5" s="792"/>
      <c r="CT5" s="792"/>
    </row>
    <row r="6" spans="2:98" ht="14.25" customHeight="1" x14ac:dyDescent="0.25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37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</row>
    <row r="7" spans="2:98" ht="14.25" customHeight="1" thickBot="1" x14ac:dyDescent="0.25">
      <c r="B7" s="6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1"/>
      <c r="AQ7" s="62"/>
      <c r="AR7" s="62"/>
      <c r="AS7" s="63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4"/>
      <c r="BT7" s="64"/>
      <c r="BU7" s="62"/>
      <c r="BV7" s="62"/>
      <c r="BW7" s="62"/>
      <c r="BX7" s="64"/>
      <c r="BY7" s="64"/>
      <c r="BZ7" s="64"/>
      <c r="CA7" s="64"/>
      <c r="CB7" s="62"/>
      <c r="CC7" s="64"/>
      <c r="CD7" s="64"/>
      <c r="CE7" s="64"/>
      <c r="CF7" s="64"/>
      <c r="CG7" s="62"/>
      <c r="CH7" s="64"/>
      <c r="CI7" s="64"/>
      <c r="CJ7" s="64"/>
      <c r="CK7" s="64"/>
      <c r="CL7" s="62"/>
      <c r="CM7" s="62"/>
      <c r="CN7" s="62"/>
      <c r="CO7" s="62"/>
      <c r="CP7" s="62"/>
      <c r="CQ7" s="62"/>
      <c r="CR7" s="62"/>
      <c r="CS7" s="62"/>
    </row>
    <row r="8" spans="2:98" ht="15" customHeight="1" thickBot="1" x14ac:dyDescent="0.25">
      <c r="B8" s="793" t="s">
        <v>25</v>
      </c>
      <c r="C8" s="793" t="s">
        <v>26</v>
      </c>
      <c r="D8" s="795" t="s">
        <v>417</v>
      </c>
      <c r="E8" s="797" t="s">
        <v>28</v>
      </c>
      <c r="F8" s="886" t="s">
        <v>29</v>
      </c>
      <c r="G8" s="887"/>
      <c r="H8" s="805" t="s">
        <v>30</v>
      </c>
      <c r="I8" s="797"/>
      <c r="J8" s="797"/>
      <c r="K8" s="797"/>
      <c r="L8" s="797"/>
      <c r="M8" s="797"/>
      <c r="N8" s="797"/>
      <c r="O8" s="797"/>
      <c r="P8" s="797"/>
      <c r="Q8" s="797"/>
      <c r="R8" s="797"/>
      <c r="S8" s="806"/>
      <c r="T8" s="810" t="s">
        <v>31</v>
      </c>
      <c r="U8" s="811"/>
      <c r="V8" s="811"/>
      <c r="W8" s="811"/>
      <c r="X8" s="811"/>
      <c r="Y8" s="811"/>
      <c r="Z8" s="811"/>
      <c r="AA8" s="812"/>
      <c r="AB8" s="820" t="s">
        <v>32</v>
      </c>
      <c r="AC8" s="821"/>
      <c r="AD8" s="821"/>
      <c r="AE8" s="821"/>
      <c r="AF8" s="821"/>
      <c r="AG8" s="821"/>
      <c r="AH8" s="821"/>
      <c r="AI8" s="821"/>
      <c r="AJ8" s="821"/>
      <c r="AK8" s="821"/>
      <c r="AL8" s="822"/>
      <c r="AM8" s="799" t="s">
        <v>25</v>
      </c>
      <c r="AN8" s="833" t="s">
        <v>27</v>
      </c>
      <c r="AO8" s="799" t="s">
        <v>25</v>
      </c>
      <c r="AP8" s="839" t="s">
        <v>33</v>
      </c>
      <c r="AQ8" s="839" t="s">
        <v>34</v>
      </c>
      <c r="AR8" s="839" t="s">
        <v>35</v>
      </c>
      <c r="AS8" s="805" t="s">
        <v>36</v>
      </c>
      <c r="AT8" s="797"/>
      <c r="AU8" s="797"/>
      <c r="AV8" s="797"/>
      <c r="AW8" s="797"/>
      <c r="AX8" s="797"/>
      <c r="AY8" s="797"/>
      <c r="AZ8" s="797"/>
      <c r="BA8" s="797"/>
      <c r="BB8" s="797"/>
      <c r="BC8" s="797"/>
      <c r="BD8" s="799" t="s">
        <v>31</v>
      </c>
      <c r="BE8" s="797"/>
      <c r="BF8" s="797"/>
      <c r="BG8" s="806"/>
      <c r="BH8" s="842" t="s">
        <v>32</v>
      </c>
      <c r="BI8" s="842"/>
      <c r="BJ8" s="842"/>
      <c r="BK8" s="842"/>
      <c r="BL8" s="842"/>
      <c r="BM8" s="842"/>
      <c r="BN8" s="842"/>
      <c r="BO8" s="842"/>
      <c r="BP8" s="842"/>
      <c r="BQ8" s="842"/>
      <c r="BR8" s="843"/>
      <c r="BS8" s="849" t="s">
        <v>418</v>
      </c>
      <c r="BT8" s="850"/>
      <c r="BU8" s="850"/>
      <c r="BV8" s="850"/>
      <c r="BW8" s="850"/>
      <c r="BX8" s="850"/>
      <c r="BY8" s="850"/>
      <c r="BZ8" s="850"/>
      <c r="CA8" s="850"/>
      <c r="CB8" s="850"/>
      <c r="CC8" s="850"/>
      <c r="CD8" s="850"/>
      <c r="CE8" s="850"/>
      <c r="CF8" s="850"/>
      <c r="CG8" s="850"/>
      <c r="CH8" s="850"/>
      <c r="CI8" s="850"/>
      <c r="CJ8" s="850"/>
      <c r="CK8" s="850"/>
      <c r="CL8" s="850"/>
      <c r="CM8" s="850"/>
      <c r="CN8" s="850"/>
      <c r="CO8" s="850"/>
      <c r="CP8" s="850"/>
      <c r="CQ8" s="851"/>
      <c r="CR8" s="831" t="s">
        <v>37</v>
      </c>
      <c r="CS8" s="833" t="s">
        <v>38</v>
      </c>
    </row>
    <row r="9" spans="2:98" ht="15" customHeight="1" thickBot="1" x14ac:dyDescent="0.25">
      <c r="B9" s="794"/>
      <c r="C9" s="794"/>
      <c r="D9" s="796"/>
      <c r="E9" s="798"/>
      <c r="F9" s="888"/>
      <c r="G9" s="889"/>
      <c r="H9" s="807"/>
      <c r="I9" s="808"/>
      <c r="J9" s="808"/>
      <c r="K9" s="808"/>
      <c r="L9" s="808"/>
      <c r="M9" s="808"/>
      <c r="N9" s="808"/>
      <c r="O9" s="808"/>
      <c r="P9" s="808"/>
      <c r="Q9" s="808"/>
      <c r="R9" s="808"/>
      <c r="S9" s="809"/>
      <c r="T9" s="813"/>
      <c r="U9" s="814"/>
      <c r="V9" s="814"/>
      <c r="W9" s="814"/>
      <c r="X9" s="814"/>
      <c r="Y9" s="814"/>
      <c r="Z9" s="814"/>
      <c r="AA9" s="815"/>
      <c r="AB9" s="823"/>
      <c r="AC9" s="824"/>
      <c r="AD9" s="824"/>
      <c r="AE9" s="824"/>
      <c r="AF9" s="824"/>
      <c r="AG9" s="824"/>
      <c r="AH9" s="824"/>
      <c r="AI9" s="824"/>
      <c r="AJ9" s="824"/>
      <c r="AK9" s="824"/>
      <c r="AL9" s="825"/>
      <c r="AM9" s="800"/>
      <c r="AN9" s="834"/>
      <c r="AO9" s="800"/>
      <c r="AP9" s="840"/>
      <c r="AQ9" s="840"/>
      <c r="AR9" s="840"/>
      <c r="AS9" s="807"/>
      <c r="AT9" s="808"/>
      <c r="AU9" s="808"/>
      <c r="AV9" s="808"/>
      <c r="AW9" s="808"/>
      <c r="AX9" s="808"/>
      <c r="AY9" s="808"/>
      <c r="AZ9" s="808"/>
      <c r="BA9" s="808"/>
      <c r="BB9" s="808"/>
      <c r="BC9" s="808"/>
      <c r="BD9" s="841"/>
      <c r="BE9" s="808"/>
      <c r="BF9" s="808"/>
      <c r="BG9" s="809"/>
      <c r="BH9" s="844"/>
      <c r="BI9" s="844"/>
      <c r="BJ9" s="844"/>
      <c r="BK9" s="844"/>
      <c r="BL9" s="844"/>
      <c r="BM9" s="844"/>
      <c r="BN9" s="844"/>
      <c r="BO9" s="844"/>
      <c r="BP9" s="844"/>
      <c r="BQ9" s="844"/>
      <c r="BR9" s="845"/>
      <c r="BS9" s="835">
        <v>2020</v>
      </c>
      <c r="BT9" s="836"/>
      <c r="BU9" s="836"/>
      <c r="BV9" s="836"/>
      <c r="BW9" s="837"/>
      <c r="BX9" s="836">
        <v>2021</v>
      </c>
      <c r="BY9" s="836"/>
      <c r="BZ9" s="836"/>
      <c r="CA9" s="836"/>
      <c r="CB9" s="836"/>
      <c r="CC9" s="835">
        <v>2022</v>
      </c>
      <c r="CD9" s="836"/>
      <c r="CE9" s="836"/>
      <c r="CF9" s="836"/>
      <c r="CG9" s="837"/>
      <c r="CH9" s="836">
        <v>2023</v>
      </c>
      <c r="CI9" s="836"/>
      <c r="CJ9" s="836"/>
      <c r="CK9" s="836"/>
      <c r="CL9" s="837"/>
      <c r="CM9" s="835" t="s">
        <v>42</v>
      </c>
      <c r="CN9" s="836"/>
      <c r="CO9" s="836"/>
      <c r="CP9" s="836"/>
      <c r="CQ9" s="837"/>
      <c r="CR9" s="832"/>
      <c r="CS9" s="834"/>
    </row>
    <row r="10" spans="2:98" ht="30" customHeight="1" thickBot="1" x14ac:dyDescent="0.25">
      <c r="B10" s="794"/>
      <c r="C10" s="794"/>
      <c r="D10" s="796"/>
      <c r="E10" s="798"/>
      <c r="F10" s="890"/>
      <c r="G10" s="891"/>
      <c r="H10" s="801">
        <v>2020</v>
      </c>
      <c r="I10" s="802"/>
      <c r="J10" s="804"/>
      <c r="K10" s="801">
        <v>2021</v>
      </c>
      <c r="L10" s="802"/>
      <c r="M10" s="804"/>
      <c r="N10" s="801">
        <v>2022</v>
      </c>
      <c r="O10" s="802"/>
      <c r="P10" s="804"/>
      <c r="Q10" s="801">
        <v>2023</v>
      </c>
      <c r="R10" s="802"/>
      <c r="S10" s="803"/>
      <c r="T10" s="816">
        <v>2020</v>
      </c>
      <c r="U10" s="817"/>
      <c r="V10" s="818">
        <v>2021</v>
      </c>
      <c r="W10" s="817"/>
      <c r="X10" s="818">
        <v>2022</v>
      </c>
      <c r="Y10" s="817"/>
      <c r="Z10" s="818">
        <v>2023</v>
      </c>
      <c r="AA10" s="819"/>
      <c r="AB10" s="826">
        <v>2020</v>
      </c>
      <c r="AC10" s="827"/>
      <c r="AD10" s="827">
        <v>2021</v>
      </c>
      <c r="AE10" s="827"/>
      <c r="AF10" s="827">
        <v>2022</v>
      </c>
      <c r="AG10" s="827"/>
      <c r="AH10" s="827">
        <v>2023</v>
      </c>
      <c r="AI10" s="827"/>
      <c r="AJ10" s="828" t="s">
        <v>42</v>
      </c>
      <c r="AK10" s="829"/>
      <c r="AL10" s="830"/>
      <c r="AM10" s="800"/>
      <c r="AN10" s="838"/>
      <c r="AO10" s="800"/>
      <c r="AP10" s="840"/>
      <c r="AQ10" s="840"/>
      <c r="AR10" s="840"/>
      <c r="AS10" s="66" t="s">
        <v>39</v>
      </c>
      <c r="AT10" s="66" t="s">
        <v>28</v>
      </c>
      <c r="AU10" s="66" t="s">
        <v>40</v>
      </c>
      <c r="AV10" s="852">
        <v>2020</v>
      </c>
      <c r="AW10" s="853"/>
      <c r="AX10" s="852">
        <v>2021</v>
      </c>
      <c r="AY10" s="853"/>
      <c r="AZ10" s="852">
        <v>2022</v>
      </c>
      <c r="BA10" s="853"/>
      <c r="BB10" s="852">
        <v>2023</v>
      </c>
      <c r="BC10" s="854"/>
      <c r="BD10" s="318">
        <v>2020</v>
      </c>
      <c r="BE10" s="319">
        <v>2021</v>
      </c>
      <c r="BF10" s="319">
        <v>2022</v>
      </c>
      <c r="BG10" s="320">
        <v>2023</v>
      </c>
      <c r="BH10" s="846">
        <v>2020</v>
      </c>
      <c r="BI10" s="847"/>
      <c r="BJ10" s="847">
        <v>2021</v>
      </c>
      <c r="BK10" s="847"/>
      <c r="BL10" s="847">
        <v>2022</v>
      </c>
      <c r="BM10" s="847"/>
      <c r="BN10" s="847">
        <v>2023</v>
      </c>
      <c r="BO10" s="847"/>
      <c r="BP10" s="847" t="s">
        <v>42</v>
      </c>
      <c r="BQ10" s="847"/>
      <c r="BR10" s="848"/>
      <c r="BS10" s="318" t="s">
        <v>4</v>
      </c>
      <c r="BT10" s="319" t="s">
        <v>5</v>
      </c>
      <c r="BU10" s="319" t="s">
        <v>6</v>
      </c>
      <c r="BV10" s="303" t="s">
        <v>7</v>
      </c>
      <c r="BW10" s="320" t="s">
        <v>8</v>
      </c>
      <c r="BX10" s="318" t="s">
        <v>4</v>
      </c>
      <c r="BY10" s="319" t="s">
        <v>5</v>
      </c>
      <c r="BZ10" s="319" t="s">
        <v>6</v>
      </c>
      <c r="CA10" s="303" t="s">
        <v>7</v>
      </c>
      <c r="CB10" s="320" t="s">
        <v>8</v>
      </c>
      <c r="CC10" s="318" t="s">
        <v>4</v>
      </c>
      <c r="CD10" s="319" t="s">
        <v>5</v>
      </c>
      <c r="CE10" s="319" t="s">
        <v>6</v>
      </c>
      <c r="CF10" s="303" t="s">
        <v>7</v>
      </c>
      <c r="CG10" s="320" t="s">
        <v>8</v>
      </c>
      <c r="CH10" s="318" t="s">
        <v>4</v>
      </c>
      <c r="CI10" s="319" t="s">
        <v>5</v>
      </c>
      <c r="CJ10" s="319" t="s">
        <v>6</v>
      </c>
      <c r="CK10" s="303" t="s">
        <v>7</v>
      </c>
      <c r="CL10" s="320" t="s">
        <v>8</v>
      </c>
      <c r="CM10" s="318" t="s">
        <v>4</v>
      </c>
      <c r="CN10" s="319" t="s">
        <v>5</v>
      </c>
      <c r="CO10" s="319" t="s">
        <v>6</v>
      </c>
      <c r="CP10" s="303" t="s">
        <v>7</v>
      </c>
      <c r="CQ10" s="320" t="s">
        <v>8</v>
      </c>
      <c r="CR10" s="832"/>
      <c r="CS10" s="834"/>
      <c r="CT10" s="68" t="s">
        <v>41</v>
      </c>
    </row>
    <row r="11" spans="2:98" ht="30" customHeight="1" x14ac:dyDescent="0.2">
      <c r="B11" s="855">
        <v>0.76018060721366609</v>
      </c>
      <c r="C11" s="858" t="s">
        <v>49</v>
      </c>
      <c r="D11" s="861" t="s">
        <v>50</v>
      </c>
      <c r="E11" s="785">
        <v>0.77270000000000005</v>
      </c>
      <c r="F11" s="785">
        <v>0.79390000000000005</v>
      </c>
      <c r="G11" s="788"/>
      <c r="H11" s="785">
        <v>0.77700000000000002</v>
      </c>
      <c r="I11" s="788"/>
      <c r="J11" s="788"/>
      <c r="K11" s="785">
        <v>0.78200000000000003</v>
      </c>
      <c r="L11" s="788"/>
      <c r="M11" s="788"/>
      <c r="N11" s="785">
        <v>0.78700000000000003</v>
      </c>
      <c r="O11" s="788"/>
      <c r="P11" s="788"/>
      <c r="Q11" s="786">
        <v>0.79390000000000005</v>
      </c>
      <c r="R11" s="439"/>
      <c r="S11" s="439"/>
      <c r="T11" s="439"/>
      <c r="U11" s="439"/>
      <c r="V11" s="439"/>
      <c r="W11" s="439"/>
      <c r="X11" s="439"/>
      <c r="Y11" s="439"/>
      <c r="Z11" s="439"/>
      <c r="AA11" s="439"/>
      <c r="AB11" s="439"/>
      <c r="AC11" s="439"/>
      <c r="AD11" s="439"/>
      <c r="AE11" s="439"/>
      <c r="AF11" s="439"/>
      <c r="AG11" s="439"/>
      <c r="AH11" s="439"/>
      <c r="AI11" s="439"/>
      <c r="AJ11" s="439"/>
      <c r="AK11" s="439"/>
      <c r="AL11" s="479"/>
      <c r="AM11" s="776">
        <v>0.59327959524296126</v>
      </c>
      <c r="AN11" s="789" t="s">
        <v>378</v>
      </c>
      <c r="AO11" s="776">
        <v>0.15541902160464371</v>
      </c>
      <c r="AP11" s="772" t="s">
        <v>379</v>
      </c>
      <c r="AQ11" s="70" t="s">
        <v>78</v>
      </c>
      <c r="AR11" s="71">
        <v>0</v>
      </c>
      <c r="AS11" s="70" t="s">
        <v>228</v>
      </c>
      <c r="AT11" s="72">
        <v>13</v>
      </c>
      <c r="AU11" s="73">
        <v>10</v>
      </c>
      <c r="AV11" s="74">
        <v>0</v>
      </c>
      <c r="AW11" s="322">
        <v>0</v>
      </c>
      <c r="AX11" s="74">
        <v>0</v>
      </c>
      <c r="AY11" s="322">
        <v>0</v>
      </c>
      <c r="AZ11" s="74">
        <v>10</v>
      </c>
      <c r="BA11" s="328">
        <v>1</v>
      </c>
      <c r="BB11" s="75">
        <v>0</v>
      </c>
      <c r="BC11" s="328">
        <v>0</v>
      </c>
      <c r="BD11" s="76">
        <v>0</v>
      </c>
      <c r="BE11" s="74">
        <v>0</v>
      </c>
      <c r="BF11" s="74">
        <v>0</v>
      </c>
      <c r="BG11" s="338">
        <v>0</v>
      </c>
      <c r="BH11" s="375" t="s">
        <v>978</v>
      </c>
      <c r="BI11" s="422" t="s">
        <v>978</v>
      </c>
      <c r="BJ11" s="376" t="s">
        <v>978</v>
      </c>
      <c r="BK11" s="422" t="s">
        <v>978</v>
      </c>
      <c r="BL11" s="376">
        <v>0</v>
      </c>
      <c r="BM11" s="422">
        <v>0</v>
      </c>
      <c r="BN11" s="376" t="s">
        <v>978</v>
      </c>
      <c r="BO11" s="422" t="s">
        <v>978</v>
      </c>
      <c r="BP11" s="614">
        <v>0</v>
      </c>
      <c r="BQ11" s="607">
        <v>0</v>
      </c>
      <c r="BR11" s="622">
        <v>0</v>
      </c>
      <c r="BS11" s="76">
        <v>0</v>
      </c>
      <c r="BT11" s="74">
        <v>0</v>
      </c>
      <c r="BU11" s="74">
        <v>0</v>
      </c>
      <c r="BV11" s="137" t="s">
        <v>978</v>
      </c>
      <c r="BW11" s="387" t="s">
        <v>978</v>
      </c>
      <c r="BX11" s="77">
        <v>0</v>
      </c>
      <c r="BY11" s="74">
        <v>0</v>
      </c>
      <c r="BZ11" s="74">
        <v>0</v>
      </c>
      <c r="CA11" s="137" t="s">
        <v>978</v>
      </c>
      <c r="CB11" s="394" t="s">
        <v>978</v>
      </c>
      <c r="CC11" s="76">
        <v>3733500</v>
      </c>
      <c r="CD11" s="74">
        <v>0</v>
      </c>
      <c r="CE11" s="74">
        <v>0</v>
      </c>
      <c r="CF11" s="137">
        <v>0</v>
      </c>
      <c r="CG11" s="387" t="s">
        <v>978</v>
      </c>
      <c r="CH11" s="77">
        <v>0</v>
      </c>
      <c r="CI11" s="74">
        <v>0</v>
      </c>
      <c r="CJ11" s="74">
        <v>0</v>
      </c>
      <c r="CK11" s="137" t="s">
        <v>978</v>
      </c>
      <c r="CL11" s="394" t="s">
        <v>978</v>
      </c>
      <c r="CM11" s="401">
        <v>3733500</v>
      </c>
      <c r="CN11" s="402">
        <v>0</v>
      </c>
      <c r="CO11" s="402">
        <v>0</v>
      </c>
      <c r="CP11" s="409">
        <v>0</v>
      </c>
      <c r="CQ11" s="387" t="s">
        <v>978</v>
      </c>
      <c r="CR11" s="78" t="s">
        <v>981</v>
      </c>
      <c r="CS11" s="79" t="s">
        <v>982</v>
      </c>
      <c r="CT11" s="80" t="s">
        <v>914</v>
      </c>
    </row>
    <row r="12" spans="2:98" ht="30" x14ac:dyDescent="0.2">
      <c r="B12" s="856"/>
      <c r="C12" s="859"/>
      <c r="D12" s="862"/>
      <c r="E12" s="782"/>
      <c r="F12" s="782"/>
      <c r="G12" s="784"/>
      <c r="H12" s="782"/>
      <c r="I12" s="784"/>
      <c r="J12" s="784"/>
      <c r="K12" s="782"/>
      <c r="L12" s="784"/>
      <c r="M12" s="784"/>
      <c r="N12" s="782"/>
      <c r="O12" s="784"/>
      <c r="P12" s="784"/>
      <c r="Q12" s="787"/>
      <c r="R12" s="435"/>
      <c r="S12" s="435"/>
      <c r="T12" s="435"/>
      <c r="U12" s="435"/>
      <c r="V12" s="435"/>
      <c r="W12" s="435"/>
      <c r="X12" s="435"/>
      <c r="Y12" s="435"/>
      <c r="Z12" s="435"/>
      <c r="AA12" s="435"/>
      <c r="AB12" s="435"/>
      <c r="AC12" s="435"/>
      <c r="AD12" s="435"/>
      <c r="AE12" s="435"/>
      <c r="AF12" s="435"/>
      <c r="AG12" s="435"/>
      <c r="AH12" s="435"/>
      <c r="AI12" s="435"/>
      <c r="AJ12" s="435"/>
      <c r="AK12" s="435"/>
      <c r="AL12" s="480"/>
      <c r="AM12" s="783"/>
      <c r="AN12" s="790"/>
      <c r="AO12" s="783"/>
      <c r="AP12" s="773"/>
      <c r="AQ12" s="82" t="s">
        <v>79</v>
      </c>
      <c r="AR12" s="83">
        <v>0</v>
      </c>
      <c r="AS12" s="82" t="s">
        <v>229</v>
      </c>
      <c r="AT12" s="84">
        <v>27628</v>
      </c>
      <c r="AU12" s="14">
        <v>32276</v>
      </c>
      <c r="AV12" s="85">
        <v>32276</v>
      </c>
      <c r="AW12" s="323">
        <v>0.25</v>
      </c>
      <c r="AX12" s="85">
        <v>32276</v>
      </c>
      <c r="AY12" s="323">
        <v>0.25</v>
      </c>
      <c r="AZ12" s="85">
        <v>32276</v>
      </c>
      <c r="BA12" s="329">
        <v>0.25</v>
      </c>
      <c r="BB12" s="86">
        <v>32276</v>
      </c>
      <c r="BC12" s="329">
        <v>0.25</v>
      </c>
      <c r="BD12" s="87">
        <v>32764</v>
      </c>
      <c r="BE12" s="85">
        <v>0</v>
      </c>
      <c r="BF12" s="85">
        <v>0</v>
      </c>
      <c r="BG12" s="339">
        <v>0</v>
      </c>
      <c r="BH12" s="377">
        <v>1.0151195935060107</v>
      </c>
      <c r="BI12" s="423">
        <v>1</v>
      </c>
      <c r="BJ12" s="378">
        <v>0</v>
      </c>
      <c r="BK12" s="423">
        <v>0</v>
      </c>
      <c r="BL12" s="378">
        <v>0</v>
      </c>
      <c r="BM12" s="423">
        <v>0</v>
      </c>
      <c r="BN12" s="378">
        <v>0</v>
      </c>
      <c r="BO12" s="423">
        <v>0</v>
      </c>
      <c r="BP12" s="615">
        <v>0.25377989837650267</v>
      </c>
      <c r="BQ12" s="608">
        <v>0.25377989837650267</v>
      </c>
      <c r="BR12" s="623">
        <v>0.25377989837650267</v>
      </c>
      <c r="BS12" s="87">
        <v>23909551.394259997</v>
      </c>
      <c r="BT12" s="85">
        <v>20753832.356330004</v>
      </c>
      <c r="BU12" s="85">
        <v>0</v>
      </c>
      <c r="BV12" s="95">
        <v>0.86801429328834701</v>
      </c>
      <c r="BW12" s="388" t="s">
        <v>978</v>
      </c>
      <c r="BX12" s="88">
        <v>19705923.116</v>
      </c>
      <c r="BY12" s="85">
        <v>0</v>
      </c>
      <c r="BZ12" s="85">
        <v>0</v>
      </c>
      <c r="CA12" s="95">
        <v>0</v>
      </c>
      <c r="CB12" s="395" t="s">
        <v>978</v>
      </c>
      <c r="CC12" s="89">
        <v>25363296</v>
      </c>
      <c r="CD12" s="85">
        <v>0</v>
      </c>
      <c r="CE12" s="85">
        <v>0</v>
      </c>
      <c r="CF12" s="95">
        <v>0</v>
      </c>
      <c r="CG12" s="388" t="s">
        <v>978</v>
      </c>
      <c r="CH12" s="88">
        <v>25532296</v>
      </c>
      <c r="CI12" s="85">
        <v>0</v>
      </c>
      <c r="CJ12" s="85">
        <v>0</v>
      </c>
      <c r="CK12" s="95">
        <v>0</v>
      </c>
      <c r="CL12" s="395" t="s">
        <v>978</v>
      </c>
      <c r="CM12" s="403">
        <v>94511066.510260001</v>
      </c>
      <c r="CN12" s="404">
        <v>20753832.356330004</v>
      </c>
      <c r="CO12" s="404">
        <v>0</v>
      </c>
      <c r="CP12" s="410">
        <v>0.2195915581386122</v>
      </c>
      <c r="CQ12" s="388" t="s">
        <v>978</v>
      </c>
      <c r="CR12" s="90" t="s">
        <v>981</v>
      </c>
      <c r="CS12" s="91" t="s">
        <v>982</v>
      </c>
      <c r="CT12" s="92" t="s">
        <v>914</v>
      </c>
    </row>
    <row r="13" spans="2:98" ht="45" x14ac:dyDescent="0.2">
      <c r="B13" s="856"/>
      <c r="C13" s="859"/>
      <c r="D13" s="862"/>
      <c r="E13" s="782"/>
      <c r="F13" s="782"/>
      <c r="G13" s="771"/>
      <c r="H13" s="782"/>
      <c r="I13" s="771"/>
      <c r="J13" s="771"/>
      <c r="K13" s="782"/>
      <c r="L13" s="771"/>
      <c r="M13" s="771"/>
      <c r="N13" s="782"/>
      <c r="O13" s="771"/>
      <c r="P13" s="771"/>
      <c r="Q13" s="787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80"/>
      <c r="AM13" s="783"/>
      <c r="AN13" s="790"/>
      <c r="AO13" s="783"/>
      <c r="AP13" s="773"/>
      <c r="AQ13" s="82" t="s">
        <v>80</v>
      </c>
      <c r="AR13" s="83">
        <v>0</v>
      </c>
      <c r="AS13" s="82" t="s">
        <v>230</v>
      </c>
      <c r="AT13" s="93">
        <v>1</v>
      </c>
      <c r="AU13" s="46">
        <v>1</v>
      </c>
      <c r="AV13" s="94">
        <v>1</v>
      </c>
      <c r="AW13" s="323">
        <v>0.25</v>
      </c>
      <c r="AX13" s="94">
        <v>1</v>
      </c>
      <c r="AY13" s="323">
        <v>0.25</v>
      </c>
      <c r="AZ13" s="94">
        <v>1</v>
      </c>
      <c r="BA13" s="329">
        <v>0.25</v>
      </c>
      <c r="BB13" s="95">
        <v>1</v>
      </c>
      <c r="BC13" s="329">
        <v>0.25</v>
      </c>
      <c r="BD13" s="349">
        <v>0.99</v>
      </c>
      <c r="BE13" s="94">
        <v>0</v>
      </c>
      <c r="BF13" s="94">
        <v>0</v>
      </c>
      <c r="BG13" s="340">
        <v>0</v>
      </c>
      <c r="BH13" s="377">
        <v>0.99</v>
      </c>
      <c r="BI13" s="423">
        <v>0.99</v>
      </c>
      <c r="BJ13" s="378">
        <v>0</v>
      </c>
      <c r="BK13" s="423">
        <v>0</v>
      </c>
      <c r="BL13" s="378">
        <v>0</v>
      </c>
      <c r="BM13" s="423">
        <v>0</v>
      </c>
      <c r="BN13" s="378">
        <v>0</v>
      </c>
      <c r="BO13" s="423">
        <v>0</v>
      </c>
      <c r="BP13" s="615">
        <v>0.2475</v>
      </c>
      <c r="BQ13" s="608">
        <v>0.2475</v>
      </c>
      <c r="BR13" s="623">
        <v>0.2475</v>
      </c>
      <c r="BS13" s="87">
        <v>1000000</v>
      </c>
      <c r="BT13" s="85">
        <v>1000000</v>
      </c>
      <c r="BU13" s="85">
        <v>0</v>
      </c>
      <c r="BV13" s="95">
        <v>1</v>
      </c>
      <c r="BW13" s="388" t="s">
        <v>978</v>
      </c>
      <c r="BX13" s="96">
        <v>1115000</v>
      </c>
      <c r="BY13" s="85">
        <v>0</v>
      </c>
      <c r="BZ13" s="85">
        <v>0</v>
      </c>
      <c r="CA13" s="95">
        <v>0</v>
      </c>
      <c r="CB13" s="395" t="s">
        <v>978</v>
      </c>
      <c r="CC13" s="87">
        <v>1187000</v>
      </c>
      <c r="CD13" s="85">
        <v>0</v>
      </c>
      <c r="CE13" s="85">
        <v>0</v>
      </c>
      <c r="CF13" s="95">
        <v>0</v>
      </c>
      <c r="CG13" s="388" t="s">
        <v>978</v>
      </c>
      <c r="CH13" s="96">
        <v>1263000</v>
      </c>
      <c r="CI13" s="85">
        <v>0</v>
      </c>
      <c r="CJ13" s="85">
        <v>0</v>
      </c>
      <c r="CK13" s="95">
        <v>0</v>
      </c>
      <c r="CL13" s="395" t="s">
        <v>978</v>
      </c>
      <c r="CM13" s="403">
        <v>4565000</v>
      </c>
      <c r="CN13" s="404">
        <v>1000000</v>
      </c>
      <c r="CO13" s="404">
        <v>0</v>
      </c>
      <c r="CP13" s="410">
        <v>0.21905805038335158</v>
      </c>
      <c r="CQ13" s="388" t="s">
        <v>978</v>
      </c>
      <c r="CR13" s="90" t="s">
        <v>983</v>
      </c>
      <c r="CS13" s="91" t="s">
        <v>982</v>
      </c>
      <c r="CT13" s="92" t="s">
        <v>914</v>
      </c>
    </row>
    <row r="14" spans="2:98" ht="30" customHeight="1" x14ac:dyDescent="0.2">
      <c r="B14" s="856"/>
      <c r="C14" s="859"/>
      <c r="D14" s="862" t="s">
        <v>51</v>
      </c>
      <c r="E14" s="782">
        <v>0.9032</v>
      </c>
      <c r="F14" s="782">
        <v>0.92</v>
      </c>
      <c r="G14" s="770"/>
      <c r="H14" s="782">
        <v>0.90500000000000003</v>
      </c>
      <c r="I14" s="770"/>
      <c r="J14" s="770"/>
      <c r="K14" s="782">
        <v>0.91</v>
      </c>
      <c r="L14" s="770"/>
      <c r="M14" s="770"/>
      <c r="N14" s="782">
        <v>0.91500000000000004</v>
      </c>
      <c r="O14" s="770"/>
      <c r="P14" s="770"/>
      <c r="Q14" s="787">
        <v>0.92</v>
      </c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80"/>
      <c r="AM14" s="783"/>
      <c r="AN14" s="790"/>
      <c r="AO14" s="783"/>
      <c r="AP14" s="773"/>
      <c r="AQ14" s="82" t="s">
        <v>81</v>
      </c>
      <c r="AR14" s="83">
        <v>0</v>
      </c>
      <c r="AS14" s="82" t="s">
        <v>231</v>
      </c>
      <c r="AT14" s="84">
        <v>3335</v>
      </c>
      <c r="AU14" s="14">
        <v>3335</v>
      </c>
      <c r="AV14" s="85">
        <v>3335</v>
      </c>
      <c r="AW14" s="323">
        <v>0.25</v>
      </c>
      <c r="AX14" s="85">
        <v>3335</v>
      </c>
      <c r="AY14" s="323">
        <v>0.25</v>
      </c>
      <c r="AZ14" s="85">
        <v>3335</v>
      </c>
      <c r="BA14" s="329">
        <v>0.25</v>
      </c>
      <c r="BB14" s="86">
        <v>3335</v>
      </c>
      <c r="BC14" s="329">
        <v>0.25</v>
      </c>
      <c r="BD14" s="87">
        <v>3561</v>
      </c>
      <c r="BE14" s="85">
        <v>0</v>
      </c>
      <c r="BF14" s="85">
        <v>0</v>
      </c>
      <c r="BG14" s="339">
        <v>0</v>
      </c>
      <c r="BH14" s="377">
        <v>1.0677661169415293</v>
      </c>
      <c r="BI14" s="423">
        <v>1</v>
      </c>
      <c r="BJ14" s="378">
        <v>0</v>
      </c>
      <c r="BK14" s="423">
        <v>0</v>
      </c>
      <c r="BL14" s="378">
        <v>0</v>
      </c>
      <c r="BM14" s="423">
        <v>0</v>
      </c>
      <c r="BN14" s="378">
        <v>0</v>
      </c>
      <c r="BO14" s="423">
        <v>0</v>
      </c>
      <c r="BP14" s="615">
        <v>0.26694152923538234</v>
      </c>
      <c r="BQ14" s="608">
        <v>0.26694152923538234</v>
      </c>
      <c r="BR14" s="623">
        <v>0.26694152923538234</v>
      </c>
      <c r="BS14" s="87">
        <v>41860.631000000001</v>
      </c>
      <c r="BT14" s="85">
        <v>0</v>
      </c>
      <c r="BU14" s="85">
        <v>0</v>
      </c>
      <c r="BV14" s="95">
        <v>0</v>
      </c>
      <c r="BW14" s="388" t="s">
        <v>978</v>
      </c>
      <c r="BX14" s="96">
        <v>160339.424</v>
      </c>
      <c r="BY14" s="85">
        <v>0</v>
      </c>
      <c r="BZ14" s="85">
        <v>0</v>
      </c>
      <c r="CA14" s="95">
        <v>0</v>
      </c>
      <c r="CB14" s="395" t="s">
        <v>978</v>
      </c>
      <c r="CC14" s="87">
        <v>170199</v>
      </c>
      <c r="CD14" s="85">
        <v>0</v>
      </c>
      <c r="CE14" s="85">
        <v>0</v>
      </c>
      <c r="CF14" s="95">
        <v>0</v>
      </c>
      <c r="CG14" s="388" t="s">
        <v>978</v>
      </c>
      <c r="CH14" s="96">
        <v>180321</v>
      </c>
      <c r="CI14" s="85">
        <v>0</v>
      </c>
      <c r="CJ14" s="85">
        <v>0</v>
      </c>
      <c r="CK14" s="95">
        <v>0</v>
      </c>
      <c r="CL14" s="395" t="s">
        <v>978</v>
      </c>
      <c r="CM14" s="403">
        <v>552720.05499999993</v>
      </c>
      <c r="CN14" s="404">
        <v>0</v>
      </c>
      <c r="CO14" s="404">
        <v>0</v>
      </c>
      <c r="CP14" s="410">
        <v>0</v>
      </c>
      <c r="CQ14" s="388" t="s">
        <v>978</v>
      </c>
      <c r="CR14" s="90" t="s">
        <v>981</v>
      </c>
      <c r="CS14" s="91" t="s">
        <v>982</v>
      </c>
      <c r="CT14" s="92" t="s">
        <v>914</v>
      </c>
    </row>
    <row r="15" spans="2:98" ht="30" x14ac:dyDescent="0.2">
      <c r="B15" s="856"/>
      <c r="C15" s="859"/>
      <c r="D15" s="862"/>
      <c r="E15" s="782"/>
      <c r="F15" s="782"/>
      <c r="G15" s="784"/>
      <c r="H15" s="782"/>
      <c r="I15" s="784"/>
      <c r="J15" s="784"/>
      <c r="K15" s="782"/>
      <c r="L15" s="784"/>
      <c r="M15" s="784"/>
      <c r="N15" s="782"/>
      <c r="O15" s="784"/>
      <c r="P15" s="784"/>
      <c r="Q15" s="787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5"/>
      <c r="AE15" s="435"/>
      <c r="AF15" s="435"/>
      <c r="AG15" s="435"/>
      <c r="AH15" s="435"/>
      <c r="AI15" s="435"/>
      <c r="AJ15" s="435"/>
      <c r="AK15" s="435"/>
      <c r="AL15" s="480"/>
      <c r="AM15" s="783"/>
      <c r="AN15" s="790"/>
      <c r="AO15" s="783"/>
      <c r="AP15" s="773"/>
      <c r="AQ15" s="82" t="s">
        <v>82</v>
      </c>
      <c r="AR15" s="83">
        <v>0</v>
      </c>
      <c r="AS15" s="82" t="s">
        <v>232</v>
      </c>
      <c r="AT15" s="84">
        <v>37</v>
      </c>
      <c r="AU15" s="14">
        <v>35</v>
      </c>
      <c r="AV15" s="85">
        <v>17</v>
      </c>
      <c r="AW15" s="323">
        <v>0.48571428571428571</v>
      </c>
      <c r="AX15" s="85">
        <v>0</v>
      </c>
      <c r="AY15" s="323">
        <v>0</v>
      </c>
      <c r="AZ15" s="85">
        <v>9</v>
      </c>
      <c r="BA15" s="329">
        <v>0.25714285714285712</v>
      </c>
      <c r="BB15" s="86">
        <v>9</v>
      </c>
      <c r="BC15" s="329">
        <v>0.25714285714285712</v>
      </c>
      <c r="BD15" s="87">
        <v>9</v>
      </c>
      <c r="BE15" s="85">
        <v>0</v>
      </c>
      <c r="BF15" s="85">
        <v>0</v>
      </c>
      <c r="BG15" s="339">
        <v>0</v>
      </c>
      <c r="BH15" s="377">
        <v>0.52941176470588236</v>
      </c>
      <c r="BI15" s="423">
        <v>0.52941176470588236</v>
      </c>
      <c r="BJ15" s="378" t="s">
        <v>978</v>
      </c>
      <c r="BK15" s="423" t="s">
        <v>978</v>
      </c>
      <c r="BL15" s="378">
        <v>0</v>
      </c>
      <c r="BM15" s="423">
        <v>0</v>
      </c>
      <c r="BN15" s="378">
        <v>0</v>
      </c>
      <c r="BO15" s="423">
        <v>0</v>
      </c>
      <c r="BP15" s="615">
        <v>0.25714285714285712</v>
      </c>
      <c r="BQ15" s="608">
        <v>0.25714285714285712</v>
      </c>
      <c r="BR15" s="623">
        <v>0.25714285714285712</v>
      </c>
      <c r="BS15" s="87">
        <v>428481.48980000004</v>
      </c>
      <c r="BT15" s="85">
        <v>428481.48980000004</v>
      </c>
      <c r="BU15" s="85">
        <v>0</v>
      </c>
      <c r="BV15" s="95">
        <v>1</v>
      </c>
      <c r="BW15" s="388" t="s">
        <v>978</v>
      </c>
      <c r="BX15" s="96">
        <v>0</v>
      </c>
      <c r="BY15" s="85">
        <v>0</v>
      </c>
      <c r="BZ15" s="85">
        <v>0</v>
      </c>
      <c r="CA15" s="95" t="s">
        <v>978</v>
      </c>
      <c r="CB15" s="395" t="s">
        <v>978</v>
      </c>
      <c r="CC15" s="87">
        <v>1225824</v>
      </c>
      <c r="CD15" s="85">
        <v>0</v>
      </c>
      <c r="CE15" s="85">
        <v>0</v>
      </c>
      <c r="CF15" s="95">
        <v>0</v>
      </c>
      <c r="CG15" s="388" t="s">
        <v>978</v>
      </c>
      <c r="CH15" s="96">
        <v>1725824</v>
      </c>
      <c r="CI15" s="85">
        <v>0</v>
      </c>
      <c r="CJ15" s="85">
        <v>0</v>
      </c>
      <c r="CK15" s="95">
        <v>0</v>
      </c>
      <c r="CL15" s="395" t="s">
        <v>978</v>
      </c>
      <c r="CM15" s="403">
        <v>3380129.4898000001</v>
      </c>
      <c r="CN15" s="404">
        <v>428481.48980000004</v>
      </c>
      <c r="CO15" s="404">
        <v>0</v>
      </c>
      <c r="CP15" s="410">
        <v>0.12676481510338616</v>
      </c>
      <c r="CQ15" s="388" t="s">
        <v>978</v>
      </c>
      <c r="CR15" s="90" t="s">
        <v>984</v>
      </c>
      <c r="CS15" s="91" t="s">
        <v>982</v>
      </c>
      <c r="CT15" s="92" t="s">
        <v>914</v>
      </c>
    </row>
    <row r="16" spans="2:98" ht="60" x14ac:dyDescent="0.2">
      <c r="B16" s="856"/>
      <c r="C16" s="859"/>
      <c r="D16" s="862"/>
      <c r="E16" s="782"/>
      <c r="F16" s="782"/>
      <c r="G16" s="771"/>
      <c r="H16" s="782"/>
      <c r="I16" s="771"/>
      <c r="J16" s="771"/>
      <c r="K16" s="782"/>
      <c r="L16" s="771"/>
      <c r="M16" s="771"/>
      <c r="N16" s="782"/>
      <c r="O16" s="771"/>
      <c r="P16" s="771"/>
      <c r="Q16" s="787"/>
      <c r="R16" s="435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80"/>
      <c r="AM16" s="783"/>
      <c r="AN16" s="790"/>
      <c r="AO16" s="783"/>
      <c r="AP16" s="773"/>
      <c r="AQ16" s="82" t="s">
        <v>83</v>
      </c>
      <c r="AR16" s="83">
        <v>0</v>
      </c>
      <c r="AS16" s="82" t="s">
        <v>233</v>
      </c>
      <c r="AT16" s="93">
        <v>1</v>
      </c>
      <c r="AU16" s="46">
        <v>1</v>
      </c>
      <c r="AV16" s="94">
        <v>1</v>
      </c>
      <c r="AW16" s="323">
        <v>0.25</v>
      </c>
      <c r="AX16" s="94">
        <v>1</v>
      </c>
      <c r="AY16" s="323">
        <v>0.25</v>
      </c>
      <c r="AZ16" s="94">
        <v>1</v>
      </c>
      <c r="BA16" s="329">
        <v>0.25</v>
      </c>
      <c r="BB16" s="95">
        <v>1</v>
      </c>
      <c r="BC16" s="329">
        <v>0.25</v>
      </c>
      <c r="BD16" s="349">
        <v>1</v>
      </c>
      <c r="BE16" s="94">
        <v>0</v>
      </c>
      <c r="BF16" s="94">
        <v>0</v>
      </c>
      <c r="BG16" s="340">
        <v>0</v>
      </c>
      <c r="BH16" s="377">
        <v>1</v>
      </c>
      <c r="BI16" s="423">
        <v>1</v>
      </c>
      <c r="BJ16" s="378">
        <v>0</v>
      </c>
      <c r="BK16" s="423">
        <v>0</v>
      </c>
      <c r="BL16" s="378">
        <v>0</v>
      </c>
      <c r="BM16" s="423">
        <v>0</v>
      </c>
      <c r="BN16" s="378">
        <v>0</v>
      </c>
      <c r="BO16" s="423">
        <v>0</v>
      </c>
      <c r="BP16" s="615">
        <v>0.25</v>
      </c>
      <c r="BQ16" s="608">
        <v>0.25</v>
      </c>
      <c r="BR16" s="623">
        <v>0.25</v>
      </c>
      <c r="BS16" s="87">
        <v>245102</v>
      </c>
      <c r="BT16" s="85">
        <v>214399.99799999999</v>
      </c>
      <c r="BU16" s="85">
        <v>0</v>
      </c>
      <c r="BV16" s="95">
        <v>0.87473785607624577</v>
      </c>
      <c r="BW16" s="388" t="s">
        <v>978</v>
      </c>
      <c r="BX16" s="96">
        <v>286078</v>
      </c>
      <c r="BY16" s="85">
        <v>0</v>
      </c>
      <c r="BZ16" s="85">
        <v>0</v>
      </c>
      <c r="CA16" s="95">
        <v>0</v>
      </c>
      <c r="CB16" s="395" t="s">
        <v>978</v>
      </c>
      <c r="CC16" s="87">
        <v>303131</v>
      </c>
      <c r="CD16" s="85">
        <v>0</v>
      </c>
      <c r="CE16" s="85">
        <v>0</v>
      </c>
      <c r="CF16" s="95">
        <v>0</v>
      </c>
      <c r="CG16" s="388" t="s">
        <v>978</v>
      </c>
      <c r="CH16" s="96">
        <v>321325</v>
      </c>
      <c r="CI16" s="85">
        <v>0</v>
      </c>
      <c r="CJ16" s="85">
        <v>0</v>
      </c>
      <c r="CK16" s="95">
        <v>0</v>
      </c>
      <c r="CL16" s="395" t="s">
        <v>978</v>
      </c>
      <c r="CM16" s="403">
        <v>1155636</v>
      </c>
      <c r="CN16" s="404">
        <v>214399.99799999999</v>
      </c>
      <c r="CO16" s="404">
        <v>0</v>
      </c>
      <c r="CP16" s="410">
        <v>0.18552554437556462</v>
      </c>
      <c r="CQ16" s="388" t="s">
        <v>978</v>
      </c>
      <c r="CR16" s="90" t="s">
        <v>981</v>
      </c>
      <c r="CS16" s="91" t="s">
        <v>982</v>
      </c>
      <c r="CT16" s="92" t="s">
        <v>914</v>
      </c>
    </row>
    <row r="17" spans="2:98" ht="75" x14ac:dyDescent="0.2">
      <c r="B17" s="856"/>
      <c r="C17" s="859"/>
      <c r="D17" s="862" t="s">
        <v>52</v>
      </c>
      <c r="E17" s="782">
        <v>0.53900000000000003</v>
      </c>
      <c r="F17" s="782">
        <v>0.56000000000000005</v>
      </c>
      <c r="G17" s="770"/>
      <c r="H17" s="782">
        <v>0.54400000000000004</v>
      </c>
      <c r="I17" s="770"/>
      <c r="J17" s="770"/>
      <c r="K17" s="782">
        <v>0.54900000000000004</v>
      </c>
      <c r="L17" s="770"/>
      <c r="M17" s="770"/>
      <c r="N17" s="782">
        <v>0.55400000000000005</v>
      </c>
      <c r="O17" s="770"/>
      <c r="P17" s="770"/>
      <c r="Q17" s="787">
        <v>0.56000000000000005</v>
      </c>
      <c r="R17" s="435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80"/>
      <c r="AM17" s="783"/>
      <c r="AN17" s="790"/>
      <c r="AO17" s="783"/>
      <c r="AP17" s="773"/>
      <c r="AQ17" s="82" t="s">
        <v>84</v>
      </c>
      <c r="AR17" s="83">
        <v>0</v>
      </c>
      <c r="AS17" s="82" t="s">
        <v>234</v>
      </c>
      <c r="AT17" s="93">
        <v>1</v>
      </c>
      <c r="AU17" s="46">
        <v>1</v>
      </c>
      <c r="AV17" s="94">
        <v>1</v>
      </c>
      <c r="AW17" s="323">
        <v>0.25</v>
      </c>
      <c r="AX17" s="94">
        <v>1</v>
      </c>
      <c r="AY17" s="323">
        <v>0.25</v>
      </c>
      <c r="AZ17" s="94">
        <v>1</v>
      </c>
      <c r="BA17" s="329">
        <v>0.25</v>
      </c>
      <c r="BB17" s="95">
        <v>1</v>
      </c>
      <c r="BC17" s="329">
        <v>0.25</v>
      </c>
      <c r="BD17" s="349">
        <v>1</v>
      </c>
      <c r="BE17" s="94">
        <v>0</v>
      </c>
      <c r="BF17" s="94">
        <v>0</v>
      </c>
      <c r="BG17" s="340">
        <v>0</v>
      </c>
      <c r="BH17" s="377">
        <v>1</v>
      </c>
      <c r="BI17" s="423">
        <v>1</v>
      </c>
      <c r="BJ17" s="378">
        <v>0</v>
      </c>
      <c r="BK17" s="423">
        <v>0</v>
      </c>
      <c r="BL17" s="378">
        <v>0</v>
      </c>
      <c r="BM17" s="423">
        <v>0</v>
      </c>
      <c r="BN17" s="378">
        <v>0</v>
      </c>
      <c r="BO17" s="423">
        <v>0</v>
      </c>
      <c r="BP17" s="615">
        <v>0.25</v>
      </c>
      <c r="BQ17" s="608">
        <v>0.25</v>
      </c>
      <c r="BR17" s="623">
        <v>0.25</v>
      </c>
      <c r="BS17" s="87">
        <v>937749.89030999993</v>
      </c>
      <c r="BT17" s="85">
        <v>727199.35699</v>
      </c>
      <c r="BU17" s="85">
        <v>0</v>
      </c>
      <c r="BV17" s="95">
        <v>0.77547261215845464</v>
      </c>
      <c r="BW17" s="388" t="s">
        <v>978</v>
      </c>
      <c r="BX17" s="96">
        <v>903920</v>
      </c>
      <c r="BY17" s="85">
        <v>0</v>
      </c>
      <c r="BZ17" s="85">
        <v>0</v>
      </c>
      <c r="CA17" s="95">
        <v>0</v>
      </c>
      <c r="CB17" s="395" t="s">
        <v>978</v>
      </c>
      <c r="CC17" s="87">
        <v>939053</v>
      </c>
      <c r="CD17" s="85">
        <v>0</v>
      </c>
      <c r="CE17" s="85">
        <v>0</v>
      </c>
      <c r="CF17" s="95">
        <v>0</v>
      </c>
      <c r="CG17" s="388" t="s">
        <v>978</v>
      </c>
      <c r="CH17" s="96">
        <v>975445</v>
      </c>
      <c r="CI17" s="85">
        <v>0</v>
      </c>
      <c r="CJ17" s="85">
        <v>0</v>
      </c>
      <c r="CK17" s="95">
        <v>0</v>
      </c>
      <c r="CL17" s="395" t="s">
        <v>978</v>
      </c>
      <c r="CM17" s="403">
        <v>3756167.8903099997</v>
      </c>
      <c r="CN17" s="404">
        <v>727199.35699</v>
      </c>
      <c r="CO17" s="404">
        <v>0</v>
      </c>
      <c r="CP17" s="410">
        <v>0.19360139861319767</v>
      </c>
      <c r="CQ17" s="388" t="s">
        <v>978</v>
      </c>
      <c r="CR17" s="90" t="s">
        <v>981</v>
      </c>
      <c r="CS17" s="91" t="s">
        <v>982</v>
      </c>
      <c r="CT17" s="92" t="s">
        <v>914</v>
      </c>
    </row>
    <row r="18" spans="2:98" ht="30" customHeight="1" x14ac:dyDescent="0.2">
      <c r="B18" s="856"/>
      <c r="C18" s="859"/>
      <c r="D18" s="862"/>
      <c r="E18" s="782"/>
      <c r="F18" s="782"/>
      <c r="G18" s="784"/>
      <c r="H18" s="782"/>
      <c r="I18" s="784"/>
      <c r="J18" s="784"/>
      <c r="K18" s="782"/>
      <c r="L18" s="784"/>
      <c r="M18" s="784"/>
      <c r="N18" s="782"/>
      <c r="O18" s="784"/>
      <c r="P18" s="784"/>
      <c r="Q18" s="787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5"/>
      <c r="AG18" s="435"/>
      <c r="AH18" s="435"/>
      <c r="AI18" s="435"/>
      <c r="AJ18" s="435"/>
      <c r="AK18" s="435"/>
      <c r="AL18" s="480"/>
      <c r="AM18" s="783"/>
      <c r="AN18" s="790"/>
      <c r="AO18" s="783"/>
      <c r="AP18" s="773"/>
      <c r="AQ18" s="82" t="s">
        <v>85</v>
      </c>
      <c r="AR18" s="83">
        <v>0</v>
      </c>
      <c r="AS18" s="82" t="s">
        <v>235</v>
      </c>
      <c r="AT18" s="84">
        <v>4</v>
      </c>
      <c r="AU18" s="14">
        <v>4</v>
      </c>
      <c r="AV18" s="85">
        <v>4</v>
      </c>
      <c r="AW18" s="323">
        <v>0.25</v>
      </c>
      <c r="AX18" s="85">
        <v>4</v>
      </c>
      <c r="AY18" s="323">
        <v>0.25</v>
      </c>
      <c r="AZ18" s="85">
        <v>4</v>
      </c>
      <c r="BA18" s="329">
        <v>0.25</v>
      </c>
      <c r="BB18" s="86">
        <v>4</v>
      </c>
      <c r="BC18" s="329">
        <v>0.25</v>
      </c>
      <c r="BD18" s="87">
        <v>4</v>
      </c>
      <c r="BE18" s="85">
        <v>0</v>
      </c>
      <c r="BF18" s="85">
        <v>0</v>
      </c>
      <c r="BG18" s="339">
        <v>0</v>
      </c>
      <c r="BH18" s="377">
        <v>1</v>
      </c>
      <c r="BI18" s="423">
        <v>1</v>
      </c>
      <c r="BJ18" s="378">
        <v>0</v>
      </c>
      <c r="BK18" s="423">
        <v>0</v>
      </c>
      <c r="BL18" s="378">
        <v>0</v>
      </c>
      <c r="BM18" s="423">
        <v>0</v>
      </c>
      <c r="BN18" s="378">
        <v>0</v>
      </c>
      <c r="BO18" s="423">
        <v>0</v>
      </c>
      <c r="BP18" s="615">
        <v>0.25</v>
      </c>
      <c r="BQ18" s="608">
        <v>0.25</v>
      </c>
      <c r="BR18" s="623">
        <v>0.25</v>
      </c>
      <c r="BS18" s="87">
        <v>91000</v>
      </c>
      <c r="BT18" s="85">
        <v>88000</v>
      </c>
      <c r="BU18" s="85">
        <v>0</v>
      </c>
      <c r="BV18" s="95">
        <v>0.96703296703296704</v>
      </c>
      <c r="BW18" s="388" t="s">
        <v>978</v>
      </c>
      <c r="BX18" s="96">
        <v>530000</v>
      </c>
      <c r="BY18" s="85">
        <v>0</v>
      </c>
      <c r="BZ18" s="85">
        <v>0</v>
      </c>
      <c r="CA18" s="95">
        <v>0</v>
      </c>
      <c r="CB18" s="395" t="s">
        <v>978</v>
      </c>
      <c r="CC18" s="87">
        <v>561800</v>
      </c>
      <c r="CD18" s="85">
        <v>0</v>
      </c>
      <c r="CE18" s="85">
        <v>0</v>
      </c>
      <c r="CF18" s="95">
        <v>0</v>
      </c>
      <c r="CG18" s="388" t="s">
        <v>978</v>
      </c>
      <c r="CH18" s="96">
        <v>595508</v>
      </c>
      <c r="CI18" s="85">
        <v>0</v>
      </c>
      <c r="CJ18" s="85">
        <v>0</v>
      </c>
      <c r="CK18" s="95">
        <v>0</v>
      </c>
      <c r="CL18" s="395" t="s">
        <v>978</v>
      </c>
      <c r="CM18" s="403">
        <v>1778308</v>
      </c>
      <c r="CN18" s="404">
        <v>88000</v>
      </c>
      <c r="CO18" s="404">
        <v>0</v>
      </c>
      <c r="CP18" s="410">
        <v>4.948524102686374E-2</v>
      </c>
      <c r="CQ18" s="388" t="s">
        <v>978</v>
      </c>
      <c r="CR18" s="90" t="s">
        <v>984</v>
      </c>
      <c r="CS18" s="91" t="s">
        <v>982</v>
      </c>
      <c r="CT18" s="92" t="s">
        <v>914</v>
      </c>
    </row>
    <row r="19" spans="2:98" ht="30" x14ac:dyDescent="0.2">
      <c r="B19" s="856"/>
      <c r="C19" s="859"/>
      <c r="D19" s="862"/>
      <c r="E19" s="782"/>
      <c r="F19" s="782"/>
      <c r="G19" s="771"/>
      <c r="H19" s="782"/>
      <c r="I19" s="771"/>
      <c r="J19" s="771"/>
      <c r="K19" s="782"/>
      <c r="L19" s="771"/>
      <c r="M19" s="771"/>
      <c r="N19" s="782"/>
      <c r="O19" s="771"/>
      <c r="P19" s="771"/>
      <c r="Q19" s="787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80"/>
      <c r="AM19" s="783"/>
      <c r="AN19" s="790"/>
      <c r="AO19" s="783"/>
      <c r="AP19" s="773"/>
      <c r="AQ19" s="82" t="s">
        <v>86</v>
      </c>
      <c r="AR19" s="83">
        <v>0</v>
      </c>
      <c r="AS19" s="82" t="s">
        <v>236</v>
      </c>
      <c r="AT19" s="84">
        <v>2664</v>
      </c>
      <c r="AU19" s="14">
        <v>2664</v>
      </c>
      <c r="AV19" s="85">
        <v>2664</v>
      </c>
      <c r="AW19" s="323">
        <v>0.25</v>
      </c>
      <c r="AX19" s="85">
        <v>2664</v>
      </c>
      <c r="AY19" s="323">
        <v>0.25</v>
      </c>
      <c r="AZ19" s="85">
        <v>2664</v>
      </c>
      <c r="BA19" s="329">
        <v>0.25</v>
      </c>
      <c r="BB19" s="86">
        <v>2664</v>
      </c>
      <c r="BC19" s="329">
        <v>0.25</v>
      </c>
      <c r="BD19" s="87">
        <v>2684</v>
      </c>
      <c r="BE19" s="85">
        <v>0</v>
      </c>
      <c r="BF19" s="85">
        <v>0</v>
      </c>
      <c r="BG19" s="339">
        <v>0</v>
      </c>
      <c r="BH19" s="377">
        <v>1.0075075075075075</v>
      </c>
      <c r="BI19" s="423">
        <v>1</v>
      </c>
      <c r="BJ19" s="378">
        <v>0</v>
      </c>
      <c r="BK19" s="423">
        <v>0</v>
      </c>
      <c r="BL19" s="378">
        <v>0</v>
      </c>
      <c r="BM19" s="423">
        <v>0</v>
      </c>
      <c r="BN19" s="378">
        <v>0</v>
      </c>
      <c r="BO19" s="423">
        <v>0</v>
      </c>
      <c r="BP19" s="615">
        <v>0.25187687687687688</v>
      </c>
      <c r="BQ19" s="608">
        <v>0.25187687687687688</v>
      </c>
      <c r="BR19" s="623">
        <v>0.25187687687687688</v>
      </c>
      <c r="BS19" s="87">
        <v>1256884.791</v>
      </c>
      <c r="BT19" s="85">
        <v>1029289.618</v>
      </c>
      <c r="BU19" s="85">
        <v>0</v>
      </c>
      <c r="BV19" s="95">
        <v>0.81892121328087586</v>
      </c>
      <c r="BW19" s="388" t="s">
        <v>978</v>
      </c>
      <c r="BX19" s="96">
        <v>3416292.1949999998</v>
      </c>
      <c r="BY19" s="85">
        <v>0</v>
      </c>
      <c r="BZ19" s="85">
        <v>0</v>
      </c>
      <c r="CA19" s="95">
        <v>0</v>
      </c>
      <c r="CB19" s="395" t="s">
        <v>978</v>
      </c>
      <c r="CC19" s="87">
        <v>4050000</v>
      </c>
      <c r="CD19" s="85">
        <v>0</v>
      </c>
      <c r="CE19" s="85">
        <v>0</v>
      </c>
      <c r="CF19" s="95">
        <v>0</v>
      </c>
      <c r="CG19" s="388" t="s">
        <v>978</v>
      </c>
      <c r="CH19" s="96">
        <v>4091000</v>
      </c>
      <c r="CI19" s="85">
        <v>0</v>
      </c>
      <c r="CJ19" s="85">
        <v>0</v>
      </c>
      <c r="CK19" s="95">
        <v>0</v>
      </c>
      <c r="CL19" s="395" t="s">
        <v>978</v>
      </c>
      <c r="CM19" s="403">
        <v>12814176.986</v>
      </c>
      <c r="CN19" s="404">
        <v>1029289.618</v>
      </c>
      <c r="CO19" s="404">
        <v>0</v>
      </c>
      <c r="CP19" s="410">
        <v>8.0324286071945167E-2</v>
      </c>
      <c r="CQ19" s="388" t="s">
        <v>978</v>
      </c>
      <c r="CR19" s="90" t="s">
        <v>984</v>
      </c>
      <c r="CS19" s="91" t="s">
        <v>982</v>
      </c>
      <c r="CT19" s="92" t="s">
        <v>914</v>
      </c>
    </row>
    <row r="20" spans="2:98" ht="45" x14ac:dyDescent="0.2">
      <c r="B20" s="856"/>
      <c r="C20" s="859"/>
      <c r="D20" s="862" t="s">
        <v>53</v>
      </c>
      <c r="E20" s="782">
        <v>4.5999999999999999E-2</v>
      </c>
      <c r="F20" s="782">
        <v>3.5000000000000003E-2</v>
      </c>
      <c r="G20" s="770"/>
      <c r="H20" s="782">
        <v>4.4999999999999998E-2</v>
      </c>
      <c r="I20" s="770"/>
      <c r="J20" s="770"/>
      <c r="K20" s="782">
        <v>4.2000000000000003E-2</v>
      </c>
      <c r="L20" s="183"/>
      <c r="M20" s="183"/>
      <c r="N20" s="782">
        <v>3.7999999999999999E-2</v>
      </c>
      <c r="O20" s="187"/>
      <c r="P20" s="187"/>
      <c r="Q20" s="787">
        <v>3.5000000000000003E-2</v>
      </c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80"/>
      <c r="AM20" s="783"/>
      <c r="AN20" s="790"/>
      <c r="AO20" s="783"/>
      <c r="AP20" s="773"/>
      <c r="AQ20" s="82" t="s">
        <v>87</v>
      </c>
      <c r="AR20" s="83">
        <v>0</v>
      </c>
      <c r="AS20" s="82" t="s">
        <v>237</v>
      </c>
      <c r="AT20" s="84">
        <v>9668</v>
      </c>
      <c r="AU20" s="14">
        <v>9668</v>
      </c>
      <c r="AV20" s="85">
        <v>9668</v>
      </c>
      <c r="AW20" s="323">
        <v>0.25</v>
      </c>
      <c r="AX20" s="85">
        <v>9668</v>
      </c>
      <c r="AY20" s="323">
        <v>0.25</v>
      </c>
      <c r="AZ20" s="85">
        <v>9668</v>
      </c>
      <c r="BA20" s="329">
        <v>0.25</v>
      </c>
      <c r="BB20" s="86">
        <v>9668</v>
      </c>
      <c r="BC20" s="329">
        <v>0.25</v>
      </c>
      <c r="BD20" s="87">
        <v>9931</v>
      </c>
      <c r="BE20" s="85">
        <v>0</v>
      </c>
      <c r="BF20" s="85">
        <v>0</v>
      </c>
      <c r="BG20" s="339">
        <v>0</v>
      </c>
      <c r="BH20" s="377">
        <v>1.0272031443938767</v>
      </c>
      <c r="BI20" s="423">
        <v>1</v>
      </c>
      <c r="BJ20" s="378">
        <v>0</v>
      </c>
      <c r="BK20" s="423">
        <v>0</v>
      </c>
      <c r="BL20" s="378">
        <v>0</v>
      </c>
      <c r="BM20" s="423">
        <v>0</v>
      </c>
      <c r="BN20" s="378">
        <v>0</v>
      </c>
      <c r="BO20" s="423">
        <v>0</v>
      </c>
      <c r="BP20" s="615">
        <v>0.25680078609846918</v>
      </c>
      <c r="BQ20" s="608">
        <v>0.25680078609846918</v>
      </c>
      <c r="BR20" s="623">
        <v>0.25680078609846918</v>
      </c>
      <c r="BS20" s="87">
        <v>13874545.866</v>
      </c>
      <c r="BT20" s="85">
        <v>13874545.866</v>
      </c>
      <c r="BU20" s="85">
        <v>0</v>
      </c>
      <c r="BV20" s="95">
        <v>1</v>
      </c>
      <c r="BW20" s="388" t="s">
        <v>978</v>
      </c>
      <c r="BX20" s="96">
        <v>14953062</v>
      </c>
      <c r="BY20" s="85">
        <v>0</v>
      </c>
      <c r="BZ20" s="85">
        <v>0</v>
      </c>
      <c r="CA20" s="95">
        <v>0</v>
      </c>
      <c r="CB20" s="395" t="s">
        <v>978</v>
      </c>
      <c r="CC20" s="87">
        <v>15684560</v>
      </c>
      <c r="CD20" s="85">
        <v>0</v>
      </c>
      <c r="CE20" s="85">
        <v>0</v>
      </c>
      <c r="CF20" s="95">
        <v>0</v>
      </c>
      <c r="CG20" s="388" t="s">
        <v>978</v>
      </c>
      <c r="CH20" s="96">
        <v>16459270</v>
      </c>
      <c r="CI20" s="85">
        <v>0</v>
      </c>
      <c r="CJ20" s="85">
        <v>0</v>
      </c>
      <c r="CK20" s="95">
        <v>0</v>
      </c>
      <c r="CL20" s="395" t="s">
        <v>978</v>
      </c>
      <c r="CM20" s="403">
        <v>60971437.865999997</v>
      </c>
      <c r="CN20" s="404">
        <v>13874545.866</v>
      </c>
      <c r="CO20" s="404">
        <v>0</v>
      </c>
      <c r="CP20" s="410">
        <v>0.22755812150096885</v>
      </c>
      <c r="CQ20" s="388" t="s">
        <v>978</v>
      </c>
      <c r="CR20" s="90" t="s">
        <v>984</v>
      </c>
      <c r="CS20" s="91" t="s">
        <v>982</v>
      </c>
      <c r="CT20" s="92" t="s">
        <v>914</v>
      </c>
    </row>
    <row r="21" spans="2:98" ht="30" x14ac:dyDescent="0.2">
      <c r="B21" s="856"/>
      <c r="C21" s="859"/>
      <c r="D21" s="862"/>
      <c r="E21" s="782"/>
      <c r="F21" s="782"/>
      <c r="G21" s="784"/>
      <c r="H21" s="782"/>
      <c r="I21" s="784"/>
      <c r="J21" s="784"/>
      <c r="K21" s="782"/>
      <c r="L21" s="183"/>
      <c r="M21" s="183"/>
      <c r="N21" s="782"/>
      <c r="O21" s="187"/>
      <c r="P21" s="187"/>
      <c r="Q21" s="787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80"/>
      <c r="AM21" s="783"/>
      <c r="AN21" s="790"/>
      <c r="AO21" s="783"/>
      <c r="AP21" s="773"/>
      <c r="AQ21" s="82" t="s">
        <v>88</v>
      </c>
      <c r="AR21" s="83">
        <v>0</v>
      </c>
      <c r="AS21" s="82" t="s">
        <v>238</v>
      </c>
      <c r="AT21" s="84">
        <v>30</v>
      </c>
      <c r="AU21" s="14">
        <v>40</v>
      </c>
      <c r="AV21" s="85">
        <v>13</v>
      </c>
      <c r="AW21" s="323">
        <v>0.32500000000000001</v>
      </c>
      <c r="AX21" s="85">
        <v>7</v>
      </c>
      <c r="AY21" s="323">
        <v>0.17499999999999999</v>
      </c>
      <c r="AZ21" s="85">
        <v>10</v>
      </c>
      <c r="BA21" s="329">
        <v>0.25</v>
      </c>
      <c r="BB21" s="86">
        <v>10</v>
      </c>
      <c r="BC21" s="329">
        <v>0.25</v>
      </c>
      <c r="BD21" s="87">
        <v>15</v>
      </c>
      <c r="BE21" s="85">
        <v>0</v>
      </c>
      <c r="BF21" s="85">
        <v>0</v>
      </c>
      <c r="BG21" s="339">
        <v>0</v>
      </c>
      <c r="BH21" s="377">
        <v>1.1538461538461537</v>
      </c>
      <c r="BI21" s="423">
        <v>1</v>
      </c>
      <c r="BJ21" s="378">
        <v>0</v>
      </c>
      <c r="BK21" s="423">
        <v>0</v>
      </c>
      <c r="BL21" s="378">
        <v>0</v>
      </c>
      <c r="BM21" s="423">
        <v>0</v>
      </c>
      <c r="BN21" s="378">
        <v>0</v>
      </c>
      <c r="BO21" s="423">
        <v>0</v>
      </c>
      <c r="BP21" s="615">
        <v>0.375</v>
      </c>
      <c r="BQ21" s="608">
        <v>0.375</v>
      </c>
      <c r="BR21" s="623">
        <v>0.375</v>
      </c>
      <c r="BS21" s="89">
        <v>5346140.84724</v>
      </c>
      <c r="BT21" s="85">
        <v>4889008.30052</v>
      </c>
      <c r="BU21" s="85">
        <v>0</v>
      </c>
      <c r="BV21" s="95">
        <v>0.91449298479369479</v>
      </c>
      <c r="BW21" s="388" t="s">
        <v>978</v>
      </c>
      <c r="BX21" s="88">
        <v>2177850.8319999999</v>
      </c>
      <c r="BY21" s="85">
        <v>0</v>
      </c>
      <c r="BZ21" s="85">
        <v>0</v>
      </c>
      <c r="CA21" s="95">
        <v>0</v>
      </c>
      <c r="CB21" s="395" t="s">
        <v>978</v>
      </c>
      <c r="CC21" s="87">
        <v>3748823</v>
      </c>
      <c r="CD21" s="84">
        <v>0</v>
      </c>
      <c r="CE21" s="85">
        <v>0</v>
      </c>
      <c r="CF21" s="95">
        <v>0</v>
      </c>
      <c r="CG21" s="388" t="s">
        <v>978</v>
      </c>
      <c r="CH21" s="96">
        <v>6677323</v>
      </c>
      <c r="CI21" s="85">
        <v>0</v>
      </c>
      <c r="CJ21" s="85">
        <v>0</v>
      </c>
      <c r="CK21" s="95">
        <v>0</v>
      </c>
      <c r="CL21" s="395" t="s">
        <v>978</v>
      </c>
      <c r="CM21" s="403">
        <v>17950137.67924</v>
      </c>
      <c r="CN21" s="404">
        <v>4889008.30052</v>
      </c>
      <c r="CO21" s="404">
        <v>0</v>
      </c>
      <c r="CP21" s="410">
        <v>0.27236606135753039</v>
      </c>
      <c r="CQ21" s="388" t="s">
        <v>978</v>
      </c>
      <c r="CR21" s="90" t="s">
        <v>984</v>
      </c>
      <c r="CS21" s="91" t="s">
        <v>982</v>
      </c>
      <c r="CT21" s="92" t="s">
        <v>914</v>
      </c>
    </row>
    <row r="22" spans="2:98" ht="30.75" thickBot="1" x14ac:dyDescent="0.25">
      <c r="B22" s="856"/>
      <c r="C22" s="859"/>
      <c r="D22" s="862"/>
      <c r="E22" s="782"/>
      <c r="F22" s="782"/>
      <c r="G22" s="771"/>
      <c r="H22" s="782"/>
      <c r="I22" s="771"/>
      <c r="J22" s="771"/>
      <c r="K22" s="782"/>
      <c r="L22" s="183"/>
      <c r="M22" s="183"/>
      <c r="N22" s="782"/>
      <c r="O22" s="187"/>
      <c r="P22" s="187"/>
      <c r="Q22" s="787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80"/>
      <c r="AM22" s="783"/>
      <c r="AN22" s="790"/>
      <c r="AO22" s="777"/>
      <c r="AP22" s="778"/>
      <c r="AQ22" s="97" t="s">
        <v>89</v>
      </c>
      <c r="AR22" s="98">
        <v>0</v>
      </c>
      <c r="AS22" s="97" t="s">
        <v>239</v>
      </c>
      <c r="AT22" s="99">
        <v>0</v>
      </c>
      <c r="AU22" s="26">
        <v>25</v>
      </c>
      <c r="AV22" s="99">
        <v>5</v>
      </c>
      <c r="AW22" s="324">
        <v>0.2</v>
      </c>
      <c r="AX22" s="99">
        <v>0</v>
      </c>
      <c r="AY22" s="324">
        <v>0</v>
      </c>
      <c r="AZ22" s="99">
        <v>12</v>
      </c>
      <c r="BA22" s="330">
        <v>0.48</v>
      </c>
      <c r="BB22" s="100">
        <v>8</v>
      </c>
      <c r="BC22" s="330">
        <v>0.32</v>
      </c>
      <c r="BD22" s="101">
        <v>5</v>
      </c>
      <c r="BE22" s="99">
        <v>0</v>
      </c>
      <c r="BF22" s="99">
        <v>0</v>
      </c>
      <c r="BG22" s="341">
        <v>0</v>
      </c>
      <c r="BH22" s="417">
        <v>1</v>
      </c>
      <c r="BI22" s="424">
        <v>1</v>
      </c>
      <c r="BJ22" s="382" t="s">
        <v>978</v>
      </c>
      <c r="BK22" s="424" t="s">
        <v>978</v>
      </c>
      <c r="BL22" s="382">
        <v>0</v>
      </c>
      <c r="BM22" s="424">
        <v>0</v>
      </c>
      <c r="BN22" s="382">
        <v>0</v>
      </c>
      <c r="BO22" s="424">
        <v>0</v>
      </c>
      <c r="BP22" s="616">
        <v>0.2</v>
      </c>
      <c r="BQ22" s="609">
        <v>0.2</v>
      </c>
      <c r="BR22" s="624">
        <v>0.2</v>
      </c>
      <c r="BS22" s="101">
        <v>1279252.1532100001</v>
      </c>
      <c r="BT22" s="99">
        <v>1244786.97835</v>
      </c>
      <c r="BU22" s="99">
        <v>0</v>
      </c>
      <c r="BV22" s="147">
        <v>0.973058341333632</v>
      </c>
      <c r="BW22" s="389" t="s">
        <v>978</v>
      </c>
      <c r="BX22" s="102">
        <v>0</v>
      </c>
      <c r="BY22" s="99">
        <v>0</v>
      </c>
      <c r="BZ22" s="99">
        <v>0</v>
      </c>
      <c r="CA22" s="147" t="s">
        <v>978</v>
      </c>
      <c r="CB22" s="396" t="s">
        <v>978</v>
      </c>
      <c r="CC22" s="101">
        <v>1500000</v>
      </c>
      <c r="CD22" s="99">
        <v>0</v>
      </c>
      <c r="CE22" s="99">
        <v>0</v>
      </c>
      <c r="CF22" s="147">
        <v>0</v>
      </c>
      <c r="CG22" s="389" t="s">
        <v>978</v>
      </c>
      <c r="CH22" s="102">
        <v>2000000</v>
      </c>
      <c r="CI22" s="99">
        <v>0</v>
      </c>
      <c r="CJ22" s="99">
        <v>0</v>
      </c>
      <c r="CK22" s="147">
        <v>0</v>
      </c>
      <c r="CL22" s="396" t="s">
        <v>978</v>
      </c>
      <c r="CM22" s="407">
        <v>4779252.1532100001</v>
      </c>
      <c r="CN22" s="408">
        <v>1244786.97835</v>
      </c>
      <c r="CO22" s="408">
        <v>0</v>
      </c>
      <c r="CP22" s="411">
        <v>0.26045643511693245</v>
      </c>
      <c r="CQ22" s="389" t="s">
        <v>978</v>
      </c>
      <c r="CR22" s="103" t="s">
        <v>984</v>
      </c>
      <c r="CS22" s="104" t="s">
        <v>982</v>
      </c>
      <c r="CT22" s="105" t="s">
        <v>914</v>
      </c>
    </row>
    <row r="23" spans="2:98" ht="30" customHeight="1" x14ac:dyDescent="0.2">
      <c r="B23" s="856"/>
      <c r="C23" s="859"/>
      <c r="D23" s="862" t="s">
        <v>54</v>
      </c>
      <c r="E23" s="782">
        <v>2.8000000000000001E-2</v>
      </c>
      <c r="F23" s="782">
        <v>2.5000000000000001E-2</v>
      </c>
      <c r="G23" s="770"/>
      <c r="H23" s="782">
        <v>2.8000000000000001E-2</v>
      </c>
      <c r="I23" s="770"/>
      <c r="J23" s="770"/>
      <c r="K23" s="782">
        <v>2.7E-2</v>
      </c>
      <c r="L23" s="183"/>
      <c r="M23" s="183"/>
      <c r="N23" s="782">
        <v>2.5999999999999999E-2</v>
      </c>
      <c r="O23" s="187"/>
      <c r="P23" s="187"/>
      <c r="Q23" s="787">
        <v>2.5000000000000001E-2</v>
      </c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80"/>
      <c r="AM23" s="783"/>
      <c r="AN23" s="790"/>
      <c r="AO23" s="866">
        <v>0.82698419877695206</v>
      </c>
      <c r="AP23" s="779" t="s">
        <v>380</v>
      </c>
      <c r="AQ23" s="106" t="s">
        <v>90</v>
      </c>
      <c r="AR23" s="107">
        <v>0</v>
      </c>
      <c r="AS23" s="106" t="s">
        <v>240</v>
      </c>
      <c r="AT23" s="108">
        <v>47</v>
      </c>
      <c r="AU23" s="43">
        <v>47</v>
      </c>
      <c r="AV23" s="109">
        <v>47</v>
      </c>
      <c r="AW23" s="327">
        <v>0.25</v>
      </c>
      <c r="AX23" s="109">
        <v>47</v>
      </c>
      <c r="AY23" s="327">
        <v>0.25</v>
      </c>
      <c r="AZ23" s="109">
        <v>47</v>
      </c>
      <c r="BA23" s="333">
        <v>0.25</v>
      </c>
      <c r="BB23" s="110">
        <v>47</v>
      </c>
      <c r="BC23" s="333">
        <v>0.25</v>
      </c>
      <c r="BD23" s="111">
        <v>47</v>
      </c>
      <c r="BE23" s="109">
        <v>0</v>
      </c>
      <c r="BF23" s="109">
        <v>0</v>
      </c>
      <c r="BG23" s="342">
        <v>0</v>
      </c>
      <c r="BH23" s="379">
        <v>1</v>
      </c>
      <c r="BI23" s="425">
        <v>1</v>
      </c>
      <c r="BJ23" s="380">
        <v>0</v>
      </c>
      <c r="BK23" s="425">
        <v>0</v>
      </c>
      <c r="BL23" s="380">
        <v>0</v>
      </c>
      <c r="BM23" s="425">
        <v>0</v>
      </c>
      <c r="BN23" s="380">
        <v>0</v>
      </c>
      <c r="BO23" s="425">
        <v>0</v>
      </c>
      <c r="BP23" s="617">
        <v>0.25</v>
      </c>
      <c r="BQ23" s="610">
        <v>0.25</v>
      </c>
      <c r="BR23" s="625">
        <v>0.25</v>
      </c>
      <c r="BS23" s="111">
        <v>0</v>
      </c>
      <c r="BT23" s="109">
        <v>0</v>
      </c>
      <c r="BU23" s="109">
        <v>0</v>
      </c>
      <c r="BV23" s="289" t="s">
        <v>978</v>
      </c>
      <c r="BW23" s="390" t="s">
        <v>978</v>
      </c>
      <c r="BX23" s="112">
        <v>217000</v>
      </c>
      <c r="BY23" s="109">
        <v>0</v>
      </c>
      <c r="BZ23" s="109">
        <v>0</v>
      </c>
      <c r="CA23" s="289">
        <v>0</v>
      </c>
      <c r="CB23" s="397" t="s">
        <v>978</v>
      </c>
      <c r="CC23" s="111">
        <v>223198</v>
      </c>
      <c r="CD23" s="109">
        <v>0</v>
      </c>
      <c r="CE23" s="109">
        <v>0</v>
      </c>
      <c r="CF23" s="289">
        <v>0</v>
      </c>
      <c r="CG23" s="390" t="s">
        <v>978</v>
      </c>
      <c r="CH23" s="112">
        <v>230321</v>
      </c>
      <c r="CI23" s="109">
        <v>0</v>
      </c>
      <c r="CJ23" s="109">
        <v>0</v>
      </c>
      <c r="CK23" s="289">
        <v>0</v>
      </c>
      <c r="CL23" s="397" t="s">
        <v>978</v>
      </c>
      <c r="CM23" s="405">
        <v>670519</v>
      </c>
      <c r="CN23" s="406">
        <v>0</v>
      </c>
      <c r="CO23" s="406">
        <v>0</v>
      </c>
      <c r="CP23" s="412">
        <v>0</v>
      </c>
      <c r="CQ23" s="390" t="s">
        <v>978</v>
      </c>
      <c r="CR23" s="113" t="s">
        <v>984</v>
      </c>
      <c r="CS23" s="114" t="s">
        <v>982</v>
      </c>
      <c r="CT23" s="115" t="s">
        <v>914</v>
      </c>
    </row>
    <row r="24" spans="2:98" ht="45" x14ac:dyDescent="0.2">
      <c r="B24" s="856"/>
      <c r="C24" s="859"/>
      <c r="D24" s="862"/>
      <c r="E24" s="782"/>
      <c r="F24" s="782"/>
      <c r="G24" s="771"/>
      <c r="H24" s="782"/>
      <c r="I24" s="771"/>
      <c r="J24" s="771"/>
      <c r="K24" s="782"/>
      <c r="L24" s="183"/>
      <c r="M24" s="183"/>
      <c r="N24" s="782"/>
      <c r="O24" s="187"/>
      <c r="P24" s="187"/>
      <c r="Q24" s="787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80"/>
      <c r="AM24" s="783"/>
      <c r="AN24" s="790"/>
      <c r="AO24" s="867"/>
      <c r="AP24" s="773"/>
      <c r="AQ24" s="82" t="s">
        <v>91</v>
      </c>
      <c r="AR24" s="83">
        <v>0</v>
      </c>
      <c r="AS24" s="82" t="s">
        <v>241</v>
      </c>
      <c r="AT24" s="84">
        <v>47</v>
      </c>
      <c r="AU24" s="14">
        <v>47</v>
      </c>
      <c r="AV24" s="85">
        <v>47</v>
      </c>
      <c r="AW24" s="323">
        <v>0.25</v>
      </c>
      <c r="AX24" s="85">
        <v>47</v>
      </c>
      <c r="AY24" s="323">
        <v>0.25</v>
      </c>
      <c r="AZ24" s="85">
        <v>47</v>
      </c>
      <c r="BA24" s="329">
        <v>0.25</v>
      </c>
      <c r="BB24" s="86">
        <v>47</v>
      </c>
      <c r="BC24" s="329">
        <v>0.25</v>
      </c>
      <c r="BD24" s="87">
        <v>47</v>
      </c>
      <c r="BE24" s="85">
        <v>0</v>
      </c>
      <c r="BF24" s="85">
        <v>0</v>
      </c>
      <c r="BG24" s="339">
        <v>0</v>
      </c>
      <c r="BH24" s="377">
        <v>1</v>
      </c>
      <c r="BI24" s="423">
        <v>1</v>
      </c>
      <c r="BJ24" s="378">
        <v>0</v>
      </c>
      <c r="BK24" s="423">
        <v>0</v>
      </c>
      <c r="BL24" s="378">
        <v>0</v>
      </c>
      <c r="BM24" s="423">
        <v>0</v>
      </c>
      <c r="BN24" s="378">
        <v>0</v>
      </c>
      <c r="BO24" s="423">
        <v>0</v>
      </c>
      <c r="BP24" s="615">
        <v>0.25</v>
      </c>
      <c r="BQ24" s="608">
        <v>0.25</v>
      </c>
      <c r="BR24" s="623">
        <v>0.25</v>
      </c>
      <c r="BS24" s="87">
        <v>239776646.58541</v>
      </c>
      <c r="BT24" s="85">
        <v>236578966.92394</v>
      </c>
      <c r="BU24" s="85">
        <v>0</v>
      </c>
      <c r="BV24" s="95">
        <v>0.98666392366810018</v>
      </c>
      <c r="BW24" s="388" t="s">
        <v>978</v>
      </c>
      <c r="BX24" s="96">
        <v>266616518</v>
      </c>
      <c r="BY24" s="85">
        <v>0</v>
      </c>
      <c r="BZ24" s="85">
        <v>0</v>
      </c>
      <c r="CA24" s="95">
        <v>0</v>
      </c>
      <c r="CB24" s="395" t="s">
        <v>978</v>
      </c>
      <c r="CC24" s="87">
        <v>279504813</v>
      </c>
      <c r="CD24" s="85">
        <v>0</v>
      </c>
      <c r="CE24" s="85">
        <v>0</v>
      </c>
      <c r="CF24" s="95">
        <v>0</v>
      </c>
      <c r="CG24" s="388" t="s">
        <v>978</v>
      </c>
      <c r="CH24" s="96">
        <v>296328227</v>
      </c>
      <c r="CI24" s="85">
        <v>0</v>
      </c>
      <c r="CJ24" s="85">
        <v>0</v>
      </c>
      <c r="CK24" s="95">
        <v>0</v>
      </c>
      <c r="CL24" s="395" t="s">
        <v>978</v>
      </c>
      <c r="CM24" s="403">
        <v>1082226204.5854101</v>
      </c>
      <c r="CN24" s="404">
        <v>236578966.92394</v>
      </c>
      <c r="CO24" s="404">
        <v>0</v>
      </c>
      <c r="CP24" s="410">
        <v>0.2186039904795791</v>
      </c>
      <c r="CQ24" s="388" t="s">
        <v>978</v>
      </c>
      <c r="CR24" s="90" t="s">
        <v>984</v>
      </c>
      <c r="CS24" s="91" t="s">
        <v>982</v>
      </c>
      <c r="CT24" s="92" t="s">
        <v>914</v>
      </c>
    </row>
    <row r="25" spans="2:98" ht="30" x14ac:dyDescent="0.2">
      <c r="B25" s="856"/>
      <c r="C25" s="859"/>
      <c r="D25" s="862" t="s">
        <v>55</v>
      </c>
      <c r="E25" s="782">
        <v>4.3999999999999997E-2</v>
      </c>
      <c r="F25" s="782">
        <v>0.04</v>
      </c>
      <c r="G25" s="770"/>
      <c r="H25" s="782">
        <v>4.3999999999999997E-2</v>
      </c>
      <c r="I25" s="770"/>
      <c r="J25" s="770"/>
      <c r="K25" s="782">
        <v>4.2999999999999997E-2</v>
      </c>
      <c r="L25" s="183"/>
      <c r="M25" s="183"/>
      <c r="N25" s="782">
        <v>4.1500000000000002E-2</v>
      </c>
      <c r="O25" s="187"/>
      <c r="P25" s="187"/>
      <c r="Q25" s="787">
        <v>0.04</v>
      </c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80"/>
      <c r="AM25" s="783"/>
      <c r="AN25" s="790"/>
      <c r="AO25" s="867"/>
      <c r="AP25" s="773"/>
      <c r="AQ25" s="82" t="s">
        <v>92</v>
      </c>
      <c r="AR25" s="83">
        <v>0</v>
      </c>
      <c r="AS25" s="82" t="s">
        <v>242</v>
      </c>
      <c r="AT25" s="84">
        <v>260</v>
      </c>
      <c r="AU25" s="14">
        <v>900</v>
      </c>
      <c r="AV25" s="85">
        <v>100</v>
      </c>
      <c r="AW25" s="323">
        <v>0.1111111111111111</v>
      </c>
      <c r="AX25" s="85">
        <v>250</v>
      </c>
      <c r="AY25" s="323">
        <v>0.27777777777777779</v>
      </c>
      <c r="AZ25" s="85">
        <v>300</v>
      </c>
      <c r="BA25" s="329">
        <v>0.33333333333333331</v>
      </c>
      <c r="BB25" s="86">
        <v>250</v>
      </c>
      <c r="BC25" s="329">
        <v>0.27777777777777779</v>
      </c>
      <c r="BD25" s="87">
        <v>135</v>
      </c>
      <c r="BE25" s="85">
        <v>0</v>
      </c>
      <c r="BF25" s="85">
        <v>0</v>
      </c>
      <c r="BG25" s="339">
        <v>0</v>
      </c>
      <c r="BH25" s="377">
        <v>1.35</v>
      </c>
      <c r="BI25" s="423">
        <v>1</v>
      </c>
      <c r="BJ25" s="378">
        <v>0</v>
      </c>
      <c r="BK25" s="423">
        <v>0</v>
      </c>
      <c r="BL25" s="378">
        <v>0</v>
      </c>
      <c r="BM25" s="423">
        <v>0</v>
      </c>
      <c r="BN25" s="378">
        <v>0</v>
      </c>
      <c r="BO25" s="423">
        <v>0</v>
      </c>
      <c r="BP25" s="615">
        <v>0.15</v>
      </c>
      <c r="BQ25" s="608">
        <v>0.15</v>
      </c>
      <c r="BR25" s="623">
        <v>0.15</v>
      </c>
      <c r="BS25" s="89">
        <v>0</v>
      </c>
      <c r="BT25" s="85">
        <v>0</v>
      </c>
      <c r="BU25" s="85">
        <v>0</v>
      </c>
      <c r="BV25" s="95" t="s">
        <v>978</v>
      </c>
      <c r="BW25" s="388" t="s">
        <v>978</v>
      </c>
      <c r="BX25" s="88">
        <v>429000</v>
      </c>
      <c r="BY25" s="85">
        <v>0</v>
      </c>
      <c r="BZ25" s="85">
        <v>0</v>
      </c>
      <c r="CA25" s="95">
        <v>0</v>
      </c>
      <c r="CB25" s="395" t="s">
        <v>978</v>
      </c>
      <c r="CC25" s="87">
        <v>493000</v>
      </c>
      <c r="CD25" s="85">
        <v>0</v>
      </c>
      <c r="CE25" s="85">
        <v>0</v>
      </c>
      <c r="CF25" s="95">
        <v>0</v>
      </c>
      <c r="CG25" s="388" t="s">
        <v>978</v>
      </c>
      <c r="CH25" s="96">
        <v>508000</v>
      </c>
      <c r="CI25" s="85">
        <v>0</v>
      </c>
      <c r="CJ25" s="85">
        <v>0</v>
      </c>
      <c r="CK25" s="95">
        <v>0</v>
      </c>
      <c r="CL25" s="395" t="s">
        <v>978</v>
      </c>
      <c r="CM25" s="403">
        <v>1430000</v>
      </c>
      <c r="CN25" s="404">
        <v>0</v>
      </c>
      <c r="CO25" s="404">
        <v>0</v>
      </c>
      <c r="CP25" s="410">
        <v>0</v>
      </c>
      <c r="CQ25" s="388" t="s">
        <v>978</v>
      </c>
      <c r="CR25" s="90" t="s">
        <v>984</v>
      </c>
      <c r="CS25" s="91" t="s">
        <v>982</v>
      </c>
      <c r="CT25" s="92" t="s">
        <v>914</v>
      </c>
    </row>
    <row r="26" spans="2:98" ht="45" x14ac:dyDescent="0.2">
      <c r="B26" s="856"/>
      <c r="C26" s="859"/>
      <c r="D26" s="862"/>
      <c r="E26" s="782"/>
      <c r="F26" s="782"/>
      <c r="G26" s="784"/>
      <c r="H26" s="782"/>
      <c r="I26" s="784"/>
      <c r="J26" s="784"/>
      <c r="K26" s="782"/>
      <c r="L26" s="183"/>
      <c r="M26" s="183"/>
      <c r="N26" s="782"/>
      <c r="O26" s="187"/>
      <c r="P26" s="187"/>
      <c r="Q26" s="787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80"/>
      <c r="AM26" s="783"/>
      <c r="AN26" s="790"/>
      <c r="AO26" s="867"/>
      <c r="AP26" s="773"/>
      <c r="AQ26" s="82" t="s">
        <v>93</v>
      </c>
      <c r="AR26" s="83">
        <v>0</v>
      </c>
      <c r="AS26" s="82" t="s">
        <v>243</v>
      </c>
      <c r="AT26" s="84">
        <v>17995</v>
      </c>
      <c r="AU26" s="14">
        <v>35000</v>
      </c>
      <c r="AV26" s="85">
        <v>35000</v>
      </c>
      <c r="AW26" s="323">
        <v>0.25</v>
      </c>
      <c r="AX26" s="85">
        <v>35000</v>
      </c>
      <c r="AY26" s="323">
        <v>0.25</v>
      </c>
      <c r="AZ26" s="85">
        <v>35000</v>
      </c>
      <c r="BA26" s="329">
        <v>0.25</v>
      </c>
      <c r="BB26" s="86">
        <v>35000</v>
      </c>
      <c r="BC26" s="329">
        <v>0.25</v>
      </c>
      <c r="BD26" s="87">
        <v>29412</v>
      </c>
      <c r="BE26" s="85">
        <v>0</v>
      </c>
      <c r="BF26" s="85">
        <v>0</v>
      </c>
      <c r="BG26" s="339">
        <v>0</v>
      </c>
      <c r="BH26" s="377">
        <v>0.84034285714285717</v>
      </c>
      <c r="BI26" s="423">
        <v>0.84034285714285717</v>
      </c>
      <c r="BJ26" s="378">
        <v>0</v>
      </c>
      <c r="BK26" s="423">
        <v>0</v>
      </c>
      <c r="BL26" s="378">
        <v>0</v>
      </c>
      <c r="BM26" s="423">
        <v>0</v>
      </c>
      <c r="BN26" s="378">
        <v>0</v>
      </c>
      <c r="BO26" s="423">
        <v>0</v>
      </c>
      <c r="BP26" s="615">
        <v>0.21008571428571429</v>
      </c>
      <c r="BQ26" s="608">
        <v>0.21008571428571429</v>
      </c>
      <c r="BR26" s="623">
        <v>0.21008571428571429</v>
      </c>
      <c r="BS26" s="89">
        <v>0</v>
      </c>
      <c r="BT26" s="85">
        <v>0</v>
      </c>
      <c r="BU26" s="85">
        <v>0</v>
      </c>
      <c r="BV26" s="95" t="s">
        <v>978</v>
      </c>
      <c r="BW26" s="388" t="s">
        <v>978</v>
      </c>
      <c r="BX26" s="88">
        <v>429000</v>
      </c>
      <c r="BY26" s="85">
        <v>0</v>
      </c>
      <c r="BZ26" s="85">
        <v>0</v>
      </c>
      <c r="CA26" s="95">
        <v>0</v>
      </c>
      <c r="CB26" s="395" t="s">
        <v>978</v>
      </c>
      <c r="CC26" s="87">
        <v>493000</v>
      </c>
      <c r="CD26" s="85">
        <v>0</v>
      </c>
      <c r="CE26" s="85">
        <v>0</v>
      </c>
      <c r="CF26" s="95">
        <v>0</v>
      </c>
      <c r="CG26" s="388" t="s">
        <v>978</v>
      </c>
      <c r="CH26" s="96">
        <v>508000</v>
      </c>
      <c r="CI26" s="85">
        <v>0</v>
      </c>
      <c r="CJ26" s="85">
        <v>0</v>
      </c>
      <c r="CK26" s="95">
        <v>0</v>
      </c>
      <c r="CL26" s="395" t="s">
        <v>978</v>
      </c>
      <c r="CM26" s="403">
        <v>1430000</v>
      </c>
      <c r="CN26" s="404">
        <v>0</v>
      </c>
      <c r="CO26" s="404">
        <v>0</v>
      </c>
      <c r="CP26" s="410">
        <v>0</v>
      </c>
      <c r="CQ26" s="388" t="s">
        <v>978</v>
      </c>
      <c r="CR26" s="90" t="s">
        <v>984</v>
      </c>
      <c r="CS26" s="91" t="s">
        <v>982</v>
      </c>
      <c r="CT26" s="92" t="s">
        <v>914</v>
      </c>
    </row>
    <row r="27" spans="2:98" ht="30" x14ac:dyDescent="0.2">
      <c r="B27" s="856"/>
      <c r="C27" s="859"/>
      <c r="D27" s="862"/>
      <c r="E27" s="782"/>
      <c r="F27" s="782"/>
      <c r="G27" s="771"/>
      <c r="H27" s="782"/>
      <c r="I27" s="771"/>
      <c r="J27" s="771"/>
      <c r="K27" s="782"/>
      <c r="L27" s="183"/>
      <c r="M27" s="183"/>
      <c r="N27" s="782"/>
      <c r="O27" s="187"/>
      <c r="P27" s="187"/>
      <c r="Q27" s="787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80"/>
      <c r="AM27" s="783"/>
      <c r="AN27" s="790"/>
      <c r="AO27" s="867"/>
      <c r="AP27" s="773"/>
      <c r="AQ27" s="82" t="s">
        <v>94</v>
      </c>
      <c r="AR27" s="83">
        <v>0</v>
      </c>
      <c r="AS27" s="82" t="s">
        <v>244</v>
      </c>
      <c r="AT27" s="84">
        <v>1000</v>
      </c>
      <c r="AU27" s="14">
        <v>1500</v>
      </c>
      <c r="AV27" s="85">
        <v>0</v>
      </c>
      <c r="AW27" s="323">
        <v>0</v>
      </c>
      <c r="AX27" s="85">
        <v>500</v>
      </c>
      <c r="AY27" s="323">
        <v>0.33333333333333331</v>
      </c>
      <c r="AZ27" s="85">
        <v>500</v>
      </c>
      <c r="BA27" s="329">
        <v>0.33333333333333331</v>
      </c>
      <c r="BB27" s="86">
        <v>500</v>
      </c>
      <c r="BC27" s="329">
        <v>0.33333333333333331</v>
      </c>
      <c r="BD27" s="87">
        <v>0</v>
      </c>
      <c r="BE27" s="85">
        <v>0</v>
      </c>
      <c r="BF27" s="85">
        <v>0</v>
      </c>
      <c r="BG27" s="339">
        <v>0</v>
      </c>
      <c r="BH27" s="377" t="s">
        <v>978</v>
      </c>
      <c r="BI27" s="423" t="s">
        <v>978</v>
      </c>
      <c r="BJ27" s="378">
        <v>0</v>
      </c>
      <c r="BK27" s="423">
        <v>0</v>
      </c>
      <c r="BL27" s="378">
        <v>0</v>
      </c>
      <c r="BM27" s="423">
        <v>0</v>
      </c>
      <c r="BN27" s="378">
        <v>0</v>
      </c>
      <c r="BO27" s="423">
        <v>0</v>
      </c>
      <c r="BP27" s="615">
        <v>0</v>
      </c>
      <c r="BQ27" s="608">
        <v>0</v>
      </c>
      <c r="BR27" s="623">
        <v>0</v>
      </c>
      <c r="BS27" s="87">
        <v>0</v>
      </c>
      <c r="BT27" s="85">
        <v>0</v>
      </c>
      <c r="BU27" s="85">
        <v>0</v>
      </c>
      <c r="BV27" s="95" t="s">
        <v>978</v>
      </c>
      <c r="BW27" s="388" t="s">
        <v>978</v>
      </c>
      <c r="BX27" s="96">
        <v>100000</v>
      </c>
      <c r="BY27" s="85">
        <v>0</v>
      </c>
      <c r="BZ27" s="85">
        <v>0</v>
      </c>
      <c r="CA27" s="95">
        <v>0</v>
      </c>
      <c r="CB27" s="395" t="s">
        <v>978</v>
      </c>
      <c r="CC27" s="87">
        <v>103000</v>
      </c>
      <c r="CD27" s="85">
        <v>0</v>
      </c>
      <c r="CE27" s="85">
        <v>0</v>
      </c>
      <c r="CF27" s="95">
        <v>0</v>
      </c>
      <c r="CG27" s="388" t="s">
        <v>978</v>
      </c>
      <c r="CH27" s="96">
        <v>106000</v>
      </c>
      <c r="CI27" s="85">
        <v>0</v>
      </c>
      <c r="CJ27" s="85">
        <v>0</v>
      </c>
      <c r="CK27" s="95">
        <v>0</v>
      </c>
      <c r="CL27" s="395" t="s">
        <v>978</v>
      </c>
      <c r="CM27" s="403">
        <v>309000</v>
      </c>
      <c r="CN27" s="404">
        <v>0</v>
      </c>
      <c r="CO27" s="404">
        <v>0</v>
      </c>
      <c r="CP27" s="410">
        <v>0</v>
      </c>
      <c r="CQ27" s="388" t="s">
        <v>978</v>
      </c>
      <c r="CR27" s="90" t="s">
        <v>984</v>
      </c>
      <c r="CS27" s="91" t="s">
        <v>982</v>
      </c>
      <c r="CT27" s="92" t="s">
        <v>914</v>
      </c>
    </row>
    <row r="28" spans="2:98" ht="45" x14ac:dyDescent="0.2">
      <c r="B28" s="856"/>
      <c r="C28" s="859"/>
      <c r="D28" s="862" t="s">
        <v>56</v>
      </c>
      <c r="E28" s="782">
        <v>1.9599999999999999E-2</v>
      </c>
      <c r="F28" s="782">
        <v>1.4999999999999999E-2</v>
      </c>
      <c r="G28" s="183"/>
      <c r="H28" s="782">
        <v>1.9E-2</v>
      </c>
      <c r="I28" s="183"/>
      <c r="J28" s="183"/>
      <c r="K28" s="782">
        <v>1.7500000000000002E-2</v>
      </c>
      <c r="L28" s="183"/>
      <c r="M28" s="183"/>
      <c r="N28" s="782">
        <v>1.6500000000000001E-2</v>
      </c>
      <c r="O28" s="187"/>
      <c r="P28" s="187"/>
      <c r="Q28" s="787">
        <v>1.4999999999999999E-2</v>
      </c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80"/>
      <c r="AM28" s="783"/>
      <c r="AN28" s="790"/>
      <c r="AO28" s="867"/>
      <c r="AP28" s="773"/>
      <c r="AQ28" s="82" t="s">
        <v>95</v>
      </c>
      <c r="AR28" s="83">
        <v>0</v>
      </c>
      <c r="AS28" s="82" t="s">
        <v>245</v>
      </c>
      <c r="AT28" s="84">
        <v>20</v>
      </c>
      <c r="AU28" s="14">
        <v>20</v>
      </c>
      <c r="AV28" s="85">
        <v>20</v>
      </c>
      <c r="AW28" s="323">
        <v>0.25</v>
      </c>
      <c r="AX28" s="85">
        <v>20</v>
      </c>
      <c r="AY28" s="323">
        <v>0.25</v>
      </c>
      <c r="AZ28" s="85">
        <v>20</v>
      </c>
      <c r="BA28" s="329">
        <v>0.25</v>
      </c>
      <c r="BB28" s="86">
        <v>20</v>
      </c>
      <c r="BC28" s="329">
        <v>0.25</v>
      </c>
      <c r="BD28" s="87">
        <v>20</v>
      </c>
      <c r="BE28" s="85">
        <v>0</v>
      </c>
      <c r="BF28" s="85">
        <v>0</v>
      </c>
      <c r="BG28" s="339">
        <v>0</v>
      </c>
      <c r="BH28" s="377">
        <v>1</v>
      </c>
      <c r="BI28" s="423">
        <v>1</v>
      </c>
      <c r="BJ28" s="378">
        <v>0</v>
      </c>
      <c r="BK28" s="423">
        <v>0</v>
      </c>
      <c r="BL28" s="378">
        <v>0</v>
      </c>
      <c r="BM28" s="423">
        <v>0</v>
      </c>
      <c r="BN28" s="378">
        <v>0</v>
      </c>
      <c r="BO28" s="423">
        <v>0</v>
      </c>
      <c r="BP28" s="615">
        <v>0.25</v>
      </c>
      <c r="BQ28" s="608">
        <v>0.25</v>
      </c>
      <c r="BR28" s="623">
        <v>0.25</v>
      </c>
      <c r="BS28" s="87">
        <v>0</v>
      </c>
      <c r="BT28" s="85">
        <v>0</v>
      </c>
      <c r="BU28" s="85">
        <v>0</v>
      </c>
      <c r="BV28" s="95" t="s">
        <v>978</v>
      </c>
      <c r="BW28" s="388" t="s">
        <v>978</v>
      </c>
      <c r="BX28" s="96">
        <v>103000</v>
      </c>
      <c r="BY28" s="85">
        <v>0</v>
      </c>
      <c r="BZ28" s="85">
        <v>0</v>
      </c>
      <c r="CA28" s="95">
        <v>0</v>
      </c>
      <c r="CB28" s="395" t="s">
        <v>978</v>
      </c>
      <c r="CC28" s="87">
        <v>106000</v>
      </c>
      <c r="CD28" s="85">
        <v>0</v>
      </c>
      <c r="CE28" s="85">
        <v>0</v>
      </c>
      <c r="CF28" s="95">
        <v>0</v>
      </c>
      <c r="CG28" s="388" t="s">
        <v>978</v>
      </c>
      <c r="CH28" s="96">
        <v>109000</v>
      </c>
      <c r="CI28" s="85">
        <v>0</v>
      </c>
      <c r="CJ28" s="85">
        <v>0</v>
      </c>
      <c r="CK28" s="95">
        <v>0</v>
      </c>
      <c r="CL28" s="395" t="s">
        <v>978</v>
      </c>
      <c r="CM28" s="403">
        <v>318000</v>
      </c>
      <c r="CN28" s="404">
        <v>0</v>
      </c>
      <c r="CO28" s="404">
        <v>0</v>
      </c>
      <c r="CP28" s="410">
        <v>0</v>
      </c>
      <c r="CQ28" s="388" t="s">
        <v>978</v>
      </c>
      <c r="CR28" s="90" t="s">
        <v>984</v>
      </c>
      <c r="CS28" s="91" t="s">
        <v>982</v>
      </c>
      <c r="CT28" s="92" t="s">
        <v>914</v>
      </c>
    </row>
    <row r="29" spans="2:98" ht="30" x14ac:dyDescent="0.2">
      <c r="B29" s="856"/>
      <c r="C29" s="859"/>
      <c r="D29" s="862"/>
      <c r="E29" s="782"/>
      <c r="F29" s="782"/>
      <c r="G29" s="183"/>
      <c r="H29" s="782"/>
      <c r="I29" s="183"/>
      <c r="J29" s="183"/>
      <c r="K29" s="782"/>
      <c r="L29" s="183"/>
      <c r="M29" s="183"/>
      <c r="N29" s="782"/>
      <c r="O29" s="187"/>
      <c r="P29" s="187"/>
      <c r="Q29" s="787"/>
      <c r="R29" s="435"/>
      <c r="S29" s="435"/>
      <c r="T29" s="435"/>
      <c r="U29" s="435"/>
      <c r="V29" s="435"/>
      <c r="W29" s="435"/>
      <c r="X29" s="435"/>
      <c r="Y29" s="435"/>
      <c r="Z29" s="435"/>
      <c r="AA29" s="435"/>
      <c r="AB29" s="435"/>
      <c r="AC29" s="435"/>
      <c r="AD29" s="435"/>
      <c r="AE29" s="435"/>
      <c r="AF29" s="435"/>
      <c r="AG29" s="435"/>
      <c r="AH29" s="435"/>
      <c r="AI29" s="435"/>
      <c r="AJ29" s="435"/>
      <c r="AK29" s="435"/>
      <c r="AL29" s="480"/>
      <c r="AM29" s="783"/>
      <c r="AN29" s="790"/>
      <c r="AO29" s="867"/>
      <c r="AP29" s="773"/>
      <c r="AQ29" s="82" t="s">
        <v>96</v>
      </c>
      <c r="AR29" s="83">
        <v>0</v>
      </c>
      <c r="AS29" s="82" t="s">
        <v>246</v>
      </c>
      <c r="AT29" s="84">
        <v>2</v>
      </c>
      <c r="AU29" s="14">
        <v>4</v>
      </c>
      <c r="AV29" s="85">
        <v>1</v>
      </c>
      <c r="AW29" s="323">
        <v>0.25</v>
      </c>
      <c r="AX29" s="85">
        <v>1</v>
      </c>
      <c r="AY29" s="323">
        <v>0.25</v>
      </c>
      <c r="AZ29" s="85">
        <v>1</v>
      </c>
      <c r="BA29" s="329">
        <v>0.25</v>
      </c>
      <c r="BB29" s="86">
        <v>1</v>
      </c>
      <c r="BC29" s="329">
        <v>0.25</v>
      </c>
      <c r="BD29" s="87">
        <v>1</v>
      </c>
      <c r="BE29" s="85">
        <v>0</v>
      </c>
      <c r="BF29" s="85">
        <v>0</v>
      </c>
      <c r="BG29" s="339">
        <v>0</v>
      </c>
      <c r="BH29" s="377">
        <v>1</v>
      </c>
      <c r="BI29" s="423">
        <v>1</v>
      </c>
      <c r="BJ29" s="378">
        <v>0</v>
      </c>
      <c r="BK29" s="423">
        <v>0</v>
      </c>
      <c r="BL29" s="378">
        <v>0</v>
      </c>
      <c r="BM29" s="423">
        <v>0</v>
      </c>
      <c r="BN29" s="378">
        <v>0</v>
      </c>
      <c r="BO29" s="423">
        <v>0</v>
      </c>
      <c r="BP29" s="615">
        <v>0.25</v>
      </c>
      <c r="BQ29" s="608">
        <v>0.25</v>
      </c>
      <c r="BR29" s="623">
        <v>0.25</v>
      </c>
      <c r="BS29" s="87">
        <v>0</v>
      </c>
      <c r="BT29" s="85">
        <v>0</v>
      </c>
      <c r="BU29" s="85">
        <v>0</v>
      </c>
      <c r="BV29" s="95" t="s">
        <v>978</v>
      </c>
      <c r="BW29" s="388" t="s">
        <v>978</v>
      </c>
      <c r="BX29" s="96">
        <v>103000</v>
      </c>
      <c r="BY29" s="85">
        <v>0</v>
      </c>
      <c r="BZ29" s="85">
        <v>0</v>
      </c>
      <c r="CA29" s="95">
        <v>0</v>
      </c>
      <c r="CB29" s="395" t="s">
        <v>978</v>
      </c>
      <c r="CC29" s="87">
        <v>106000</v>
      </c>
      <c r="CD29" s="85">
        <v>0</v>
      </c>
      <c r="CE29" s="85">
        <v>0</v>
      </c>
      <c r="CF29" s="95">
        <v>0</v>
      </c>
      <c r="CG29" s="388" t="s">
        <v>978</v>
      </c>
      <c r="CH29" s="96">
        <v>109000</v>
      </c>
      <c r="CI29" s="85">
        <v>0</v>
      </c>
      <c r="CJ29" s="85">
        <v>0</v>
      </c>
      <c r="CK29" s="95">
        <v>0</v>
      </c>
      <c r="CL29" s="395" t="s">
        <v>978</v>
      </c>
      <c r="CM29" s="403">
        <v>318000</v>
      </c>
      <c r="CN29" s="404">
        <v>0</v>
      </c>
      <c r="CO29" s="404">
        <v>0</v>
      </c>
      <c r="CP29" s="410">
        <v>0</v>
      </c>
      <c r="CQ29" s="388" t="s">
        <v>978</v>
      </c>
      <c r="CR29" s="90" t="s">
        <v>984</v>
      </c>
      <c r="CS29" s="91" t="s">
        <v>982</v>
      </c>
      <c r="CT29" s="92" t="s">
        <v>914</v>
      </c>
    </row>
    <row r="30" spans="2:98" ht="30" x14ac:dyDescent="0.2">
      <c r="B30" s="856"/>
      <c r="C30" s="859"/>
      <c r="D30" s="862"/>
      <c r="E30" s="782"/>
      <c r="F30" s="782"/>
      <c r="G30" s="183"/>
      <c r="H30" s="782"/>
      <c r="I30" s="183"/>
      <c r="J30" s="183"/>
      <c r="K30" s="782"/>
      <c r="L30" s="183"/>
      <c r="M30" s="183"/>
      <c r="N30" s="782"/>
      <c r="O30" s="187"/>
      <c r="P30" s="187"/>
      <c r="Q30" s="787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35"/>
      <c r="AH30" s="435"/>
      <c r="AI30" s="435"/>
      <c r="AJ30" s="435"/>
      <c r="AK30" s="435"/>
      <c r="AL30" s="480"/>
      <c r="AM30" s="783"/>
      <c r="AN30" s="790"/>
      <c r="AO30" s="867"/>
      <c r="AP30" s="773"/>
      <c r="AQ30" s="82" t="s">
        <v>97</v>
      </c>
      <c r="AR30" s="83">
        <v>0</v>
      </c>
      <c r="AS30" s="82" t="s">
        <v>247</v>
      </c>
      <c r="AT30" s="93">
        <v>1</v>
      </c>
      <c r="AU30" s="46">
        <v>1</v>
      </c>
      <c r="AV30" s="94">
        <v>1</v>
      </c>
      <c r="AW30" s="323">
        <v>0.25</v>
      </c>
      <c r="AX30" s="94">
        <v>1</v>
      </c>
      <c r="AY30" s="323">
        <v>0.25</v>
      </c>
      <c r="AZ30" s="94">
        <v>1</v>
      </c>
      <c r="BA30" s="329">
        <v>0.25</v>
      </c>
      <c r="BB30" s="95">
        <v>1</v>
      </c>
      <c r="BC30" s="329">
        <v>0.25</v>
      </c>
      <c r="BD30" s="349">
        <v>1</v>
      </c>
      <c r="BE30" s="94">
        <v>0</v>
      </c>
      <c r="BF30" s="94">
        <v>0</v>
      </c>
      <c r="BG30" s="340">
        <v>0</v>
      </c>
      <c r="BH30" s="377">
        <v>1</v>
      </c>
      <c r="BI30" s="423">
        <v>1</v>
      </c>
      <c r="BJ30" s="378">
        <v>0</v>
      </c>
      <c r="BK30" s="423">
        <v>0</v>
      </c>
      <c r="BL30" s="378">
        <v>0</v>
      </c>
      <c r="BM30" s="423">
        <v>0</v>
      </c>
      <c r="BN30" s="378">
        <v>0</v>
      </c>
      <c r="BO30" s="423">
        <v>0</v>
      </c>
      <c r="BP30" s="615">
        <v>0.25</v>
      </c>
      <c r="BQ30" s="608">
        <v>0.25</v>
      </c>
      <c r="BR30" s="623">
        <v>0.25</v>
      </c>
      <c r="BS30" s="87">
        <v>713290</v>
      </c>
      <c r="BT30" s="85">
        <v>692105.83298000006</v>
      </c>
      <c r="BU30" s="85">
        <v>0</v>
      </c>
      <c r="BV30" s="95">
        <v>0.97030076543902211</v>
      </c>
      <c r="BW30" s="388" t="s">
        <v>978</v>
      </c>
      <c r="BX30" s="96">
        <v>1092477</v>
      </c>
      <c r="BY30" s="85">
        <v>0</v>
      </c>
      <c r="BZ30" s="85">
        <v>0</v>
      </c>
      <c r="CA30" s="95">
        <v>0</v>
      </c>
      <c r="CB30" s="395" t="s">
        <v>978</v>
      </c>
      <c r="CC30" s="87">
        <v>1156991</v>
      </c>
      <c r="CD30" s="85">
        <v>0</v>
      </c>
      <c r="CE30" s="85">
        <v>0</v>
      </c>
      <c r="CF30" s="95">
        <v>0</v>
      </c>
      <c r="CG30" s="388" t="s">
        <v>978</v>
      </c>
      <c r="CH30" s="96">
        <v>1226519</v>
      </c>
      <c r="CI30" s="85">
        <v>0</v>
      </c>
      <c r="CJ30" s="85">
        <v>0</v>
      </c>
      <c r="CK30" s="95">
        <v>0</v>
      </c>
      <c r="CL30" s="395" t="s">
        <v>978</v>
      </c>
      <c r="CM30" s="403">
        <v>4189277</v>
      </c>
      <c r="CN30" s="404">
        <v>692105.83298000006</v>
      </c>
      <c r="CO30" s="404">
        <v>0</v>
      </c>
      <c r="CP30" s="410">
        <v>0.1652088971390529</v>
      </c>
      <c r="CQ30" s="388" t="s">
        <v>978</v>
      </c>
      <c r="CR30" s="90" t="s">
        <v>985</v>
      </c>
      <c r="CS30" s="91" t="s">
        <v>982</v>
      </c>
      <c r="CT30" s="92" t="s">
        <v>914</v>
      </c>
    </row>
    <row r="31" spans="2:98" ht="45" x14ac:dyDescent="0.2">
      <c r="B31" s="856"/>
      <c r="C31" s="859"/>
      <c r="D31" s="862" t="s">
        <v>57</v>
      </c>
      <c r="E31" s="782">
        <v>0.55000000000000004</v>
      </c>
      <c r="F31" s="782">
        <v>0.6</v>
      </c>
      <c r="G31" s="183"/>
      <c r="H31" s="782">
        <v>0.55000000000000004</v>
      </c>
      <c r="I31" s="183"/>
      <c r="J31" s="183"/>
      <c r="K31" s="782">
        <v>0.56999999999999995</v>
      </c>
      <c r="L31" s="183"/>
      <c r="M31" s="183"/>
      <c r="N31" s="782">
        <v>0.59</v>
      </c>
      <c r="O31" s="187"/>
      <c r="P31" s="187"/>
      <c r="Q31" s="787">
        <v>0.6</v>
      </c>
      <c r="R31" s="435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  <c r="AI31" s="435"/>
      <c r="AJ31" s="435"/>
      <c r="AK31" s="435"/>
      <c r="AL31" s="480"/>
      <c r="AM31" s="783"/>
      <c r="AN31" s="790"/>
      <c r="AO31" s="867"/>
      <c r="AP31" s="773"/>
      <c r="AQ31" s="82" t="s">
        <v>98</v>
      </c>
      <c r="AR31" s="83">
        <v>0</v>
      </c>
      <c r="AS31" s="82" t="s">
        <v>248</v>
      </c>
      <c r="AT31" s="84">
        <v>1</v>
      </c>
      <c r="AU31" s="14">
        <v>1</v>
      </c>
      <c r="AV31" s="85">
        <v>1</v>
      </c>
      <c r="AW31" s="323">
        <v>0.25</v>
      </c>
      <c r="AX31" s="85">
        <v>1</v>
      </c>
      <c r="AY31" s="323">
        <v>0.25</v>
      </c>
      <c r="AZ31" s="85">
        <v>1</v>
      </c>
      <c r="BA31" s="329">
        <v>0.25</v>
      </c>
      <c r="BB31" s="86">
        <v>1</v>
      </c>
      <c r="BC31" s="329">
        <v>0.25</v>
      </c>
      <c r="BD31" s="87">
        <v>1</v>
      </c>
      <c r="BE31" s="85">
        <v>0</v>
      </c>
      <c r="BF31" s="85">
        <v>0</v>
      </c>
      <c r="BG31" s="339">
        <v>0</v>
      </c>
      <c r="BH31" s="377">
        <v>1</v>
      </c>
      <c r="BI31" s="423">
        <v>1</v>
      </c>
      <c r="BJ31" s="378">
        <v>0</v>
      </c>
      <c r="BK31" s="423">
        <v>0</v>
      </c>
      <c r="BL31" s="378">
        <v>0</v>
      </c>
      <c r="BM31" s="423">
        <v>0</v>
      </c>
      <c r="BN31" s="378">
        <v>0</v>
      </c>
      <c r="BO31" s="423">
        <v>0</v>
      </c>
      <c r="BP31" s="615">
        <v>0.25</v>
      </c>
      <c r="BQ31" s="608">
        <v>0.25</v>
      </c>
      <c r="BR31" s="623">
        <v>0.25</v>
      </c>
      <c r="BS31" s="87">
        <v>69983.365000000005</v>
      </c>
      <c r="BT31" s="85">
        <v>0</v>
      </c>
      <c r="BU31" s="85">
        <v>0</v>
      </c>
      <c r="BV31" s="95">
        <v>0</v>
      </c>
      <c r="BW31" s="388" t="s">
        <v>978</v>
      </c>
      <c r="BX31" s="96">
        <v>134000</v>
      </c>
      <c r="BY31" s="85">
        <v>0</v>
      </c>
      <c r="BZ31" s="85">
        <v>0</v>
      </c>
      <c r="CA31" s="95">
        <v>0</v>
      </c>
      <c r="CB31" s="395" t="s">
        <v>978</v>
      </c>
      <c r="CC31" s="87">
        <v>138000</v>
      </c>
      <c r="CD31" s="85">
        <v>0</v>
      </c>
      <c r="CE31" s="85">
        <v>0</v>
      </c>
      <c r="CF31" s="95">
        <v>0</v>
      </c>
      <c r="CG31" s="388" t="s">
        <v>978</v>
      </c>
      <c r="CH31" s="96">
        <v>142000</v>
      </c>
      <c r="CI31" s="85">
        <v>0</v>
      </c>
      <c r="CJ31" s="85">
        <v>0</v>
      </c>
      <c r="CK31" s="95">
        <v>0</v>
      </c>
      <c r="CL31" s="395" t="s">
        <v>978</v>
      </c>
      <c r="CM31" s="403">
        <v>483983.36499999999</v>
      </c>
      <c r="CN31" s="404">
        <v>0</v>
      </c>
      <c r="CO31" s="404">
        <v>0</v>
      </c>
      <c r="CP31" s="410">
        <v>0</v>
      </c>
      <c r="CQ31" s="388" t="s">
        <v>978</v>
      </c>
      <c r="CR31" s="90" t="s">
        <v>985</v>
      </c>
      <c r="CS31" s="91" t="s">
        <v>982</v>
      </c>
      <c r="CT31" s="92" t="s">
        <v>914</v>
      </c>
    </row>
    <row r="32" spans="2:98" ht="45" x14ac:dyDescent="0.2">
      <c r="B32" s="856"/>
      <c r="C32" s="859"/>
      <c r="D32" s="862"/>
      <c r="E32" s="782"/>
      <c r="F32" s="782"/>
      <c r="G32" s="183"/>
      <c r="H32" s="782"/>
      <c r="I32" s="183"/>
      <c r="J32" s="183"/>
      <c r="K32" s="782"/>
      <c r="L32" s="183"/>
      <c r="M32" s="183"/>
      <c r="N32" s="782"/>
      <c r="O32" s="187"/>
      <c r="P32" s="187"/>
      <c r="Q32" s="787"/>
      <c r="R32" s="435"/>
      <c r="S32" s="435"/>
      <c r="T32" s="435"/>
      <c r="U32" s="435"/>
      <c r="V32" s="435"/>
      <c r="W32" s="435"/>
      <c r="X32" s="435"/>
      <c r="Y32" s="435"/>
      <c r="Z32" s="435"/>
      <c r="AA32" s="435"/>
      <c r="AB32" s="435"/>
      <c r="AC32" s="435"/>
      <c r="AD32" s="435"/>
      <c r="AE32" s="435"/>
      <c r="AF32" s="435"/>
      <c r="AG32" s="435"/>
      <c r="AH32" s="435"/>
      <c r="AI32" s="435"/>
      <c r="AJ32" s="435"/>
      <c r="AK32" s="435"/>
      <c r="AL32" s="480"/>
      <c r="AM32" s="783"/>
      <c r="AN32" s="790"/>
      <c r="AO32" s="867"/>
      <c r="AP32" s="773"/>
      <c r="AQ32" s="82" t="s">
        <v>99</v>
      </c>
      <c r="AR32" s="83">
        <v>0</v>
      </c>
      <c r="AS32" s="82" t="s">
        <v>249</v>
      </c>
      <c r="AT32" s="93">
        <v>1</v>
      </c>
      <c r="AU32" s="46">
        <v>1</v>
      </c>
      <c r="AV32" s="94">
        <v>1</v>
      </c>
      <c r="AW32" s="323">
        <v>0.25</v>
      </c>
      <c r="AX32" s="94">
        <v>1</v>
      </c>
      <c r="AY32" s="323">
        <v>0.25</v>
      </c>
      <c r="AZ32" s="94">
        <v>1</v>
      </c>
      <c r="BA32" s="329">
        <v>0.25</v>
      </c>
      <c r="BB32" s="95">
        <v>1</v>
      </c>
      <c r="BC32" s="329">
        <v>0.25</v>
      </c>
      <c r="BD32" s="349">
        <v>1</v>
      </c>
      <c r="BE32" s="94">
        <v>0</v>
      </c>
      <c r="BF32" s="94">
        <v>0</v>
      </c>
      <c r="BG32" s="340">
        <v>0</v>
      </c>
      <c r="BH32" s="377">
        <v>1</v>
      </c>
      <c r="BI32" s="423">
        <v>1</v>
      </c>
      <c r="BJ32" s="378">
        <v>0</v>
      </c>
      <c r="BK32" s="423">
        <v>0</v>
      </c>
      <c r="BL32" s="378">
        <v>0</v>
      </c>
      <c r="BM32" s="423">
        <v>0</v>
      </c>
      <c r="BN32" s="378">
        <v>0</v>
      </c>
      <c r="BO32" s="423">
        <v>0</v>
      </c>
      <c r="BP32" s="615">
        <v>0.25</v>
      </c>
      <c r="BQ32" s="608">
        <v>0.25</v>
      </c>
      <c r="BR32" s="623">
        <v>0.25</v>
      </c>
      <c r="BS32" s="87">
        <v>200000</v>
      </c>
      <c r="BT32" s="85">
        <v>85777.600000000006</v>
      </c>
      <c r="BU32" s="85">
        <v>0</v>
      </c>
      <c r="BV32" s="95">
        <v>0.42888800000000005</v>
      </c>
      <c r="BW32" s="388" t="s">
        <v>978</v>
      </c>
      <c r="BX32" s="96">
        <v>206000</v>
      </c>
      <c r="BY32" s="85">
        <v>0</v>
      </c>
      <c r="BZ32" s="85">
        <v>0</v>
      </c>
      <c r="CA32" s="95">
        <v>0</v>
      </c>
      <c r="CB32" s="395" t="s">
        <v>978</v>
      </c>
      <c r="CC32" s="87">
        <v>213000</v>
      </c>
      <c r="CD32" s="85">
        <v>0</v>
      </c>
      <c r="CE32" s="85">
        <v>0</v>
      </c>
      <c r="CF32" s="95">
        <v>0</v>
      </c>
      <c r="CG32" s="388" t="s">
        <v>978</v>
      </c>
      <c r="CH32" s="96">
        <v>218000</v>
      </c>
      <c r="CI32" s="85">
        <v>0</v>
      </c>
      <c r="CJ32" s="85">
        <v>0</v>
      </c>
      <c r="CK32" s="95">
        <v>0</v>
      </c>
      <c r="CL32" s="395" t="s">
        <v>978</v>
      </c>
      <c r="CM32" s="403">
        <v>837000</v>
      </c>
      <c r="CN32" s="404">
        <v>85777.600000000006</v>
      </c>
      <c r="CO32" s="404">
        <v>0</v>
      </c>
      <c r="CP32" s="410">
        <v>0.10248219832735962</v>
      </c>
      <c r="CQ32" s="388" t="s">
        <v>978</v>
      </c>
      <c r="CR32" s="90" t="s">
        <v>984</v>
      </c>
      <c r="CS32" s="91" t="s">
        <v>982</v>
      </c>
      <c r="CT32" s="92" t="s">
        <v>914</v>
      </c>
    </row>
    <row r="33" spans="2:98" ht="45.75" thickBot="1" x14ac:dyDescent="0.25">
      <c r="B33" s="856"/>
      <c r="C33" s="859"/>
      <c r="D33" s="862"/>
      <c r="E33" s="782"/>
      <c r="F33" s="782"/>
      <c r="G33" s="183"/>
      <c r="H33" s="782"/>
      <c r="I33" s="183"/>
      <c r="J33" s="183"/>
      <c r="K33" s="782"/>
      <c r="L33" s="183"/>
      <c r="M33" s="183"/>
      <c r="N33" s="782"/>
      <c r="O33" s="187"/>
      <c r="P33" s="187"/>
      <c r="Q33" s="787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80"/>
      <c r="AM33" s="783"/>
      <c r="AN33" s="790"/>
      <c r="AO33" s="868"/>
      <c r="AP33" s="774"/>
      <c r="AQ33" s="116" t="s">
        <v>100</v>
      </c>
      <c r="AR33" s="117">
        <v>0</v>
      </c>
      <c r="AS33" s="116" t="s">
        <v>250</v>
      </c>
      <c r="AT33" s="118">
        <v>0</v>
      </c>
      <c r="AU33" s="30">
        <v>1</v>
      </c>
      <c r="AV33" s="99">
        <v>0</v>
      </c>
      <c r="AW33" s="324">
        <v>0</v>
      </c>
      <c r="AX33" s="99">
        <v>1</v>
      </c>
      <c r="AY33" s="324">
        <v>1</v>
      </c>
      <c r="AZ33" s="99">
        <v>0</v>
      </c>
      <c r="BA33" s="330">
        <v>0</v>
      </c>
      <c r="BB33" s="100">
        <v>0</v>
      </c>
      <c r="BC33" s="330">
        <v>0</v>
      </c>
      <c r="BD33" s="101">
        <v>0</v>
      </c>
      <c r="BE33" s="118">
        <v>0</v>
      </c>
      <c r="BF33" s="118">
        <v>0</v>
      </c>
      <c r="BG33" s="343">
        <v>0</v>
      </c>
      <c r="BH33" s="417" t="s">
        <v>978</v>
      </c>
      <c r="BI33" s="424" t="s">
        <v>978</v>
      </c>
      <c r="BJ33" s="382">
        <v>0</v>
      </c>
      <c r="BK33" s="424">
        <v>0</v>
      </c>
      <c r="BL33" s="382" t="s">
        <v>978</v>
      </c>
      <c r="BM33" s="424" t="s">
        <v>978</v>
      </c>
      <c r="BN33" s="382" t="s">
        <v>978</v>
      </c>
      <c r="BO33" s="424" t="s">
        <v>978</v>
      </c>
      <c r="BP33" s="616">
        <v>0</v>
      </c>
      <c r="BQ33" s="609">
        <v>0</v>
      </c>
      <c r="BR33" s="624">
        <v>0</v>
      </c>
      <c r="BS33" s="141">
        <v>0</v>
      </c>
      <c r="BT33" s="139">
        <v>0</v>
      </c>
      <c r="BU33" s="139">
        <v>0</v>
      </c>
      <c r="BV33" s="147" t="s">
        <v>978</v>
      </c>
      <c r="BW33" s="389" t="s">
        <v>978</v>
      </c>
      <c r="BX33" s="142">
        <v>100000</v>
      </c>
      <c r="BY33" s="139">
        <v>0</v>
      </c>
      <c r="BZ33" s="139">
        <v>0</v>
      </c>
      <c r="CA33" s="147">
        <v>0</v>
      </c>
      <c r="CB33" s="396" t="s">
        <v>978</v>
      </c>
      <c r="CC33" s="141">
        <v>0</v>
      </c>
      <c r="CD33" s="139">
        <v>0</v>
      </c>
      <c r="CE33" s="139">
        <v>0</v>
      </c>
      <c r="CF33" s="147" t="s">
        <v>978</v>
      </c>
      <c r="CG33" s="389" t="s">
        <v>978</v>
      </c>
      <c r="CH33" s="142">
        <v>0</v>
      </c>
      <c r="CI33" s="139">
        <v>0</v>
      </c>
      <c r="CJ33" s="139">
        <v>0</v>
      </c>
      <c r="CK33" s="147" t="s">
        <v>978</v>
      </c>
      <c r="CL33" s="396" t="s">
        <v>978</v>
      </c>
      <c r="CM33" s="407">
        <v>100000</v>
      </c>
      <c r="CN33" s="408">
        <v>0</v>
      </c>
      <c r="CO33" s="408">
        <v>0</v>
      </c>
      <c r="CP33" s="411">
        <v>0</v>
      </c>
      <c r="CQ33" s="389" t="s">
        <v>978</v>
      </c>
      <c r="CR33" s="123" t="s">
        <v>984</v>
      </c>
      <c r="CS33" s="124" t="s">
        <v>982</v>
      </c>
      <c r="CT33" s="125" t="s">
        <v>914</v>
      </c>
    </row>
    <row r="34" spans="2:98" ht="30" customHeight="1" x14ac:dyDescent="0.2">
      <c r="B34" s="856"/>
      <c r="C34" s="859"/>
      <c r="D34" s="862" t="s">
        <v>58</v>
      </c>
      <c r="E34" s="864">
        <v>30</v>
      </c>
      <c r="F34" s="864">
        <v>36</v>
      </c>
      <c r="G34" s="14"/>
      <c r="H34" s="864">
        <v>30</v>
      </c>
      <c r="I34" s="14"/>
      <c r="J34" s="14"/>
      <c r="K34" s="864">
        <v>32</v>
      </c>
      <c r="L34" s="14"/>
      <c r="M34" s="14"/>
      <c r="N34" s="864">
        <v>34</v>
      </c>
      <c r="O34" s="188"/>
      <c r="P34" s="188"/>
      <c r="Q34" s="775">
        <v>36</v>
      </c>
      <c r="R34" s="432"/>
      <c r="S34" s="432"/>
      <c r="T34" s="432"/>
      <c r="U34" s="432"/>
      <c r="V34" s="432"/>
      <c r="W34" s="432"/>
      <c r="X34" s="432"/>
      <c r="Y34" s="432"/>
      <c r="Z34" s="432"/>
      <c r="AA34" s="432"/>
      <c r="AB34" s="432"/>
      <c r="AC34" s="432"/>
      <c r="AD34" s="432"/>
      <c r="AE34" s="432"/>
      <c r="AF34" s="432"/>
      <c r="AG34" s="432"/>
      <c r="AH34" s="432"/>
      <c r="AI34" s="432"/>
      <c r="AJ34" s="432"/>
      <c r="AK34" s="432"/>
      <c r="AL34" s="481"/>
      <c r="AM34" s="783"/>
      <c r="AN34" s="790"/>
      <c r="AO34" s="776">
        <v>1.7596779618404234E-2</v>
      </c>
      <c r="AP34" s="772" t="s">
        <v>381</v>
      </c>
      <c r="AQ34" s="70" t="s">
        <v>101</v>
      </c>
      <c r="AR34" s="71">
        <v>0</v>
      </c>
      <c r="AS34" s="70" t="s">
        <v>251</v>
      </c>
      <c r="AT34" s="72">
        <v>2061</v>
      </c>
      <c r="AU34" s="73">
        <v>4000</v>
      </c>
      <c r="AV34" s="108">
        <v>0</v>
      </c>
      <c r="AW34" s="327">
        <v>0</v>
      </c>
      <c r="AX34" s="108">
        <v>500</v>
      </c>
      <c r="AY34" s="327">
        <v>0.125</v>
      </c>
      <c r="AZ34" s="108">
        <v>1750</v>
      </c>
      <c r="BA34" s="333">
        <v>0.4375</v>
      </c>
      <c r="BB34" s="510">
        <v>1750</v>
      </c>
      <c r="BC34" s="333">
        <v>0.4375</v>
      </c>
      <c r="BD34" s="419">
        <v>0</v>
      </c>
      <c r="BE34" s="72">
        <v>0</v>
      </c>
      <c r="BF34" s="72">
        <v>0</v>
      </c>
      <c r="BG34" s="344">
        <v>0</v>
      </c>
      <c r="BH34" s="379" t="s">
        <v>978</v>
      </c>
      <c r="BI34" s="425" t="s">
        <v>978</v>
      </c>
      <c r="BJ34" s="380">
        <v>0</v>
      </c>
      <c r="BK34" s="425">
        <v>0</v>
      </c>
      <c r="BL34" s="380">
        <v>0</v>
      </c>
      <c r="BM34" s="425">
        <v>0</v>
      </c>
      <c r="BN34" s="380">
        <v>0</v>
      </c>
      <c r="BO34" s="425">
        <v>0</v>
      </c>
      <c r="BP34" s="617">
        <v>0</v>
      </c>
      <c r="BQ34" s="610">
        <v>0</v>
      </c>
      <c r="BR34" s="625">
        <v>0</v>
      </c>
      <c r="BS34" s="419">
        <v>0</v>
      </c>
      <c r="BT34" s="109">
        <v>0</v>
      </c>
      <c r="BU34" s="109">
        <v>0</v>
      </c>
      <c r="BV34" s="289" t="s">
        <v>978</v>
      </c>
      <c r="BW34" s="390" t="s">
        <v>978</v>
      </c>
      <c r="BX34" s="112">
        <v>1307050</v>
      </c>
      <c r="BY34" s="109">
        <v>0</v>
      </c>
      <c r="BZ34" s="109">
        <v>0</v>
      </c>
      <c r="CA34" s="289">
        <v>0</v>
      </c>
      <c r="CB34" s="397" t="s">
        <v>978</v>
      </c>
      <c r="CC34" s="111">
        <v>3000000</v>
      </c>
      <c r="CD34" s="109">
        <v>0</v>
      </c>
      <c r="CE34" s="109">
        <v>0</v>
      </c>
      <c r="CF34" s="289">
        <v>0</v>
      </c>
      <c r="CG34" s="390" t="s">
        <v>978</v>
      </c>
      <c r="CH34" s="112">
        <v>3000000</v>
      </c>
      <c r="CI34" s="109">
        <v>0</v>
      </c>
      <c r="CJ34" s="109">
        <v>0</v>
      </c>
      <c r="CK34" s="289">
        <v>0</v>
      </c>
      <c r="CL34" s="397" t="s">
        <v>978</v>
      </c>
      <c r="CM34" s="405">
        <v>7307050</v>
      </c>
      <c r="CN34" s="406">
        <v>0</v>
      </c>
      <c r="CO34" s="406">
        <v>0</v>
      </c>
      <c r="CP34" s="412">
        <v>0</v>
      </c>
      <c r="CQ34" s="390" t="s">
        <v>978</v>
      </c>
      <c r="CR34" s="78" t="s">
        <v>985</v>
      </c>
      <c r="CS34" s="79" t="s">
        <v>982</v>
      </c>
      <c r="CT34" s="80" t="s">
        <v>914</v>
      </c>
    </row>
    <row r="35" spans="2:98" ht="30" x14ac:dyDescent="0.2">
      <c r="B35" s="856"/>
      <c r="C35" s="859"/>
      <c r="D35" s="862"/>
      <c r="E35" s="864"/>
      <c r="F35" s="864"/>
      <c r="G35" s="14"/>
      <c r="H35" s="864"/>
      <c r="I35" s="14"/>
      <c r="J35" s="14"/>
      <c r="K35" s="864"/>
      <c r="L35" s="14"/>
      <c r="M35" s="14"/>
      <c r="N35" s="864"/>
      <c r="O35" s="188"/>
      <c r="P35" s="188"/>
      <c r="Q35" s="775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2"/>
      <c r="AJ35" s="432"/>
      <c r="AK35" s="432"/>
      <c r="AL35" s="481"/>
      <c r="AM35" s="783"/>
      <c r="AN35" s="790"/>
      <c r="AO35" s="783"/>
      <c r="AP35" s="773"/>
      <c r="AQ35" s="82" t="s">
        <v>102</v>
      </c>
      <c r="AR35" s="83">
        <v>0</v>
      </c>
      <c r="AS35" s="82" t="s">
        <v>252</v>
      </c>
      <c r="AT35" s="93">
        <v>1</v>
      </c>
      <c r="AU35" s="46">
        <v>1</v>
      </c>
      <c r="AV35" s="94">
        <v>1</v>
      </c>
      <c r="AW35" s="323">
        <v>0.25</v>
      </c>
      <c r="AX35" s="94">
        <v>1</v>
      </c>
      <c r="AY35" s="323">
        <v>0.25</v>
      </c>
      <c r="AZ35" s="94">
        <v>1</v>
      </c>
      <c r="BA35" s="329">
        <v>0.25</v>
      </c>
      <c r="BB35" s="95">
        <v>1</v>
      </c>
      <c r="BC35" s="329">
        <v>0.25</v>
      </c>
      <c r="BD35" s="349">
        <v>1</v>
      </c>
      <c r="BE35" s="94">
        <v>0</v>
      </c>
      <c r="BF35" s="94">
        <v>0</v>
      </c>
      <c r="BG35" s="340">
        <v>0</v>
      </c>
      <c r="BH35" s="377">
        <v>1</v>
      </c>
      <c r="BI35" s="423">
        <v>1</v>
      </c>
      <c r="BJ35" s="378">
        <v>0</v>
      </c>
      <c r="BK35" s="423">
        <v>0</v>
      </c>
      <c r="BL35" s="378">
        <v>0</v>
      </c>
      <c r="BM35" s="423">
        <v>0</v>
      </c>
      <c r="BN35" s="378">
        <v>0</v>
      </c>
      <c r="BO35" s="423">
        <v>0</v>
      </c>
      <c r="BP35" s="615">
        <v>0.25</v>
      </c>
      <c r="BQ35" s="608">
        <v>0.25</v>
      </c>
      <c r="BR35" s="623">
        <v>0.25</v>
      </c>
      <c r="BS35" s="89">
        <v>4851138.0603400003</v>
      </c>
      <c r="BT35" s="85">
        <v>3017986.3537900001</v>
      </c>
      <c r="BU35" s="85">
        <v>1068249.9620000001</v>
      </c>
      <c r="BV35" s="95">
        <v>0.62211924629877047</v>
      </c>
      <c r="BW35" s="388">
        <v>0.35396116376022946</v>
      </c>
      <c r="BX35" s="96">
        <v>3169823.43</v>
      </c>
      <c r="BY35" s="85">
        <v>0</v>
      </c>
      <c r="BZ35" s="85">
        <v>0</v>
      </c>
      <c r="CA35" s="95">
        <v>0</v>
      </c>
      <c r="CB35" s="395" t="s">
        <v>978</v>
      </c>
      <c r="CC35" s="87">
        <v>3468000</v>
      </c>
      <c r="CD35" s="85">
        <v>0</v>
      </c>
      <c r="CE35" s="85">
        <v>0</v>
      </c>
      <c r="CF35" s="95">
        <v>0</v>
      </c>
      <c r="CG35" s="388" t="s">
        <v>978</v>
      </c>
      <c r="CH35" s="96">
        <v>3601000</v>
      </c>
      <c r="CI35" s="85">
        <v>0</v>
      </c>
      <c r="CJ35" s="85">
        <v>0</v>
      </c>
      <c r="CK35" s="95">
        <v>0</v>
      </c>
      <c r="CL35" s="395" t="s">
        <v>978</v>
      </c>
      <c r="CM35" s="403">
        <v>15089961.49034</v>
      </c>
      <c r="CN35" s="404">
        <v>3017986.3537900001</v>
      </c>
      <c r="CO35" s="404">
        <v>1068249.9620000001</v>
      </c>
      <c r="CP35" s="410">
        <v>0.19999960607732473</v>
      </c>
      <c r="CQ35" s="388">
        <v>0.35396116376022946</v>
      </c>
      <c r="CR35" s="90" t="s">
        <v>985</v>
      </c>
      <c r="CS35" s="91" t="s">
        <v>982</v>
      </c>
      <c r="CT35" s="92" t="s">
        <v>914</v>
      </c>
    </row>
    <row r="36" spans="2:98" ht="60.75" thickBot="1" x14ac:dyDescent="0.25">
      <c r="B36" s="856"/>
      <c r="C36" s="859"/>
      <c r="D36" s="862"/>
      <c r="E36" s="864"/>
      <c r="F36" s="864"/>
      <c r="G36" s="14"/>
      <c r="H36" s="864"/>
      <c r="I36" s="14"/>
      <c r="J36" s="14"/>
      <c r="K36" s="864"/>
      <c r="L36" s="14"/>
      <c r="M36" s="14"/>
      <c r="N36" s="864"/>
      <c r="O36" s="188"/>
      <c r="P36" s="188"/>
      <c r="Q36" s="775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2"/>
      <c r="AJ36" s="432"/>
      <c r="AK36" s="432"/>
      <c r="AL36" s="481"/>
      <c r="AM36" s="781"/>
      <c r="AN36" s="791"/>
      <c r="AO36" s="781"/>
      <c r="AP36" s="774"/>
      <c r="AQ36" s="116" t="s">
        <v>103</v>
      </c>
      <c r="AR36" s="117">
        <v>0</v>
      </c>
      <c r="AS36" s="116" t="s">
        <v>253</v>
      </c>
      <c r="AT36" s="118">
        <v>0</v>
      </c>
      <c r="AU36" s="30">
        <v>3000</v>
      </c>
      <c r="AV36" s="118">
        <v>0</v>
      </c>
      <c r="AW36" s="326">
        <v>0</v>
      </c>
      <c r="AX36" s="118">
        <v>1000</v>
      </c>
      <c r="AY36" s="326">
        <v>0.33333333333333331</v>
      </c>
      <c r="AZ36" s="118">
        <v>1000</v>
      </c>
      <c r="BA36" s="332">
        <v>0.33333333333333331</v>
      </c>
      <c r="BB36" s="119">
        <v>1000</v>
      </c>
      <c r="BC36" s="332">
        <v>0.33333333333333331</v>
      </c>
      <c r="BD36" s="350">
        <v>0</v>
      </c>
      <c r="BE36" s="118">
        <v>0</v>
      </c>
      <c r="BF36" s="118">
        <v>0</v>
      </c>
      <c r="BG36" s="343">
        <v>0</v>
      </c>
      <c r="BH36" s="383" t="s">
        <v>978</v>
      </c>
      <c r="BI36" s="427" t="s">
        <v>978</v>
      </c>
      <c r="BJ36" s="384">
        <v>0</v>
      </c>
      <c r="BK36" s="427">
        <v>0</v>
      </c>
      <c r="BL36" s="384">
        <v>0</v>
      </c>
      <c r="BM36" s="427">
        <v>0</v>
      </c>
      <c r="BN36" s="384">
        <v>0</v>
      </c>
      <c r="BO36" s="427">
        <v>0</v>
      </c>
      <c r="BP36" s="618">
        <v>0</v>
      </c>
      <c r="BQ36" s="611">
        <v>0</v>
      </c>
      <c r="BR36" s="626">
        <v>0</v>
      </c>
      <c r="BS36" s="350">
        <v>0</v>
      </c>
      <c r="BT36" s="118">
        <v>0</v>
      </c>
      <c r="BU36" s="118">
        <v>0</v>
      </c>
      <c r="BV36" s="233" t="s">
        <v>978</v>
      </c>
      <c r="BW36" s="391" t="s">
        <v>978</v>
      </c>
      <c r="BX36" s="127">
        <v>500000</v>
      </c>
      <c r="BY36" s="118">
        <v>0</v>
      </c>
      <c r="BZ36" s="118">
        <v>0</v>
      </c>
      <c r="CA36" s="233">
        <v>0</v>
      </c>
      <c r="CB36" s="398" t="s">
        <v>978</v>
      </c>
      <c r="CC36" s="350">
        <v>500000</v>
      </c>
      <c r="CD36" s="118">
        <v>0</v>
      </c>
      <c r="CE36" s="118">
        <v>0</v>
      </c>
      <c r="CF36" s="233">
        <v>0</v>
      </c>
      <c r="CG36" s="391" t="s">
        <v>978</v>
      </c>
      <c r="CH36" s="127">
        <v>500000</v>
      </c>
      <c r="CI36" s="118">
        <v>0</v>
      </c>
      <c r="CJ36" s="118">
        <v>0</v>
      </c>
      <c r="CK36" s="233">
        <v>0</v>
      </c>
      <c r="CL36" s="398" t="s">
        <v>978</v>
      </c>
      <c r="CM36" s="465">
        <v>1500000</v>
      </c>
      <c r="CN36" s="466">
        <v>0</v>
      </c>
      <c r="CO36" s="466">
        <v>0</v>
      </c>
      <c r="CP36" s="467">
        <v>0</v>
      </c>
      <c r="CQ36" s="391" t="s">
        <v>978</v>
      </c>
      <c r="CR36" s="123" t="s">
        <v>985</v>
      </c>
      <c r="CS36" s="124" t="s">
        <v>982</v>
      </c>
      <c r="CT36" s="125" t="s">
        <v>914</v>
      </c>
    </row>
    <row r="37" spans="2:98" ht="12.95" customHeight="1" thickBot="1" x14ac:dyDescent="0.25">
      <c r="B37" s="856"/>
      <c r="C37" s="859"/>
      <c r="D37" s="862"/>
      <c r="E37" s="864"/>
      <c r="F37" s="864"/>
      <c r="G37" s="14"/>
      <c r="H37" s="864"/>
      <c r="I37" s="14"/>
      <c r="J37" s="14"/>
      <c r="K37" s="864"/>
      <c r="L37" s="14"/>
      <c r="M37" s="14"/>
      <c r="N37" s="864"/>
      <c r="O37" s="188"/>
      <c r="P37" s="188"/>
      <c r="Q37" s="775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81"/>
      <c r="AM37" s="640"/>
      <c r="AN37" s="641"/>
      <c r="AO37" s="642"/>
      <c r="AP37" s="643"/>
      <c r="AQ37" s="643"/>
      <c r="AR37" s="644"/>
      <c r="AS37" s="643"/>
      <c r="AT37" s="645"/>
      <c r="AU37" s="646"/>
      <c r="AV37" s="645"/>
      <c r="AW37" s="647"/>
      <c r="AX37" s="645"/>
      <c r="AY37" s="647"/>
      <c r="AZ37" s="645"/>
      <c r="BA37" s="647"/>
      <c r="BB37" s="645"/>
      <c r="BC37" s="647"/>
      <c r="BD37" s="643"/>
      <c r="BE37" s="643"/>
      <c r="BF37" s="643"/>
      <c r="BG37" s="645"/>
      <c r="BH37" s="648"/>
      <c r="BI37" s="649"/>
      <c r="BJ37" s="648"/>
      <c r="BK37" s="649"/>
      <c r="BL37" s="648"/>
      <c r="BM37" s="649"/>
      <c r="BN37" s="648"/>
      <c r="BO37" s="649"/>
      <c r="BP37" s="650"/>
      <c r="BQ37" s="649"/>
      <c r="BR37" s="651"/>
      <c r="BS37" s="643"/>
      <c r="BT37" s="643"/>
      <c r="BU37" s="643"/>
      <c r="BV37" s="648"/>
      <c r="BW37" s="652"/>
      <c r="BX37" s="643"/>
      <c r="BY37" s="643"/>
      <c r="BZ37" s="643"/>
      <c r="CA37" s="648"/>
      <c r="CB37" s="652"/>
      <c r="CC37" s="643"/>
      <c r="CD37" s="643"/>
      <c r="CE37" s="643"/>
      <c r="CF37" s="648"/>
      <c r="CG37" s="652"/>
      <c r="CH37" s="643"/>
      <c r="CI37" s="643"/>
      <c r="CJ37" s="643"/>
      <c r="CK37" s="648"/>
      <c r="CL37" s="652"/>
      <c r="CM37" s="653"/>
      <c r="CN37" s="653"/>
      <c r="CO37" s="653"/>
      <c r="CP37" s="652"/>
      <c r="CQ37" s="652"/>
      <c r="CR37" s="643"/>
      <c r="CS37" s="641"/>
      <c r="CT37" s="654"/>
    </row>
    <row r="38" spans="2:98" ht="30" customHeight="1" x14ac:dyDescent="0.2">
      <c r="B38" s="856"/>
      <c r="C38" s="859"/>
      <c r="D38" s="862" t="s">
        <v>59</v>
      </c>
      <c r="E38" s="869">
        <v>0.43</v>
      </c>
      <c r="F38" s="869">
        <v>0.52</v>
      </c>
      <c r="G38" s="46"/>
      <c r="H38" s="870">
        <v>0.43</v>
      </c>
      <c r="I38" s="186"/>
      <c r="J38" s="186"/>
      <c r="K38" s="870">
        <v>0.46</v>
      </c>
      <c r="L38" s="186"/>
      <c r="M38" s="186"/>
      <c r="N38" s="870">
        <v>0.49</v>
      </c>
      <c r="O38" s="189"/>
      <c r="P38" s="189"/>
      <c r="Q38" s="871">
        <v>0.52</v>
      </c>
      <c r="R38" s="438"/>
      <c r="S38" s="438"/>
      <c r="T38" s="438"/>
      <c r="U38" s="438"/>
      <c r="V38" s="438"/>
      <c r="W38" s="438"/>
      <c r="X38" s="438"/>
      <c r="Y38" s="438"/>
      <c r="Z38" s="438"/>
      <c r="AA38" s="438"/>
      <c r="AB38" s="438"/>
      <c r="AC38" s="438"/>
      <c r="AD38" s="438"/>
      <c r="AE38" s="438"/>
      <c r="AF38" s="438"/>
      <c r="AG38" s="438"/>
      <c r="AH38" s="438"/>
      <c r="AI38" s="438"/>
      <c r="AJ38" s="438"/>
      <c r="AK38" s="438"/>
      <c r="AL38" s="482"/>
      <c r="AM38" s="780">
        <v>0.31351116264596235</v>
      </c>
      <c r="AN38" s="872" t="s">
        <v>382</v>
      </c>
      <c r="AO38" s="780">
        <v>0.99647916559548944</v>
      </c>
      <c r="AP38" s="779" t="s">
        <v>383</v>
      </c>
      <c r="AQ38" s="106" t="s">
        <v>104</v>
      </c>
      <c r="AR38" s="107">
        <v>0</v>
      </c>
      <c r="AS38" s="106" t="s">
        <v>254</v>
      </c>
      <c r="AT38" s="489">
        <v>0.997</v>
      </c>
      <c r="AU38" s="42">
        <v>1</v>
      </c>
      <c r="AV38" s="288">
        <v>1</v>
      </c>
      <c r="AW38" s="327">
        <v>0.25</v>
      </c>
      <c r="AX38" s="288">
        <v>1</v>
      </c>
      <c r="AY38" s="327">
        <v>0.25</v>
      </c>
      <c r="AZ38" s="288">
        <v>1</v>
      </c>
      <c r="BA38" s="333">
        <v>0.25</v>
      </c>
      <c r="BB38" s="289">
        <v>1</v>
      </c>
      <c r="BC38" s="333">
        <v>0.25</v>
      </c>
      <c r="BD38" s="362">
        <v>1</v>
      </c>
      <c r="BE38" s="288">
        <v>0</v>
      </c>
      <c r="BF38" s="288">
        <v>0</v>
      </c>
      <c r="BG38" s="361">
        <v>0</v>
      </c>
      <c r="BH38" s="379">
        <v>1</v>
      </c>
      <c r="BI38" s="425">
        <v>1</v>
      </c>
      <c r="BJ38" s="380">
        <v>0</v>
      </c>
      <c r="BK38" s="425">
        <v>0</v>
      </c>
      <c r="BL38" s="380">
        <v>0</v>
      </c>
      <c r="BM38" s="425">
        <v>0</v>
      </c>
      <c r="BN38" s="380">
        <v>0</v>
      </c>
      <c r="BO38" s="425">
        <v>0</v>
      </c>
      <c r="BP38" s="617">
        <v>0.25</v>
      </c>
      <c r="BQ38" s="610">
        <v>0.25</v>
      </c>
      <c r="BR38" s="625">
        <v>0.25</v>
      </c>
      <c r="BS38" s="111">
        <v>212917109</v>
      </c>
      <c r="BT38" s="109">
        <v>204747460</v>
      </c>
      <c r="BU38" s="109">
        <v>0</v>
      </c>
      <c r="BV38" s="289">
        <v>0.96162990828510642</v>
      </c>
      <c r="BW38" s="390" t="s">
        <v>978</v>
      </c>
      <c r="BX38" s="112">
        <v>182135098</v>
      </c>
      <c r="BY38" s="109">
        <v>0</v>
      </c>
      <c r="BZ38" s="109">
        <v>0</v>
      </c>
      <c r="CA38" s="289">
        <v>0</v>
      </c>
      <c r="CB38" s="397" t="s">
        <v>978</v>
      </c>
      <c r="CC38" s="111">
        <v>182135098</v>
      </c>
      <c r="CD38" s="109">
        <v>0</v>
      </c>
      <c r="CE38" s="109">
        <v>0</v>
      </c>
      <c r="CF38" s="289">
        <v>0</v>
      </c>
      <c r="CG38" s="390" t="s">
        <v>978</v>
      </c>
      <c r="CH38" s="112">
        <v>182135098</v>
      </c>
      <c r="CI38" s="109">
        <v>0</v>
      </c>
      <c r="CJ38" s="109">
        <v>0</v>
      </c>
      <c r="CK38" s="289">
        <v>0</v>
      </c>
      <c r="CL38" s="397" t="s">
        <v>978</v>
      </c>
      <c r="CM38" s="405">
        <v>759322403</v>
      </c>
      <c r="CN38" s="406">
        <v>204747460</v>
      </c>
      <c r="CO38" s="406">
        <v>0</v>
      </c>
      <c r="CP38" s="412">
        <v>0.26964496133798388</v>
      </c>
      <c r="CQ38" s="390" t="s">
        <v>978</v>
      </c>
      <c r="CR38" s="113">
        <v>3</v>
      </c>
      <c r="CS38" s="442" t="s">
        <v>986</v>
      </c>
      <c r="CT38" s="115" t="s">
        <v>904</v>
      </c>
    </row>
    <row r="39" spans="2:98" ht="45" x14ac:dyDescent="0.2">
      <c r="B39" s="856"/>
      <c r="C39" s="859"/>
      <c r="D39" s="862"/>
      <c r="E39" s="869"/>
      <c r="F39" s="869"/>
      <c r="G39" s="46"/>
      <c r="H39" s="870"/>
      <c r="I39" s="186"/>
      <c r="J39" s="186"/>
      <c r="K39" s="870"/>
      <c r="L39" s="186"/>
      <c r="M39" s="186"/>
      <c r="N39" s="870"/>
      <c r="O39" s="189"/>
      <c r="P39" s="189"/>
      <c r="Q39" s="871"/>
      <c r="R39" s="438"/>
      <c r="S39" s="438"/>
      <c r="T39" s="438"/>
      <c r="U39" s="438"/>
      <c r="V39" s="438"/>
      <c r="W39" s="438"/>
      <c r="X39" s="438"/>
      <c r="Y39" s="438"/>
      <c r="Z39" s="438"/>
      <c r="AA39" s="438"/>
      <c r="AB39" s="438"/>
      <c r="AC39" s="438"/>
      <c r="AD39" s="438"/>
      <c r="AE39" s="438"/>
      <c r="AF39" s="438"/>
      <c r="AG39" s="438"/>
      <c r="AH39" s="438"/>
      <c r="AI39" s="438"/>
      <c r="AJ39" s="438"/>
      <c r="AK39" s="438"/>
      <c r="AL39" s="482"/>
      <c r="AM39" s="783"/>
      <c r="AN39" s="873"/>
      <c r="AO39" s="783"/>
      <c r="AP39" s="773"/>
      <c r="AQ39" s="82" t="s">
        <v>105</v>
      </c>
      <c r="AR39" s="83">
        <v>0</v>
      </c>
      <c r="AS39" s="82" t="s">
        <v>255</v>
      </c>
      <c r="AT39" s="93">
        <v>1</v>
      </c>
      <c r="AU39" s="46">
        <v>1</v>
      </c>
      <c r="AV39" s="94">
        <v>1</v>
      </c>
      <c r="AW39" s="323">
        <v>0.25</v>
      </c>
      <c r="AX39" s="94">
        <v>1</v>
      </c>
      <c r="AY39" s="323">
        <v>0.25</v>
      </c>
      <c r="AZ39" s="94">
        <v>1</v>
      </c>
      <c r="BA39" s="329">
        <v>0.25</v>
      </c>
      <c r="BB39" s="95">
        <v>1</v>
      </c>
      <c r="BC39" s="329">
        <v>0.25</v>
      </c>
      <c r="BD39" s="349">
        <v>1</v>
      </c>
      <c r="BE39" s="94">
        <v>0</v>
      </c>
      <c r="BF39" s="94">
        <v>0</v>
      </c>
      <c r="BG39" s="340">
        <v>0</v>
      </c>
      <c r="BH39" s="377">
        <v>1</v>
      </c>
      <c r="BI39" s="423">
        <v>1</v>
      </c>
      <c r="BJ39" s="378">
        <v>0</v>
      </c>
      <c r="BK39" s="423">
        <v>0</v>
      </c>
      <c r="BL39" s="378">
        <v>0</v>
      </c>
      <c r="BM39" s="423">
        <v>0</v>
      </c>
      <c r="BN39" s="378">
        <v>0</v>
      </c>
      <c r="BO39" s="423">
        <v>0</v>
      </c>
      <c r="BP39" s="615">
        <v>0.25</v>
      </c>
      <c r="BQ39" s="608">
        <v>0.25</v>
      </c>
      <c r="BR39" s="623">
        <v>0.25</v>
      </c>
      <c r="BS39" s="87">
        <v>922337</v>
      </c>
      <c r="BT39" s="85">
        <v>795897</v>
      </c>
      <c r="BU39" s="85">
        <v>0</v>
      </c>
      <c r="BV39" s="95">
        <v>0.86291344703725426</v>
      </c>
      <c r="BW39" s="388" t="s">
        <v>978</v>
      </c>
      <c r="BX39" s="96">
        <v>1489466</v>
      </c>
      <c r="BY39" s="85">
        <v>0</v>
      </c>
      <c r="BZ39" s="85">
        <v>0</v>
      </c>
      <c r="CA39" s="95">
        <v>0</v>
      </c>
      <c r="CB39" s="395" t="s">
        <v>978</v>
      </c>
      <c r="CC39" s="87">
        <v>1489466</v>
      </c>
      <c r="CD39" s="85">
        <v>0</v>
      </c>
      <c r="CE39" s="85">
        <v>0</v>
      </c>
      <c r="CF39" s="95">
        <v>0</v>
      </c>
      <c r="CG39" s="388" t="s">
        <v>978</v>
      </c>
      <c r="CH39" s="96">
        <v>1489466</v>
      </c>
      <c r="CI39" s="85">
        <v>0</v>
      </c>
      <c r="CJ39" s="85">
        <v>0</v>
      </c>
      <c r="CK39" s="95">
        <v>0</v>
      </c>
      <c r="CL39" s="395" t="s">
        <v>978</v>
      </c>
      <c r="CM39" s="403">
        <v>5390735</v>
      </c>
      <c r="CN39" s="404">
        <v>795897</v>
      </c>
      <c r="CO39" s="404">
        <v>0</v>
      </c>
      <c r="CP39" s="410">
        <v>0.14764164812404987</v>
      </c>
      <c r="CQ39" s="388" t="s">
        <v>978</v>
      </c>
      <c r="CR39" s="90">
        <v>3</v>
      </c>
      <c r="CS39" s="91" t="s">
        <v>986</v>
      </c>
      <c r="CT39" s="92" t="s">
        <v>904</v>
      </c>
    </row>
    <row r="40" spans="2:98" ht="45" x14ac:dyDescent="0.2">
      <c r="B40" s="856"/>
      <c r="C40" s="859"/>
      <c r="D40" s="862"/>
      <c r="E40" s="869"/>
      <c r="F40" s="869"/>
      <c r="G40" s="46"/>
      <c r="H40" s="870"/>
      <c r="I40" s="186"/>
      <c r="J40" s="186"/>
      <c r="K40" s="870"/>
      <c r="L40" s="186"/>
      <c r="M40" s="186"/>
      <c r="N40" s="870"/>
      <c r="O40" s="189"/>
      <c r="P40" s="189"/>
      <c r="Q40" s="871"/>
      <c r="R40" s="438"/>
      <c r="S40" s="438"/>
      <c r="T40" s="438"/>
      <c r="U40" s="438"/>
      <c r="V40" s="438"/>
      <c r="W40" s="438"/>
      <c r="X40" s="438"/>
      <c r="Y40" s="438"/>
      <c r="Z40" s="438"/>
      <c r="AA40" s="438"/>
      <c r="AB40" s="438"/>
      <c r="AC40" s="438"/>
      <c r="AD40" s="438"/>
      <c r="AE40" s="438"/>
      <c r="AF40" s="438"/>
      <c r="AG40" s="438"/>
      <c r="AH40" s="438"/>
      <c r="AI40" s="438"/>
      <c r="AJ40" s="438"/>
      <c r="AK40" s="438"/>
      <c r="AL40" s="482"/>
      <c r="AM40" s="783"/>
      <c r="AN40" s="873"/>
      <c r="AO40" s="783"/>
      <c r="AP40" s="773"/>
      <c r="AQ40" s="82" t="s">
        <v>106</v>
      </c>
      <c r="AR40" s="83">
        <v>0</v>
      </c>
      <c r="AS40" s="82" t="s">
        <v>256</v>
      </c>
      <c r="AT40" s="93">
        <v>1</v>
      </c>
      <c r="AU40" s="46">
        <v>1</v>
      </c>
      <c r="AV40" s="94">
        <v>1</v>
      </c>
      <c r="AW40" s="323">
        <v>0.25</v>
      </c>
      <c r="AX40" s="94">
        <v>1</v>
      </c>
      <c r="AY40" s="323">
        <v>0.25</v>
      </c>
      <c r="AZ40" s="94">
        <v>1</v>
      </c>
      <c r="BA40" s="329">
        <v>0.25</v>
      </c>
      <c r="BB40" s="95">
        <v>1</v>
      </c>
      <c r="BC40" s="329">
        <v>0.25</v>
      </c>
      <c r="BD40" s="349">
        <v>1</v>
      </c>
      <c r="BE40" s="94">
        <v>0</v>
      </c>
      <c r="BF40" s="94">
        <v>0</v>
      </c>
      <c r="BG40" s="340">
        <v>0</v>
      </c>
      <c r="BH40" s="377">
        <v>1</v>
      </c>
      <c r="BI40" s="423">
        <v>1</v>
      </c>
      <c r="BJ40" s="378">
        <v>0</v>
      </c>
      <c r="BK40" s="423">
        <v>0</v>
      </c>
      <c r="BL40" s="378">
        <v>0</v>
      </c>
      <c r="BM40" s="423">
        <v>0</v>
      </c>
      <c r="BN40" s="378">
        <v>0</v>
      </c>
      <c r="BO40" s="423">
        <v>0</v>
      </c>
      <c r="BP40" s="615">
        <v>0.25</v>
      </c>
      <c r="BQ40" s="608">
        <v>0.25</v>
      </c>
      <c r="BR40" s="623">
        <v>0.25</v>
      </c>
      <c r="BS40" s="87">
        <v>3437246</v>
      </c>
      <c r="BT40" s="85">
        <v>0</v>
      </c>
      <c r="BU40" s="85">
        <v>0</v>
      </c>
      <c r="BV40" s="95">
        <v>0</v>
      </c>
      <c r="BW40" s="388" t="s">
        <v>978</v>
      </c>
      <c r="BX40" s="96">
        <v>629381</v>
      </c>
      <c r="BY40" s="85">
        <v>0</v>
      </c>
      <c r="BZ40" s="85">
        <v>0</v>
      </c>
      <c r="CA40" s="95">
        <v>0</v>
      </c>
      <c r="CB40" s="395" t="s">
        <v>978</v>
      </c>
      <c r="CC40" s="87">
        <v>629381</v>
      </c>
      <c r="CD40" s="85">
        <v>0</v>
      </c>
      <c r="CE40" s="85">
        <v>0</v>
      </c>
      <c r="CF40" s="95">
        <v>0</v>
      </c>
      <c r="CG40" s="388" t="s">
        <v>978</v>
      </c>
      <c r="CH40" s="96">
        <v>629381</v>
      </c>
      <c r="CI40" s="85">
        <v>0</v>
      </c>
      <c r="CJ40" s="85">
        <v>0</v>
      </c>
      <c r="CK40" s="95">
        <v>0</v>
      </c>
      <c r="CL40" s="395" t="s">
        <v>978</v>
      </c>
      <c r="CM40" s="403">
        <v>5325389</v>
      </c>
      <c r="CN40" s="404">
        <v>0</v>
      </c>
      <c r="CO40" s="404">
        <v>0</v>
      </c>
      <c r="CP40" s="410">
        <v>0</v>
      </c>
      <c r="CQ40" s="388" t="s">
        <v>978</v>
      </c>
      <c r="CR40" s="90">
        <v>3</v>
      </c>
      <c r="CS40" s="91" t="s">
        <v>986</v>
      </c>
      <c r="CT40" s="92" t="s">
        <v>904</v>
      </c>
    </row>
    <row r="41" spans="2:98" ht="30" x14ac:dyDescent="0.2">
      <c r="B41" s="856"/>
      <c r="C41" s="859"/>
      <c r="D41" s="862"/>
      <c r="E41" s="869"/>
      <c r="F41" s="869"/>
      <c r="G41" s="46"/>
      <c r="H41" s="870"/>
      <c r="I41" s="186"/>
      <c r="J41" s="186"/>
      <c r="K41" s="870"/>
      <c r="L41" s="186"/>
      <c r="M41" s="186"/>
      <c r="N41" s="870"/>
      <c r="O41" s="189"/>
      <c r="P41" s="189"/>
      <c r="Q41" s="871"/>
      <c r="R41" s="438"/>
      <c r="S41" s="438"/>
      <c r="T41" s="438"/>
      <c r="U41" s="438"/>
      <c r="V41" s="438"/>
      <c r="W41" s="438"/>
      <c r="X41" s="438"/>
      <c r="Y41" s="438"/>
      <c r="Z41" s="438"/>
      <c r="AA41" s="438"/>
      <c r="AB41" s="438"/>
      <c r="AC41" s="438"/>
      <c r="AD41" s="438"/>
      <c r="AE41" s="438"/>
      <c r="AF41" s="438"/>
      <c r="AG41" s="438"/>
      <c r="AH41" s="438"/>
      <c r="AI41" s="438"/>
      <c r="AJ41" s="438"/>
      <c r="AK41" s="438"/>
      <c r="AL41" s="482"/>
      <c r="AM41" s="783"/>
      <c r="AN41" s="873"/>
      <c r="AO41" s="783"/>
      <c r="AP41" s="773"/>
      <c r="AQ41" s="82" t="s">
        <v>107</v>
      </c>
      <c r="AR41" s="83">
        <v>0</v>
      </c>
      <c r="AS41" s="82" t="s">
        <v>257</v>
      </c>
      <c r="AT41" s="93">
        <v>1</v>
      </c>
      <c r="AU41" s="46">
        <v>1</v>
      </c>
      <c r="AV41" s="94">
        <v>1</v>
      </c>
      <c r="AW41" s="323">
        <v>0.25</v>
      </c>
      <c r="AX41" s="94">
        <v>1</v>
      </c>
      <c r="AY41" s="323">
        <v>0.25</v>
      </c>
      <c r="AZ41" s="94">
        <v>1</v>
      </c>
      <c r="BA41" s="329">
        <v>0.25</v>
      </c>
      <c r="BB41" s="95">
        <v>1</v>
      </c>
      <c r="BC41" s="329">
        <v>0.25</v>
      </c>
      <c r="BD41" s="349">
        <v>0.95</v>
      </c>
      <c r="BE41" s="94">
        <v>0</v>
      </c>
      <c r="BF41" s="94">
        <v>0</v>
      </c>
      <c r="BG41" s="340">
        <v>0</v>
      </c>
      <c r="BH41" s="377">
        <v>0.95</v>
      </c>
      <c r="BI41" s="423">
        <v>0.95</v>
      </c>
      <c r="BJ41" s="378">
        <v>0</v>
      </c>
      <c r="BK41" s="423">
        <v>0</v>
      </c>
      <c r="BL41" s="378">
        <v>0</v>
      </c>
      <c r="BM41" s="423">
        <v>0</v>
      </c>
      <c r="BN41" s="378">
        <v>0</v>
      </c>
      <c r="BO41" s="423">
        <v>0</v>
      </c>
      <c r="BP41" s="615">
        <v>0.23749999999999999</v>
      </c>
      <c r="BQ41" s="608">
        <v>0.23749999999999999</v>
      </c>
      <c r="BR41" s="623">
        <v>0.23749999999999999</v>
      </c>
      <c r="BS41" s="87">
        <v>402200</v>
      </c>
      <c r="BT41" s="85">
        <v>183046</v>
      </c>
      <c r="BU41" s="85">
        <v>0</v>
      </c>
      <c r="BV41" s="95">
        <v>0.45511188463451019</v>
      </c>
      <c r="BW41" s="388" t="s">
        <v>978</v>
      </c>
      <c r="BX41" s="96">
        <v>599454</v>
      </c>
      <c r="BY41" s="85">
        <v>0</v>
      </c>
      <c r="BZ41" s="85">
        <v>0</v>
      </c>
      <c r="CA41" s="95">
        <v>0</v>
      </c>
      <c r="CB41" s="395" t="s">
        <v>978</v>
      </c>
      <c r="CC41" s="87">
        <v>599454</v>
      </c>
      <c r="CD41" s="85">
        <v>0</v>
      </c>
      <c r="CE41" s="85">
        <v>0</v>
      </c>
      <c r="CF41" s="95">
        <v>0</v>
      </c>
      <c r="CG41" s="388" t="s">
        <v>978</v>
      </c>
      <c r="CH41" s="96">
        <v>599454</v>
      </c>
      <c r="CI41" s="85">
        <v>0</v>
      </c>
      <c r="CJ41" s="85">
        <v>0</v>
      </c>
      <c r="CK41" s="95">
        <v>0</v>
      </c>
      <c r="CL41" s="395" t="s">
        <v>978</v>
      </c>
      <c r="CM41" s="403">
        <v>2200562</v>
      </c>
      <c r="CN41" s="404">
        <v>183046</v>
      </c>
      <c r="CO41" s="404">
        <v>0</v>
      </c>
      <c r="CP41" s="410">
        <v>8.318147818602703E-2</v>
      </c>
      <c r="CQ41" s="388" t="s">
        <v>978</v>
      </c>
      <c r="CR41" s="90">
        <v>3</v>
      </c>
      <c r="CS41" s="91" t="s">
        <v>986</v>
      </c>
      <c r="CT41" s="92" t="s">
        <v>904</v>
      </c>
    </row>
    <row r="42" spans="2:98" ht="30" x14ac:dyDescent="0.2">
      <c r="B42" s="856"/>
      <c r="C42" s="859"/>
      <c r="D42" s="862"/>
      <c r="E42" s="869"/>
      <c r="F42" s="869"/>
      <c r="G42" s="46"/>
      <c r="H42" s="870"/>
      <c r="I42" s="186"/>
      <c r="J42" s="186"/>
      <c r="K42" s="870"/>
      <c r="L42" s="186"/>
      <c r="M42" s="186"/>
      <c r="N42" s="870"/>
      <c r="O42" s="189"/>
      <c r="P42" s="189"/>
      <c r="Q42" s="871"/>
      <c r="R42" s="438"/>
      <c r="S42" s="438"/>
      <c r="T42" s="438"/>
      <c r="U42" s="438"/>
      <c r="V42" s="438"/>
      <c r="W42" s="438"/>
      <c r="X42" s="438"/>
      <c r="Y42" s="438"/>
      <c r="Z42" s="438"/>
      <c r="AA42" s="438"/>
      <c r="AB42" s="438"/>
      <c r="AC42" s="438"/>
      <c r="AD42" s="438"/>
      <c r="AE42" s="438"/>
      <c r="AF42" s="438"/>
      <c r="AG42" s="438"/>
      <c r="AH42" s="438"/>
      <c r="AI42" s="438"/>
      <c r="AJ42" s="438"/>
      <c r="AK42" s="438"/>
      <c r="AL42" s="482"/>
      <c r="AM42" s="783"/>
      <c r="AN42" s="873"/>
      <c r="AO42" s="783"/>
      <c r="AP42" s="773"/>
      <c r="AQ42" s="82" t="s">
        <v>108</v>
      </c>
      <c r="AR42" s="83">
        <v>0</v>
      </c>
      <c r="AS42" s="82" t="s">
        <v>258</v>
      </c>
      <c r="AT42" s="84">
        <v>0</v>
      </c>
      <c r="AU42" s="14">
        <v>1</v>
      </c>
      <c r="AV42" s="85">
        <v>1</v>
      </c>
      <c r="AW42" s="323">
        <v>0.25</v>
      </c>
      <c r="AX42" s="85">
        <v>1</v>
      </c>
      <c r="AY42" s="323">
        <v>0.25</v>
      </c>
      <c r="AZ42" s="85">
        <v>1</v>
      </c>
      <c r="BA42" s="329">
        <v>0.25</v>
      </c>
      <c r="BB42" s="86">
        <v>1</v>
      </c>
      <c r="BC42" s="329">
        <v>0.25</v>
      </c>
      <c r="BD42" s="87">
        <v>1</v>
      </c>
      <c r="BE42" s="85">
        <v>0</v>
      </c>
      <c r="BF42" s="85">
        <v>0</v>
      </c>
      <c r="BG42" s="339">
        <v>0</v>
      </c>
      <c r="BH42" s="377">
        <v>1</v>
      </c>
      <c r="BI42" s="423">
        <v>1</v>
      </c>
      <c r="BJ42" s="378">
        <v>0</v>
      </c>
      <c r="BK42" s="423">
        <v>0</v>
      </c>
      <c r="BL42" s="378">
        <v>0</v>
      </c>
      <c r="BM42" s="423">
        <v>0</v>
      </c>
      <c r="BN42" s="378">
        <v>0</v>
      </c>
      <c r="BO42" s="423">
        <v>0</v>
      </c>
      <c r="BP42" s="615">
        <v>0.25</v>
      </c>
      <c r="BQ42" s="608">
        <v>0.25</v>
      </c>
      <c r="BR42" s="623">
        <v>0.25</v>
      </c>
      <c r="BS42" s="87">
        <v>131700</v>
      </c>
      <c r="BT42" s="85">
        <v>60540</v>
      </c>
      <c r="BU42" s="85">
        <v>0</v>
      </c>
      <c r="BV42" s="95">
        <v>0.45968109339407742</v>
      </c>
      <c r="BW42" s="388" t="s">
        <v>978</v>
      </c>
      <c r="BX42" s="96">
        <v>156000</v>
      </c>
      <c r="BY42" s="85">
        <v>0</v>
      </c>
      <c r="BZ42" s="85">
        <v>0</v>
      </c>
      <c r="CA42" s="95">
        <v>0</v>
      </c>
      <c r="CB42" s="395" t="s">
        <v>978</v>
      </c>
      <c r="CC42" s="87">
        <v>156000</v>
      </c>
      <c r="CD42" s="85">
        <v>0</v>
      </c>
      <c r="CE42" s="85">
        <v>0</v>
      </c>
      <c r="CF42" s="95">
        <v>0</v>
      </c>
      <c r="CG42" s="388" t="s">
        <v>978</v>
      </c>
      <c r="CH42" s="96">
        <v>156000</v>
      </c>
      <c r="CI42" s="85">
        <v>0</v>
      </c>
      <c r="CJ42" s="85">
        <v>0</v>
      </c>
      <c r="CK42" s="95">
        <v>0</v>
      </c>
      <c r="CL42" s="395" t="s">
        <v>978</v>
      </c>
      <c r="CM42" s="403">
        <v>599700</v>
      </c>
      <c r="CN42" s="404">
        <v>60540</v>
      </c>
      <c r="CO42" s="404">
        <v>0</v>
      </c>
      <c r="CP42" s="410">
        <v>0.10095047523761881</v>
      </c>
      <c r="CQ42" s="388" t="s">
        <v>978</v>
      </c>
      <c r="CR42" s="90">
        <v>3</v>
      </c>
      <c r="CS42" s="91" t="s">
        <v>986</v>
      </c>
      <c r="CT42" s="92" t="s">
        <v>904</v>
      </c>
    </row>
    <row r="43" spans="2:98" ht="30" x14ac:dyDescent="0.2">
      <c r="B43" s="856"/>
      <c r="C43" s="859"/>
      <c r="D43" s="862"/>
      <c r="E43" s="869"/>
      <c r="F43" s="869"/>
      <c r="G43" s="46"/>
      <c r="H43" s="870"/>
      <c r="I43" s="186"/>
      <c r="J43" s="186"/>
      <c r="K43" s="870"/>
      <c r="L43" s="186"/>
      <c r="M43" s="186"/>
      <c r="N43" s="870"/>
      <c r="O43" s="189"/>
      <c r="P43" s="189"/>
      <c r="Q43" s="871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  <c r="AI43" s="438"/>
      <c r="AJ43" s="438"/>
      <c r="AK43" s="438"/>
      <c r="AL43" s="482"/>
      <c r="AM43" s="783"/>
      <c r="AN43" s="873"/>
      <c r="AO43" s="783"/>
      <c r="AP43" s="773"/>
      <c r="AQ43" s="82" t="s">
        <v>109</v>
      </c>
      <c r="AR43" s="83">
        <v>0</v>
      </c>
      <c r="AS43" s="82" t="s">
        <v>259</v>
      </c>
      <c r="AT43" s="93">
        <v>1</v>
      </c>
      <c r="AU43" s="46">
        <v>1</v>
      </c>
      <c r="AV43" s="94">
        <v>1</v>
      </c>
      <c r="AW43" s="323">
        <v>0.25</v>
      </c>
      <c r="AX43" s="94">
        <v>1</v>
      </c>
      <c r="AY43" s="323">
        <v>0.25</v>
      </c>
      <c r="AZ43" s="94">
        <v>1</v>
      </c>
      <c r="BA43" s="329">
        <v>0.25</v>
      </c>
      <c r="BB43" s="95">
        <v>1</v>
      </c>
      <c r="BC43" s="329">
        <v>0.25</v>
      </c>
      <c r="BD43" s="349">
        <v>1</v>
      </c>
      <c r="BE43" s="94">
        <v>0</v>
      </c>
      <c r="BF43" s="94">
        <v>0</v>
      </c>
      <c r="BG43" s="340">
        <v>0</v>
      </c>
      <c r="BH43" s="377">
        <v>1</v>
      </c>
      <c r="BI43" s="423">
        <v>1</v>
      </c>
      <c r="BJ43" s="378">
        <v>0</v>
      </c>
      <c r="BK43" s="423">
        <v>0</v>
      </c>
      <c r="BL43" s="378">
        <v>0</v>
      </c>
      <c r="BM43" s="423">
        <v>0</v>
      </c>
      <c r="BN43" s="378">
        <v>0</v>
      </c>
      <c r="BO43" s="423">
        <v>0</v>
      </c>
      <c r="BP43" s="615">
        <v>0.25</v>
      </c>
      <c r="BQ43" s="608">
        <v>0.25</v>
      </c>
      <c r="BR43" s="623">
        <v>0.25</v>
      </c>
      <c r="BS43" s="87">
        <v>693321</v>
      </c>
      <c r="BT43" s="85">
        <v>452423</v>
      </c>
      <c r="BU43" s="85">
        <v>0</v>
      </c>
      <c r="BV43" s="95">
        <v>0.65254478084465928</v>
      </c>
      <c r="BW43" s="388" t="s">
        <v>978</v>
      </c>
      <c r="BX43" s="96">
        <v>805000</v>
      </c>
      <c r="BY43" s="85">
        <v>0</v>
      </c>
      <c r="BZ43" s="85">
        <v>0</v>
      </c>
      <c r="CA43" s="95">
        <v>0</v>
      </c>
      <c r="CB43" s="395" t="s">
        <v>978</v>
      </c>
      <c r="CC43" s="87">
        <v>805000</v>
      </c>
      <c r="CD43" s="85">
        <v>0</v>
      </c>
      <c r="CE43" s="85">
        <v>0</v>
      </c>
      <c r="CF43" s="95">
        <v>0</v>
      </c>
      <c r="CG43" s="388" t="s">
        <v>978</v>
      </c>
      <c r="CH43" s="96">
        <v>905000</v>
      </c>
      <c r="CI43" s="85">
        <v>0</v>
      </c>
      <c r="CJ43" s="85">
        <v>0</v>
      </c>
      <c r="CK43" s="95">
        <v>0</v>
      </c>
      <c r="CL43" s="395" t="s">
        <v>978</v>
      </c>
      <c r="CM43" s="403">
        <v>3208321</v>
      </c>
      <c r="CN43" s="404">
        <v>452423</v>
      </c>
      <c r="CO43" s="404">
        <v>0</v>
      </c>
      <c r="CP43" s="410">
        <v>0.14101550312453148</v>
      </c>
      <c r="CQ43" s="388" t="s">
        <v>978</v>
      </c>
      <c r="CR43" s="90">
        <v>3</v>
      </c>
      <c r="CS43" s="91" t="s">
        <v>986</v>
      </c>
      <c r="CT43" s="92" t="s">
        <v>904</v>
      </c>
    </row>
    <row r="44" spans="2:98" ht="30" x14ac:dyDescent="0.2">
      <c r="B44" s="856"/>
      <c r="C44" s="859"/>
      <c r="D44" s="862" t="s">
        <v>60</v>
      </c>
      <c r="E44" s="869">
        <v>0.32</v>
      </c>
      <c r="F44" s="869">
        <v>0.41</v>
      </c>
      <c r="G44" s="46"/>
      <c r="H44" s="870">
        <v>0.32</v>
      </c>
      <c r="I44" s="186"/>
      <c r="J44" s="186"/>
      <c r="K44" s="870">
        <v>0.35</v>
      </c>
      <c r="L44" s="186"/>
      <c r="M44" s="186"/>
      <c r="N44" s="870">
        <v>0.38</v>
      </c>
      <c r="O44" s="189"/>
      <c r="P44" s="189"/>
      <c r="Q44" s="871">
        <v>0.41</v>
      </c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  <c r="AI44" s="438"/>
      <c r="AJ44" s="438"/>
      <c r="AK44" s="438"/>
      <c r="AL44" s="482"/>
      <c r="AM44" s="783"/>
      <c r="AN44" s="873"/>
      <c r="AO44" s="783"/>
      <c r="AP44" s="773"/>
      <c r="AQ44" s="82" t="s">
        <v>110</v>
      </c>
      <c r="AR44" s="83">
        <v>0</v>
      </c>
      <c r="AS44" s="82" t="s">
        <v>260</v>
      </c>
      <c r="AT44" s="93">
        <v>0</v>
      </c>
      <c r="AU44" s="46">
        <v>1</v>
      </c>
      <c r="AV44" s="94">
        <v>0</v>
      </c>
      <c r="AW44" s="323">
        <v>0</v>
      </c>
      <c r="AX44" s="94">
        <v>0.3</v>
      </c>
      <c r="AY44" s="323">
        <v>0.3</v>
      </c>
      <c r="AZ44" s="94">
        <v>0.5</v>
      </c>
      <c r="BA44" s="329">
        <v>0.5</v>
      </c>
      <c r="BB44" s="95">
        <v>0.2</v>
      </c>
      <c r="BC44" s="329">
        <v>0.2</v>
      </c>
      <c r="BD44" s="349">
        <v>0</v>
      </c>
      <c r="BE44" s="94">
        <v>0</v>
      </c>
      <c r="BF44" s="94">
        <v>0</v>
      </c>
      <c r="BG44" s="340">
        <v>0</v>
      </c>
      <c r="BH44" s="377" t="s">
        <v>978</v>
      </c>
      <c r="BI44" s="423" t="s">
        <v>978</v>
      </c>
      <c r="BJ44" s="378">
        <v>0</v>
      </c>
      <c r="BK44" s="423">
        <v>0</v>
      </c>
      <c r="BL44" s="378">
        <v>0</v>
      </c>
      <c r="BM44" s="423">
        <v>0</v>
      </c>
      <c r="BN44" s="378">
        <v>0</v>
      </c>
      <c r="BO44" s="423">
        <v>0</v>
      </c>
      <c r="BP44" s="615">
        <v>0</v>
      </c>
      <c r="BQ44" s="608">
        <v>0</v>
      </c>
      <c r="BR44" s="623">
        <v>0</v>
      </c>
      <c r="BS44" s="87">
        <v>24313352</v>
      </c>
      <c r="BT44" s="85">
        <v>0</v>
      </c>
      <c r="BU44" s="85">
        <v>0</v>
      </c>
      <c r="BV44" s="95">
        <v>0</v>
      </c>
      <c r="BW44" s="388" t="s">
        <v>978</v>
      </c>
      <c r="BX44" s="96">
        <v>6230874</v>
      </c>
      <c r="BY44" s="85">
        <v>0</v>
      </c>
      <c r="BZ44" s="85">
        <v>0</v>
      </c>
      <c r="CA44" s="95">
        <v>0</v>
      </c>
      <c r="CB44" s="395" t="s">
        <v>978</v>
      </c>
      <c r="CC44" s="87">
        <v>15201770</v>
      </c>
      <c r="CD44" s="85">
        <v>0</v>
      </c>
      <c r="CE44" s="85">
        <v>0</v>
      </c>
      <c r="CF44" s="95">
        <v>0</v>
      </c>
      <c r="CG44" s="388" t="s">
        <v>978</v>
      </c>
      <c r="CH44" s="96">
        <v>12880708</v>
      </c>
      <c r="CI44" s="85">
        <v>0</v>
      </c>
      <c r="CJ44" s="85">
        <v>0</v>
      </c>
      <c r="CK44" s="95">
        <v>0</v>
      </c>
      <c r="CL44" s="395" t="s">
        <v>978</v>
      </c>
      <c r="CM44" s="403">
        <v>58626704</v>
      </c>
      <c r="CN44" s="404">
        <v>0</v>
      </c>
      <c r="CO44" s="404">
        <v>0</v>
      </c>
      <c r="CP44" s="410">
        <v>0</v>
      </c>
      <c r="CQ44" s="388" t="s">
        <v>978</v>
      </c>
      <c r="CR44" s="90">
        <v>3</v>
      </c>
      <c r="CS44" s="91" t="s">
        <v>986</v>
      </c>
      <c r="CT44" s="92" t="s">
        <v>904</v>
      </c>
    </row>
    <row r="45" spans="2:98" ht="30" customHeight="1" x14ac:dyDescent="0.2">
      <c r="B45" s="856"/>
      <c r="C45" s="859"/>
      <c r="D45" s="862"/>
      <c r="E45" s="869"/>
      <c r="F45" s="869"/>
      <c r="G45" s="46"/>
      <c r="H45" s="870"/>
      <c r="I45" s="186"/>
      <c r="J45" s="186"/>
      <c r="K45" s="870"/>
      <c r="L45" s="186"/>
      <c r="M45" s="186"/>
      <c r="N45" s="870"/>
      <c r="O45" s="189"/>
      <c r="P45" s="189"/>
      <c r="Q45" s="871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  <c r="AI45" s="438"/>
      <c r="AJ45" s="438"/>
      <c r="AK45" s="438"/>
      <c r="AL45" s="482"/>
      <c r="AM45" s="783"/>
      <c r="AN45" s="873"/>
      <c r="AO45" s="783"/>
      <c r="AP45" s="773"/>
      <c r="AQ45" s="82" t="s">
        <v>111</v>
      </c>
      <c r="AR45" s="83">
        <v>0</v>
      </c>
      <c r="AS45" s="82" t="s">
        <v>261</v>
      </c>
      <c r="AT45" s="84">
        <v>0</v>
      </c>
      <c r="AU45" s="14">
        <v>2</v>
      </c>
      <c r="AV45" s="85">
        <v>0</v>
      </c>
      <c r="AW45" s="323">
        <v>0</v>
      </c>
      <c r="AX45" s="85">
        <v>0</v>
      </c>
      <c r="AY45" s="323">
        <v>0</v>
      </c>
      <c r="AZ45" s="85">
        <v>2</v>
      </c>
      <c r="BA45" s="329">
        <v>1</v>
      </c>
      <c r="BB45" s="86">
        <v>0</v>
      </c>
      <c r="BC45" s="329">
        <v>0</v>
      </c>
      <c r="BD45" s="87">
        <v>0</v>
      </c>
      <c r="BE45" s="85">
        <v>0</v>
      </c>
      <c r="BF45" s="85">
        <v>0</v>
      </c>
      <c r="BG45" s="339">
        <v>0</v>
      </c>
      <c r="BH45" s="377" t="s">
        <v>978</v>
      </c>
      <c r="BI45" s="423" t="s">
        <v>978</v>
      </c>
      <c r="BJ45" s="378" t="s">
        <v>978</v>
      </c>
      <c r="BK45" s="423" t="s">
        <v>978</v>
      </c>
      <c r="BL45" s="378">
        <v>0</v>
      </c>
      <c r="BM45" s="423">
        <v>0</v>
      </c>
      <c r="BN45" s="378" t="s">
        <v>978</v>
      </c>
      <c r="BO45" s="423" t="s">
        <v>978</v>
      </c>
      <c r="BP45" s="615">
        <v>0</v>
      </c>
      <c r="BQ45" s="608">
        <v>0</v>
      </c>
      <c r="BR45" s="623">
        <v>0</v>
      </c>
      <c r="BS45" s="87">
        <v>0</v>
      </c>
      <c r="BT45" s="85">
        <v>0</v>
      </c>
      <c r="BU45" s="85">
        <v>0</v>
      </c>
      <c r="BV45" s="95" t="s">
        <v>978</v>
      </c>
      <c r="BW45" s="388" t="s">
        <v>978</v>
      </c>
      <c r="BX45" s="96">
        <v>0</v>
      </c>
      <c r="BY45" s="85">
        <v>0</v>
      </c>
      <c r="BZ45" s="85">
        <v>0</v>
      </c>
      <c r="CA45" s="95" t="s">
        <v>978</v>
      </c>
      <c r="CB45" s="395" t="s">
        <v>978</v>
      </c>
      <c r="CC45" s="87">
        <v>600000</v>
      </c>
      <c r="CD45" s="85">
        <v>0</v>
      </c>
      <c r="CE45" s="85">
        <v>0</v>
      </c>
      <c r="CF45" s="95">
        <v>0</v>
      </c>
      <c r="CG45" s="388" t="s">
        <v>978</v>
      </c>
      <c r="CH45" s="96">
        <v>0</v>
      </c>
      <c r="CI45" s="85">
        <v>0</v>
      </c>
      <c r="CJ45" s="85">
        <v>0</v>
      </c>
      <c r="CK45" s="95" t="s">
        <v>978</v>
      </c>
      <c r="CL45" s="395" t="s">
        <v>978</v>
      </c>
      <c r="CM45" s="403">
        <v>600000</v>
      </c>
      <c r="CN45" s="404">
        <v>0</v>
      </c>
      <c r="CO45" s="404">
        <v>0</v>
      </c>
      <c r="CP45" s="410">
        <v>0</v>
      </c>
      <c r="CQ45" s="388" t="s">
        <v>978</v>
      </c>
      <c r="CR45" s="90">
        <v>3</v>
      </c>
      <c r="CS45" s="91" t="s">
        <v>986</v>
      </c>
      <c r="CT45" s="92" t="s">
        <v>904</v>
      </c>
    </row>
    <row r="46" spans="2:98" ht="30" customHeight="1" thickBot="1" x14ac:dyDescent="0.25">
      <c r="B46" s="856"/>
      <c r="C46" s="859"/>
      <c r="D46" s="862"/>
      <c r="E46" s="869"/>
      <c r="F46" s="869"/>
      <c r="G46" s="46"/>
      <c r="H46" s="870"/>
      <c r="I46" s="186"/>
      <c r="J46" s="186"/>
      <c r="K46" s="870"/>
      <c r="L46" s="186"/>
      <c r="M46" s="186"/>
      <c r="N46" s="870"/>
      <c r="O46" s="189"/>
      <c r="P46" s="189"/>
      <c r="Q46" s="871"/>
      <c r="R46" s="438"/>
      <c r="S46" s="438"/>
      <c r="T46" s="438"/>
      <c r="U46" s="438"/>
      <c r="V46" s="438"/>
      <c r="W46" s="438"/>
      <c r="X46" s="438"/>
      <c r="Y46" s="438"/>
      <c r="Z46" s="438"/>
      <c r="AA46" s="438"/>
      <c r="AB46" s="438"/>
      <c r="AC46" s="438"/>
      <c r="AD46" s="438"/>
      <c r="AE46" s="438"/>
      <c r="AF46" s="438"/>
      <c r="AG46" s="438"/>
      <c r="AH46" s="438"/>
      <c r="AI46" s="438"/>
      <c r="AJ46" s="438"/>
      <c r="AK46" s="438"/>
      <c r="AL46" s="482"/>
      <c r="AM46" s="783"/>
      <c r="AN46" s="873"/>
      <c r="AO46" s="777"/>
      <c r="AP46" s="778"/>
      <c r="AQ46" s="97" t="s">
        <v>112</v>
      </c>
      <c r="AR46" s="98">
        <v>0</v>
      </c>
      <c r="AS46" s="97" t="s">
        <v>262</v>
      </c>
      <c r="AT46" s="99">
        <v>1</v>
      </c>
      <c r="AU46" s="433">
        <v>1</v>
      </c>
      <c r="AV46" s="139">
        <v>1</v>
      </c>
      <c r="AW46" s="324">
        <v>0.25</v>
      </c>
      <c r="AX46" s="139">
        <v>1</v>
      </c>
      <c r="AY46" s="324">
        <v>0.25</v>
      </c>
      <c r="AZ46" s="139">
        <v>1</v>
      </c>
      <c r="BA46" s="330">
        <v>0.25</v>
      </c>
      <c r="BB46" s="140">
        <v>1</v>
      </c>
      <c r="BC46" s="330">
        <v>0.25</v>
      </c>
      <c r="BD46" s="141">
        <v>1</v>
      </c>
      <c r="BE46" s="139">
        <v>0</v>
      </c>
      <c r="BF46" s="139">
        <v>0</v>
      </c>
      <c r="BG46" s="345">
        <v>0</v>
      </c>
      <c r="BH46" s="417">
        <v>1</v>
      </c>
      <c r="BI46" s="424">
        <v>1</v>
      </c>
      <c r="BJ46" s="382">
        <v>0</v>
      </c>
      <c r="BK46" s="424">
        <v>0</v>
      </c>
      <c r="BL46" s="382">
        <v>0</v>
      </c>
      <c r="BM46" s="424">
        <v>0</v>
      </c>
      <c r="BN46" s="382">
        <v>0</v>
      </c>
      <c r="BO46" s="424">
        <v>0</v>
      </c>
      <c r="BP46" s="616">
        <v>0.25</v>
      </c>
      <c r="BQ46" s="609">
        <v>0.25</v>
      </c>
      <c r="BR46" s="624">
        <v>0.25</v>
      </c>
      <c r="BS46" s="141">
        <v>250000</v>
      </c>
      <c r="BT46" s="139">
        <v>62500</v>
      </c>
      <c r="BU46" s="139">
        <v>0</v>
      </c>
      <c r="BV46" s="147">
        <v>0.25</v>
      </c>
      <c r="BW46" s="389" t="s">
        <v>978</v>
      </c>
      <c r="BX46" s="142">
        <v>400000</v>
      </c>
      <c r="BY46" s="139">
        <v>0</v>
      </c>
      <c r="BZ46" s="139">
        <v>0</v>
      </c>
      <c r="CA46" s="147">
        <v>0</v>
      </c>
      <c r="CB46" s="396" t="s">
        <v>978</v>
      </c>
      <c r="CC46" s="141">
        <v>600000</v>
      </c>
      <c r="CD46" s="139">
        <v>0</v>
      </c>
      <c r="CE46" s="139">
        <v>0</v>
      </c>
      <c r="CF46" s="147">
        <v>0</v>
      </c>
      <c r="CG46" s="389" t="s">
        <v>978</v>
      </c>
      <c r="CH46" s="142">
        <v>900000</v>
      </c>
      <c r="CI46" s="139">
        <v>0</v>
      </c>
      <c r="CJ46" s="139">
        <v>0</v>
      </c>
      <c r="CK46" s="147">
        <v>0</v>
      </c>
      <c r="CL46" s="396" t="s">
        <v>978</v>
      </c>
      <c r="CM46" s="407">
        <v>2150000</v>
      </c>
      <c r="CN46" s="408">
        <v>62500</v>
      </c>
      <c r="CO46" s="408">
        <v>0</v>
      </c>
      <c r="CP46" s="411">
        <v>2.9069767441860465E-2</v>
      </c>
      <c r="CQ46" s="389" t="s">
        <v>978</v>
      </c>
      <c r="CR46" s="103">
        <v>3</v>
      </c>
      <c r="CS46" s="104" t="s">
        <v>986</v>
      </c>
      <c r="CT46" s="105" t="s">
        <v>904</v>
      </c>
    </row>
    <row r="47" spans="2:98" ht="30" x14ac:dyDescent="0.2">
      <c r="B47" s="856"/>
      <c r="C47" s="859"/>
      <c r="D47" s="862"/>
      <c r="E47" s="869"/>
      <c r="F47" s="869"/>
      <c r="G47" s="46"/>
      <c r="H47" s="870"/>
      <c r="I47" s="186"/>
      <c r="J47" s="186"/>
      <c r="K47" s="870"/>
      <c r="L47" s="186"/>
      <c r="M47" s="186"/>
      <c r="N47" s="870"/>
      <c r="O47" s="189"/>
      <c r="P47" s="189"/>
      <c r="Q47" s="871"/>
      <c r="R47" s="438"/>
      <c r="S47" s="438"/>
      <c r="T47" s="438"/>
      <c r="U47" s="438"/>
      <c r="V47" s="438"/>
      <c r="W47" s="438"/>
      <c r="X47" s="438"/>
      <c r="Y47" s="438"/>
      <c r="Z47" s="438"/>
      <c r="AA47" s="438"/>
      <c r="AB47" s="438"/>
      <c r="AC47" s="438"/>
      <c r="AD47" s="438"/>
      <c r="AE47" s="438"/>
      <c r="AF47" s="438"/>
      <c r="AG47" s="438"/>
      <c r="AH47" s="438"/>
      <c r="AI47" s="438"/>
      <c r="AJ47" s="438"/>
      <c r="AK47" s="438"/>
      <c r="AL47" s="482"/>
      <c r="AM47" s="783"/>
      <c r="AN47" s="873"/>
      <c r="AO47" s="780">
        <v>3.5208344045105124E-3</v>
      </c>
      <c r="AP47" s="779" t="s">
        <v>384</v>
      </c>
      <c r="AQ47" s="106" t="s">
        <v>113</v>
      </c>
      <c r="AR47" s="107">
        <v>0</v>
      </c>
      <c r="AS47" s="106" t="s">
        <v>263</v>
      </c>
      <c r="AT47" s="108">
        <v>24</v>
      </c>
      <c r="AU47" s="43">
        <v>24</v>
      </c>
      <c r="AV47" s="109">
        <v>24</v>
      </c>
      <c r="AW47" s="327">
        <v>0.25</v>
      </c>
      <c r="AX47" s="109">
        <v>24</v>
      </c>
      <c r="AY47" s="327">
        <v>0.25</v>
      </c>
      <c r="AZ47" s="109">
        <v>24</v>
      </c>
      <c r="BA47" s="333">
        <v>0.25</v>
      </c>
      <c r="BB47" s="110">
        <v>24</v>
      </c>
      <c r="BC47" s="333">
        <v>0.25</v>
      </c>
      <c r="BD47" s="111">
        <v>24</v>
      </c>
      <c r="BE47" s="109">
        <v>0</v>
      </c>
      <c r="BF47" s="109">
        <v>0</v>
      </c>
      <c r="BG47" s="342">
        <v>0</v>
      </c>
      <c r="BH47" s="379">
        <v>1</v>
      </c>
      <c r="BI47" s="425">
        <v>1</v>
      </c>
      <c r="BJ47" s="380">
        <v>0</v>
      </c>
      <c r="BK47" s="425">
        <v>0</v>
      </c>
      <c r="BL47" s="380">
        <v>0</v>
      </c>
      <c r="BM47" s="425">
        <v>0</v>
      </c>
      <c r="BN47" s="380">
        <v>0</v>
      </c>
      <c r="BO47" s="425">
        <v>0</v>
      </c>
      <c r="BP47" s="617">
        <v>0.25</v>
      </c>
      <c r="BQ47" s="610">
        <v>0.25</v>
      </c>
      <c r="BR47" s="625">
        <v>0.25</v>
      </c>
      <c r="BS47" s="111">
        <v>362162</v>
      </c>
      <c r="BT47" s="109">
        <v>362162</v>
      </c>
      <c r="BU47" s="109">
        <v>0</v>
      </c>
      <c r="BV47" s="289">
        <v>1</v>
      </c>
      <c r="BW47" s="390" t="s">
        <v>978</v>
      </c>
      <c r="BX47" s="112">
        <v>360500</v>
      </c>
      <c r="BY47" s="109">
        <v>0</v>
      </c>
      <c r="BZ47" s="109">
        <v>0</v>
      </c>
      <c r="CA47" s="289">
        <v>0</v>
      </c>
      <c r="CB47" s="397" t="s">
        <v>978</v>
      </c>
      <c r="CC47" s="111">
        <v>371315</v>
      </c>
      <c r="CD47" s="109">
        <v>0</v>
      </c>
      <c r="CE47" s="109">
        <v>0</v>
      </c>
      <c r="CF47" s="289">
        <v>0</v>
      </c>
      <c r="CG47" s="390" t="s">
        <v>978</v>
      </c>
      <c r="CH47" s="112">
        <v>382454</v>
      </c>
      <c r="CI47" s="109">
        <v>0</v>
      </c>
      <c r="CJ47" s="109">
        <v>0</v>
      </c>
      <c r="CK47" s="289">
        <v>0</v>
      </c>
      <c r="CL47" s="397" t="s">
        <v>978</v>
      </c>
      <c r="CM47" s="405">
        <v>1476431</v>
      </c>
      <c r="CN47" s="406">
        <v>362162</v>
      </c>
      <c r="CO47" s="406">
        <v>0</v>
      </c>
      <c r="CP47" s="412">
        <v>0.24529558103290977</v>
      </c>
      <c r="CQ47" s="390" t="s">
        <v>978</v>
      </c>
      <c r="CR47" s="113">
        <v>3</v>
      </c>
      <c r="CS47" s="114" t="s">
        <v>986</v>
      </c>
      <c r="CT47" s="115" t="s">
        <v>23</v>
      </c>
    </row>
    <row r="48" spans="2:98" ht="45.75" thickBot="1" x14ac:dyDescent="0.25">
      <c r="B48" s="856"/>
      <c r="C48" s="859"/>
      <c r="D48" s="862"/>
      <c r="E48" s="869"/>
      <c r="F48" s="869"/>
      <c r="G48" s="46"/>
      <c r="H48" s="870"/>
      <c r="I48" s="186"/>
      <c r="J48" s="186"/>
      <c r="K48" s="870"/>
      <c r="L48" s="186"/>
      <c r="M48" s="186"/>
      <c r="N48" s="870"/>
      <c r="O48" s="189"/>
      <c r="P48" s="189"/>
      <c r="Q48" s="871"/>
      <c r="R48" s="438"/>
      <c r="S48" s="438"/>
      <c r="T48" s="438"/>
      <c r="U48" s="438"/>
      <c r="V48" s="438"/>
      <c r="W48" s="438"/>
      <c r="X48" s="438"/>
      <c r="Y48" s="438"/>
      <c r="Z48" s="438"/>
      <c r="AA48" s="438"/>
      <c r="AB48" s="438"/>
      <c r="AC48" s="438"/>
      <c r="AD48" s="438"/>
      <c r="AE48" s="438"/>
      <c r="AF48" s="438"/>
      <c r="AG48" s="438"/>
      <c r="AH48" s="438"/>
      <c r="AI48" s="438"/>
      <c r="AJ48" s="438"/>
      <c r="AK48" s="438"/>
      <c r="AL48" s="482"/>
      <c r="AM48" s="781"/>
      <c r="AN48" s="874"/>
      <c r="AO48" s="781"/>
      <c r="AP48" s="774"/>
      <c r="AQ48" s="116" t="s">
        <v>114</v>
      </c>
      <c r="AR48" s="117">
        <v>0</v>
      </c>
      <c r="AS48" s="116" t="s">
        <v>264</v>
      </c>
      <c r="AT48" s="118">
        <v>3</v>
      </c>
      <c r="AU48" s="30">
        <v>3</v>
      </c>
      <c r="AV48" s="121">
        <v>3</v>
      </c>
      <c r="AW48" s="326">
        <v>0.25</v>
      </c>
      <c r="AX48" s="121">
        <v>3</v>
      </c>
      <c r="AY48" s="326">
        <v>0.25</v>
      </c>
      <c r="AZ48" s="121">
        <v>3</v>
      </c>
      <c r="BA48" s="332">
        <v>0.25</v>
      </c>
      <c r="BB48" s="144">
        <v>3</v>
      </c>
      <c r="BC48" s="332">
        <v>0.25</v>
      </c>
      <c r="BD48" s="120">
        <v>3</v>
      </c>
      <c r="BE48" s="121">
        <v>0</v>
      </c>
      <c r="BF48" s="121">
        <v>0</v>
      </c>
      <c r="BG48" s="346">
        <v>0</v>
      </c>
      <c r="BH48" s="383">
        <v>1</v>
      </c>
      <c r="BI48" s="427">
        <v>1</v>
      </c>
      <c r="BJ48" s="384">
        <v>0</v>
      </c>
      <c r="BK48" s="427">
        <v>0</v>
      </c>
      <c r="BL48" s="384">
        <v>0</v>
      </c>
      <c r="BM48" s="427">
        <v>0</v>
      </c>
      <c r="BN48" s="384">
        <v>0</v>
      </c>
      <c r="BO48" s="427">
        <v>0</v>
      </c>
      <c r="BP48" s="618">
        <v>0.25</v>
      </c>
      <c r="BQ48" s="611">
        <v>0.25</v>
      </c>
      <c r="BR48" s="626">
        <v>0.25</v>
      </c>
      <c r="BS48" s="120">
        <v>328693</v>
      </c>
      <c r="BT48" s="121">
        <v>327944</v>
      </c>
      <c r="BU48" s="121">
        <v>0</v>
      </c>
      <c r="BV48" s="233">
        <v>0.99772127790978204</v>
      </c>
      <c r="BW48" s="391" t="s">
        <v>978</v>
      </c>
      <c r="BX48" s="122">
        <v>251846</v>
      </c>
      <c r="BY48" s="121">
        <v>0</v>
      </c>
      <c r="BZ48" s="121">
        <v>0</v>
      </c>
      <c r="CA48" s="233">
        <v>0</v>
      </c>
      <c r="CB48" s="398" t="s">
        <v>978</v>
      </c>
      <c r="CC48" s="120">
        <v>259402</v>
      </c>
      <c r="CD48" s="121">
        <v>0</v>
      </c>
      <c r="CE48" s="121">
        <v>0</v>
      </c>
      <c r="CF48" s="233">
        <v>0</v>
      </c>
      <c r="CG48" s="391" t="s">
        <v>978</v>
      </c>
      <c r="CH48" s="122">
        <v>267184</v>
      </c>
      <c r="CI48" s="121">
        <v>0</v>
      </c>
      <c r="CJ48" s="121">
        <v>0</v>
      </c>
      <c r="CK48" s="233">
        <v>0</v>
      </c>
      <c r="CL48" s="398" t="s">
        <v>978</v>
      </c>
      <c r="CM48" s="465">
        <v>1107125</v>
      </c>
      <c r="CN48" s="466">
        <v>327944</v>
      </c>
      <c r="CO48" s="466">
        <v>0</v>
      </c>
      <c r="CP48" s="467">
        <v>0.29621226148808849</v>
      </c>
      <c r="CQ48" s="391" t="s">
        <v>978</v>
      </c>
      <c r="CR48" s="123">
        <v>3</v>
      </c>
      <c r="CS48" s="124" t="s">
        <v>986</v>
      </c>
      <c r="CT48" s="125" t="s">
        <v>23</v>
      </c>
    </row>
    <row r="49" spans="2:98" ht="12.95" customHeight="1" thickBot="1" x14ac:dyDescent="0.25">
      <c r="B49" s="856"/>
      <c r="C49" s="859"/>
      <c r="D49" s="862" t="s">
        <v>61</v>
      </c>
      <c r="E49" s="864">
        <v>203</v>
      </c>
      <c r="F49" s="864">
        <v>195</v>
      </c>
      <c r="G49" s="14"/>
      <c r="H49" s="864">
        <v>201</v>
      </c>
      <c r="I49" s="14"/>
      <c r="J49" s="14"/>
      <c r="K49" s="864">
        <v>199</v>
      </c>
      <c r="L49" s="14"/>
      <c r="M49" s="14"/>
      <c r="N49" s="864">
        <v>197</v>
      </c>
      <c r="O49" s="188"/>
      <c r="P49" s="188"/>
      <c r="Q49" s="775">
        <v>195</v>
      </c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2"/>
      <c r="AC49" s="432"/>
      <c r="AD49" s="432"/>
      <c r="AE49" s="432"/>
      <c r="AF49" s="432"/>
      <c r="AG49" s="432"/>
      <c r="AH49" s="432"/>
      <c r="AI49" s="432"/>
      <c r="AJ49" s="432"/>
      <c r="AK49" s="432"/>
      <c r="AL49" s="481"/>
      <c r="AM49" s="640"/>
      <c r="AN49" s="641"/>
      <c r="AO49" s="642"/>
      <c r="AP49" s="643"/>
      <c r="AQ49" s="643"/>
      <c r="AR49" s="644"/>
      <c r="AS49" s="643"/>
      <c r="AT49" s="645"/>
      <c r="AU49" s="646"/>
      <c r="AV49" s="645"/>
      <c r="AW49" s="647"/>
      <c r="AX49" s="645"/>
      <c r="AY49" s="647"/>
      <c r="AZ49" s="645"/>
      <c r="BA49" s="647"/>
      <c r="BB49" s="645"/>
      <c r="BC49" s="647"/>
      <c r="BD49" s="643"/>
      <c r="BE49" s="643"/>
      <c r="BF49" s="643"/>
      <c r="BG49" s="645"/>
      <c r="BH49" s="648"/>
      <c r="BI49" s="649"/>
      <c r="BJ49" s="648"/>
      <c r="BK49" s="649"/>
      <c r="BL49" s="648"/>
      <c r="BM49" s="649"/>
      <c r="BN49" s="648"/>
      <c r="BO49" s="649"/>
      <c r="BP49" s="650"/>
      <c r="BQ49" s="649"/>
      <c r="BR49" s="651"/>
      <c r="BS49" s="643"/>
      <c r="BT49" s="643"/>
      <c r="BU49" s="643"/>
      <c r="BV49" s="648"/>
      <c r="BW49" s="652"/>
      <c r="BX49" s="643"/>
      <c r="BY49" s="643"/>
      <c r="BZ49" s="643"/>
      <c r="CA49" s="648"/>
      <c r="CB49" s="652"/>
      <c r="CC49" s="643"/>
      <c r="CD49" s="643"/>
      <c r="CE49" s="643"/>
      <c r="CF49" s="648"/>
      <c r="CG49" s="652"/>
      <c r="CH49" s="643"/>
      <c r="CI49" s="643"/>
      <c r="CJ49" s="643"/>
      <c r="CK49" s="648"/>
      <c r="CL49" s="652"/>
      <c r="CM49" s="653"/>
      <c r="CN49" s="653"/>
      <c r="CO49" s="653"/>
      <c r="CP49" s="652"/>
      <c r="CQ49" s="652"/>
      <c r="CR49" s="643"/>
      <c r="CS49" s="641"/>
      <c r="CT49" s="654"/>
    </row>
    <row r="50" spans="2:98" ht="45" customHeight="1" x14ac:dyDescent="0.2">
      <c r="B50" s="856"/>
      <c r="C50" s="859"/>
      <c r="D50" s="862"/>
      <c r="E50" s="864"/>
      <c r="F50" s="864"/>
      <c r="G50" s="14"/>
      <c r="H50" s="864"/>
      <c r="I50" s="14"/>
      <c r="J50" s="14"/>
      <c r="K50" s="864"/>
      <c r="L50" s="14"/>
      <c r="M50" s="14"/>
      <c r="N50" s="864"/>
      <c r="O50" s="188"/>
      <c r="P50" s="188"/>
      <c r="Q50" s="775"/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2"/>
      <c r="AC50" s="432"/>
      <c r="AD50" s="432"/>
      <c r="AE50" s="432"/>
      <c r="AF50" s="432"/>
      <c r="AG50" s="432"/>
      <c r="AH50" s="432"/>
      <c r="AI50" s="432"/>
      <c r="AJ50" s="432"/>
      <c r="AK50" s="432"/>
      <c r="AL50" s="481"/>
      <c r="AM50" s="780">
        <v>1.1821742181287469E-2</v>
      </c>
      <c r="AN50" s="872" t="s">
        <v>385</v>
      </c>
      <c r="AO50" s="780">
        <v>8.4596358325491047E-2</v>
      </c>
      <c r="AP50" s="779" t="s">
        <v>386</v>
      </c>
      <c r="AQ50" s="106" t="s">
        <v>115</v>
      </c>
      <c r="AR50" s="107">
        <v>0</v>
      </c>
      <c r="AS50" s="106" t="s">
        <v>265</v>
      </c>
      <c r="AT50" s="108">
        <v>18</v>
      </c>
      <c r="AU50" s="43">
        <v>100</v>
      </c>
      <c r="AV50" s="109">
        <v>0</v>
      </c>
      <c r="AW50" s="327">
        <v>0</v>
      </c>
      <c r="AX50" s="109">
        <v>15</v>
      </c>
      <c r="AY50" s="327">
        <v>0.15</v>
      </c>
      <c r="AZ50" s="109">
        <v>15</v>
      </c>
      <c r="BA50" s="333">
        <v>0.15</v>
      </c>
      <c r="BB50" s="110">
        <v>70</v>
      </c>
      <c r="BC50" s="333">
        <v>0.7</v>
      </c>
      <c r="BD50" s="111">
        <v>0</v>
      </c>
      <c r="BE50" s="109">
        <v>0</v>
      </c>
      <c r="BF50" s="109">
        <v>0</v>
      </c>
      <c r="BG50" s="342">
        <v>0</v>
      </c>
      <c r="BH50" s="379" t="s">
        <v>978</v>
      </c>
      <c r="BI50" s="425" t="s">
        <v>978</v>
      </c>
      <c r="BJ50" s="380">
        <v>0</v>
      </c>
      <c r="BK50" s="425">
        <v>0</v>
      </c>
      <c r="BL50" s="380">
        <v>0</v>
      </c>
      <c r="BM50" s="425">
        <v>0</v>
      </c>
      <c r="BN50" s="380">
        <v>0</v>
      </c>
      <c r="BO50" s="425">
        <v>0</v>
      </c>
      <c r="BP50" s="617">
        <v>0</v>
      </c>
      <c r="BQ50" s="610">
        <v>0</v>
      </c>
      <c r="BR50" s="625">
        <v>0</v>
      </c>
      <c r="BS50" s="111">
        <v>0</v>
      </c>
      <c r="BT50" s="109">
        <v>0</v>
      </c>
      <c r="BU50" s="109">
        <v>0</v>
      </c>
      <c r="BV50" s="289" t="s">
        <v>978</v>
      </c>
      <c r="BW50" s="390" t="s">
        <v>978</v>
      </c>
      <c r="BX50" s="112">
        <v>300000</v>
      </c>
      <c r="BY50" s="109">
        <v>0</v>
      </c>
      <c r="BZ50" s="109">
        <v>0</v>
      </c>
      <c r="CA50" s="289">
        <v>0</v>
      </c>
      <c r="CB50" s="397" t="s">
        <v>978</v>
      </c>
      <c r="CC50" s="111">
        <v>300000</v>
      </c>
      <c r="CD50" s="109">
        <v>0</v>
      </c>
      <c r="CE50" s="109">
        <v>0</v>
      </c>
      <c r="CF50" s="289">
        <v>0</v>
      </c>
      <c r="CG50" s="390" t="s">
        <v>978</v>
      </c>
      <c r="CH50" s="112">
        <v>1000000</v>
      </c>
      <c r="CI50" s="109">
        <v>0</v>
      </c>
      <c r="CJ50" s="109">
        <v>0</v>
      </c>
      <c r="CK50" s="289">
        <v>0</v>
      </c>
      <c r="CL50" s="397" t="s">
        <v>978</v>
      </c>
      <c r="CM50" s="405">
        <v>1600000</v>
      </c>
      <c r="CN50" s="406">
        <v>0</v>
      </c>
      <c r="CO50" s="406">
        <v>0</v>
      </c>
      <c r="CP50" s="412">
        <v>0</v>
      </c>
      <c r="CQ50" s="390" t="s">
        <v>978</v>
      </c>
      <c r="CR50" s="113">
        <v>3</v>
      </c>
      <c r="CS50" s="442" t="s">
        <v>986</v>
      </c>
      <c r="CT50" s="115" t="s">
        <v>904</v>
      </c>
    </row>
    <row r="51" spans="2:98" ht="30.75" thickBot="1" x14ac:dyDescent="0.25">
      <c r="B51" s="856"/>
      <c r="C51" s="859"/>
      <c r="D51" s="862"/>
      <c r="E51" s="864"/>
      <c r="F51" s="864"/>
      <c r="G51" s="14"/>
      <c r="H51" s="864"/>
      <c r="I51" s="14"/>
      <c r="J51" s="14"/>
      <c r="K51" s="864"/>
      <c r="L51" s="14"/>
      <c r="M51" s="14"/>
      <c r="N51" s="864"/>
      <c r="O51" s="188"/>
      <c r="P51" s="188"/>
      <c r="Q51" s="775"/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2"/>
      <c r="AC51" s="432"/>
      <c r="AD51" s="432"/>
      <c r="AE51" s="432"/>
      <c r="AF51" s="432"/>
      <c r="AG51" s="432"/>
      <c r="AH51" s="432"/>
      <c r="AI51" s="432"/>
      <c r="AJ51" s="432"/>
      <c r="AK51" s="432"/>
      <c r="AL51" s="481"/>
      <c r="AM51" s="783"/>
      <c r="AN51" s="873"/>
      <c r="AO51" s="781"/>
      <c r="AP51" s="774"/>
      <c r="AQ51" s="116" t="s">
        <v>116</v>
      </c>
      <c r="AR51" s="117">
        <v>0</v>
      </c>
      <c r="AS51" s="116" t="s">
        <v>266</v>
      </c>
      <c r="AT51" s="118">
        <v>2</v>
      </c>
      <c r="AU51" s="30">
        <v>4</v>
      </c>
      <c r="AV51" s="139">
        <v>4</v>
      </c>
      <c r="AW51" s="324">
        <v>0.25</v>
      </c>
      <c r="AX51" s="139">
        <v>4</v>
      </c>
      <c r="AY51" s="324">
        <v>0.25</v>
      </c>
      <c r="AZ51" s="139">
        <v>4</v>
      </c>
      <c r="BA51" s="330">
        <v>0.25</v>
      </c>
      <c r="BB51" s="140">
        <v>4</v>
      </c>
      <c r="BC51" s="330">
        <v>0.25</v>
      </c>
      <c r="BD51" s="141">
        <v>4</v>
      </c>
      <c r="BE51" s="139">
        <v>0</v>
      </c>
      <c r="BF51" s="121">
        <v>0</v>
      </c>
      <c r="BG51" s="346">
        <v>0</v>
      </c>
      <c r="BH51" s="417">
        <v>1</v>
      </c>
      <c r="BI51" s="424">
        <v>1</v>
      </c>
      <c r="BJ51" s="382">
        <v>0</v>
      </c>
      <c r="BK51" s="424">
        <v>0</v>
      </c>
      <c r="BL51" s="382">
        <v>0</v>
      </c>
      <c r="BM51" s="424">
        <v>0</v>
      </c>
      <c r="BN51" s="382">
        <v>0</v>
      </c>
      <c r="BO51" s="424">
        <v>0</v>
      </c>
      <c r="BP51" s="616">
        <v>0.25</v>
      </c>
      <c r="BQ51" s="609">
        <v>0.25</v>
      </c>
      <c r="BR51" s="624">
        <v>0.25</v>
      </c>
      <c r="BS51" s="141">
        <v>424894</v>
      </c>
      <c r="BT51" s="139">
        <v>398894</v>
      </c>
      <c r="BU51" s="139">
        <v>0</v>
      </c>
      <c r="BV51" s="147">
        <v>0.93880826747376989</v>
      </c>
      <c r="BW51" s="389" t="s">
        <v>978</v>
      </c>
      <c r="BX51" s="142">
        <v>120000</v>
      </c>
      <c r="BY51" s="139">
        <v>0</v>
      </c>
      <c r="BZ51" s="139">
        <v>0</v>
      </c>
      <c r="CA51" s="147">
        <v>0</v>
      </c>
      <c r="CB51" s="396" t="s">
        <v>978</v>
      </c>
      <c r="CC51" s="141">
        <v>120000</v>
      </c>
      <c r="CD51" s="139">
        <v>0</v>
      </c>
      <c r="CE51" s="139">
        <v>0</v>
      </c>
      <c r="CF51" s="147">
        <v>0</v>
      </c>
      <c r="CG51" s="389" t="s">
        <v>978</v>
      </c>
      <c r="CH51" s="142">
        <v>120000</v>
      </c>
      <c r="CI51" s="139">
        <v>0</v>
      </c>
      <c r="CJ51" s="139">
        <v>0</v>
      </c>
      <c r="CK51" s="147">
        <v>0</v>
      </c>
      <c r="CL51" s="396" t="s">
        <v>978</v>
      </c>
      <c r="CM51" s="407">
        <v>784894</v>
      </c>
      <c r="CN51" s="408">
        <v>398894</v>
      </c>
      <c r="CO51" s="408">
        <v>0</v>
      </c>
      <c r="CP51" s="411">
        <v>0.50821384798456859</v>
      </c>
      <c r="CQ51" s="389" t="s">
        <v>978</v>
      </c>
      <c r="CR51" s="123">
        <v>3</v>
      </c>
      <c r="CS51" s="124" t="s">
        <v>986</v>
      </c>
      <c r="CT51" s="125" t="s">
        <v>904</v>
      </c>
    </row>
    <row r="52" spans="2:98" ht="45" x14ac:dyDescent="0.2">
      <c r="B52" s="856"/>
      <c r="C52" s="859"/>
      <c r="D52" s="862" t="s">
        <v>62</v>
      </c>
      <c r="E52" s="864">
        <v>44</v>
      </c>
      <c r="F52" s="864">
        <v>40</v>
      </c>
      <c r="G52" s="14"/>
      <c r="H52" s="864">
        <v>44</v>
      </c>
      <c r="I52" s="14"/>
      <c r="J52" s="14"/>
      <c r="K52" s="864">
        <v>42</v>
      </c>
      <c r="L52" s="14"/>
      <c r="M52" s="14"/>
      <c r="N52" s="864">
        <v>41</v>
      </c>
      <c r="O52" s="188"/>
      <c r="P52" s="188"/>
      <c r="Q52" s="775">
        <v>40</v>
      </c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2"/>
      <c r="AC52" s="432"/>
      <c r="AD52" s="432"/>
      <c r="AE52" s="432"/>
      <c r="AF52" s="432"/>
      <c r="AG52" s="432"/>
      <c r="AH52" s="432"/>
      <c r="AI52" s="432"/>
      <c r="AJ52" s="432"/>
      <c r="AK52" s="432"/>
      <c r="AL52" s="481"/>
      <c r="AM52" s="783"/>
      <c r="AN52" s="873"/>
      <c r="AO52" s="776">
        <v>0.25274198506203777</v>
      </c>
      <c r="AP52" s="772" t="s">
        <v>387</v>
      </c>
      <c r="AQ52" s="70" t="s">
        <v>117</v>
      </c>
      <c r="AR52" s="71">
        <v>0</v>
      </c>
      <c r="AS52" s="70" t="s">
        <v>267</v>
      </c>
      <c r="AT52" s="72">
        <v>2</v>
      </c>
      <c r="AU52" s="73">
        <v>2</v>
      </c>
      <c r="AV52" s="109">
        <v>2</v>
      </c>
      <c r="AW52" s="327">
        <v>0.25</v>
      </c>
      <c r="AX52" s="109">
        <v>2</v>
      </c>
      <c r="AY52" s="327">
        <v>0.25</v>
      </c>
      <c r="AZ52" s="109">
        <v>2</v>
      </c>
      <c r="BA52" s="333">
        <v>0.25</v>
      </c>
      <c r="BB52" s="110">
        <v>2</v>
      </c>
      <c r="BC52" s="333">
        <v>0.25</v>
      </c>
      <c r="BD52" s="111">
        <v>2</v>
      </c>
      <c r="BE52" s="109">
        <v>0</v>
      </c>
      <c r="BF52" s="74">
        <v>0</v>
      </c>
      <c r="BG52" s="338">
        <v>0</v>
      </c>
      <c r="BH52" s="379">
        <v>1</v>
      </c>
      <c r="BI52" s="425">
        <v>1</v>
      </c>
      <c r="BJ52" s="380">
        <v>0</v>
      </c>
      <c r="BK52" s="425">
        <v>0</v>
      </c>
      <c r="BL52" s="380">
        <v>0</v>
      </c>
      <c r="BM52" s="425">
        <v>0</v>
      </c>
      <c r="BN52" s="380">
        <v>0</v>
      </c>
      <c r="BO52" s="425">
        <v>0</v>
      </c>
      <c r="BP52" s="617">
        <v>0.25</v>
      </c>
      <c r="BQ52" s="610">
        <v>0.25</v>
      </c>
      <c r="BR52" s="625">
        <v>0.25</v>
      </c>
      <c r="BS52" s="111">
        <v>12573605</v>
      </c>
      <c r="BT52" s="109">
        <v>7118102</v>
      </c>
      <c r="BU52" s="109">
        <v>800000</v>
      </c>
      <c r="BV52" s="289">
        <v>0.56611465049204268</v>
      </c>
      <c r="BW52" s="390">
        <v>0.11238951057458857</v>
      </c>
      <c r="BX52" s="112">
        <v>3881836</v>
      </c>
      <c r="BY52" s="109">
        <v>0</v>
      </c>
      <c r="BZ52" s="109">
        <v>0</v>
      </c>
      <c r="CA52" s="289">
        <v>0</v>
      </c>
      <c r="CB52" s="397" t="s">
        <v>978</v>
      </c>
      <c r="CC52" s="111">
        <v>381836</v>
      </c>
      <c r="CD52" s="109">
        <v>0</v>
      </c>
      <c r="CE52" s="109">
        <v>0</v>
      </c>
      <c r="CF52" s="289">
        <v>0</v>
      </c>
      <c r="CG52" s="390" t="s">
        <v>978</v>
      </c>
      <c r="CH52" s="112">
        <v>381836</v>
      </c>
      <c r="CI52" s="109">
        <v>0</v>
      </c>
      <c r="CJ52" s="109">
        <v>0</v>
      </c>
      <c r="CK52" s="289">
        <v>0</v>
      </c>
      <c r="CL52" s="397" t="s">
        <v>978</v>
      </c>
      <c r="CM52" s="405">
        <v>17219113</v>
      </c>
      <c r="CN52" s="406">
        <v>7118102</v>
      </c>
      <c r="CO52" s="406">
        <v>800000</v>
      </c>
      <c r="CP52" s="412">
        <v>0.41338377882763183</v>
      </c>
      <c r="CQ52" s="390">
        <v>0.11238951057458857</v>
      </c>
      <c r="CR52" s="78">
        <v>3</v>
      </c>
      <c r="CS52" s="79" t="s">
        <v>986</v>
      </c>
      <c r="CT52" s="80" t="s">
        <v>904</v>
      </c>
    </row>
    <row r="53" spans="2:98" ht="30.75" thickBot="1" x14ac:dyDescent="0.25">
      <c r="B53" s="856"/>
      <c r="C53" s="859"/>
      <c r="D53" s="862"/>
      <c r="E53" s="864"/>
      <c r="F53" s="864"/>
      <c r="G53" s="14"/>
      <c r="H53" s="864"/>
      <c r="I53" s="14"/>
      <c r="J53" s="14"/>
      <c r="K53" s="864"/>
      <c r="L53" s="14"/>
      <c r="M53" s="14"/>
      <c r="N53" s="864"/>
      <c r="O53" s="188"/>
      <c r="P53" s="188"/>
      <c r="Q53" s="775"/>
      <c r="R53" s="432"/>
      <c r="S53" s="432"/>
      <c r="T53" s="432"/>
      <c r="U53" s="432"/>
      <c r="V53" s="432"/>
      <c r="W53" s="432"/>
      <c r="X53" s="432"/>
      <c r="Y53" s="432"/>
      <c r="Z53" s="432"/>
      <c r="AA53" s="432"/>
      <c r="AB53" s="432"/>
      <c r="AC53" s="432"/>
      <c r="AD53" s="432"/>
      <c r="AE53" s="432"/>
      <c r="AF53" s="432"/>
      <c r="AG53" s="432"/>
      <c r="AH53" s="432"/>
      <c r="AI53" s="432"/>
      <c r="AJ53" s="432"/>
      <c r="AK53" s="432"/>
      <c r="AL53" s="481"/>
      <c r="AM53" s="783"/>
      <c r="AN53" s="873"/>
      <c r="AO53" s="777"/>
      <c r="AP53" s="778"/>
      <c r="AQ53" s="97" t="s">
        <v>118</v>
      </c>
      <c r="AR53" s="98">
        <v>0</v>
      </c>
      <c r="AS53" s="97" t="s">
        <v>268</v>
      </c>
      <c r="AT53" s="145">
        <v>0.85</v>
      </c>
      <c r="AU53" s="54">
        <v>0.95</v>
      </c>
      <c r="AV53" s="146">
        <v>0.95</v>
      </c>
      <c r="AW53" s="324">
        <v>0.25</v>
      </c>
      <c r="AX53" s="146">
        <v>0.95</v>
      </c>
      <c r="AY53" s="324">
        <v>0.25</v>
      </c>
      <c r="AZ53" s="146">
        <v>0.95</v>
      </c>
      <c r="BA53" s="330">
        <v>0.25</v>
      </c>
      <c r="BB53" s="147">
        <v>0.95</v>
      </c>
      <c r="BC53" s="330">
        <v>0.25</v>
      </c>
      <c r="BD53" s="351">
        <v>0.94799999999999995</v>
      </c>
      <c r="BE53" s="146">
        <v>0</v>
      </c>
      <c r="BF53" s="146">
        <v>0</v>
      </c>
      <c r="BG53" s="347">
        <v>0</v>
      </c>
      <c r="BH53" s="417">
        <v>0.99789473684210528</v>
      </c>
      <c r="BI53" s="424">
        <v>0.99789473684210528</v>
      </c>
      <c r="BJ53" s="382">
        <v>0</v>
      </c>
      <c r="BK53" s="424">
        <v>0</v>
      </c>
      <c r="BL53" s="382">
        <v>0</v>
      </c>
      <c r="BM53" s="424">
        <v>0</v>
      </c>
      <c r="BN53" s="382">
        <v>0</v>
      </c>
      <c r="BO53" s="424">
        <v>0</v>
      </c>
      <c r="BP53" s="616">
        <v>0.24947368421052632</v>
      </c>
      <c r="BQ53" s="609">
        <v>0.24947368421052632</v>
      </c>
      <c r="BR53" s="624">
        <v>0.24947368421052632</v>
      </c>
      <c r="BS53" s="141">
        <v>113350</v>
      </c>
      <c r="BT53" s="139">
        <v>112553</v>
      </c>
      <c r="BU53" s="139">
        <v>0</v>
      </c>
      <c r="BV53" s="147">
        <v>0.99296868107631231</v>
      </c>
      <c r="BW53" s="389" t="s">
        <v>978</v>
      </c>
      <c r="BX53" s="142">
        <v>78000</v>
      </c>
      <c r="BY53" s="139">
        <v>0</v>
      </c>
      <c r="BZ53" s="139">
        <v>0</v>
      </c>
      <c r="CA53" s="147">
        <v>0</v>
      </c>
      <c r="CB53" s="396" t="s">
        <v>978</v>
      </c>
      <c r="CC53" s="141">
        <v>78000</v>
      </c>
      <c r="CD53" s="139">
        <v>0</v>
      </c>
      <c r="CE53" s="139">
        <v>0</v>
      </c>
      <c r="CF53" s="147">
        <v>0</v>
      </c>
      <c r="CG53" s="389" t="s">
        <v>978</v>
      </c>
      <c r="CH53" s="142">
        <v>78000</v>
      </c>
      <c r="CI53" s="139">
        <v>0</v>
      </c>
      <c r="CJ53" s="139">
        <v>0</v>
      </c>
      <c r="CK53" s="147">
        <v>0</v>
      </c>
      <c r="CL53" s="396" t="s">
        <v>978</v>
      </c>
      <c r="CM53" s="407">
        <v>347350</v>
      </c>
      <c r="CN53" s="408">
        <v>112553</v>
      </c>
      <c r="CO53" s="408">
        <v>0</v>
      </c>
      <c r="CP53" s="411">
        <v>0.32403339571037859</v>
      </c>
      <c r="CQ53" s="389" t="s">
        <v>978</v>
      </c>
      <c r="CR53" s="103">
        <v>3</v>
      </c>
      <c r="CS53" s="104" t="s">
        <v>986</v>
      </c>
      <c r="CT53" s="105" t="s">
        <v>904</v>
      </c>
    </row>
    <row r="54" spans="2:98" ht="30.75" thickBot="1" x14ac:dyDescent="0.25">
      <c r="B54" s="856"/>
      <c r="C54" s="859"/>
      <c r="D54" s="862" t="s">
        <v>63</v>
      </c>
      <c r="E54" s="782">
        <v>0.86</v>
      </c>
      <c r="F54" s="782">
        <v>0.95</v>
      </c>
      <c r="G54" s="183"/>
      <c r="H54" s="782">
        <v>0.86</v>
      </c>
      <c r="I54" s="183"/>
      <c r="J54" s="183"/>
      <c r="K54" s="782">
        <v>0.88</v>
      </c>
      <c r="L54" s="183"/>
      <c r="M54" s="183"/>
      <c r="N54" s="782">
        <v>0.9</v>
      </c>
      <c r="O54" s="187"/>
      <c r="P54" s="187"/>
      <c r="Q54" s="787">
        <v>0.95</v>
      </c>
      <c r="R54" s="435"/>
      <c r="S54" s="435"/>
      <c r="T54" s="435"/>
      <c r="U54" s="435"/>
      <c r="V54" s="435"/>
      <c r="W54" s="435"/>
      <c r="X54" s="435"/>
      <c r="Y54" s="435"/>
      <c r="Z54" s="435"/>
      <c r="AA54" s="435"/>
      <c r="AB54" s="435"/>
      <c r="AC54" s="435"/>
      <c r="AD54" s="435"/>
      <c r="AE54" s="435"/>
      <c r="AF54" s="435"/>
      <c r="AG54" s="435"/>
      <c r="AH54" s="435"/>
      <c r="AI54" s="435"/>
      <c r="AJ54" s="435"/>
      <c r="AK54" s="435"/>
      <c r="AL54" s="480"/>
      <c r="AM54" s="783"/>
      <c r="AN54" s="873"/>
      <c r="AO54" s="148">
        <v>0.10861256607005217</v>
      </c>
      <c r="AP54" s="149" t="s">
        <v>388</v>
      </c>
      <c r="AQ54" s="150" t="s">
        <v>119</v>
      </c>
      <c r="AR54" s="151">
        <v>0</v>
      </c>
      <c r="AS54" s="150" t="s">
        <v>269</v>
      </c>
      <c r="AT54" s="152">
        <v>0</v>
      </c>
      <c r="AU54" s="153">
        <v>1</v>
      </c>
      <c r="AV54" s="169">
        <v>1</v>
      </c>
      <c r="AW54" s="325">
        <v>0.25</v>
      </c>
      <c r="AX54" s="169">
        <v>1</v>
      </c>
      <c r="AY54" s="325">
        <v>0.25</v>
      </c>
      <c r="AZ54" s="169">
        <v>1</v>
      </c>
      <c r="BA54" s="331">
        <v>0.25</v>
      </c>
      <c r="BB54" s="226">
        <v>1</v>
      </c>
      <c r="BC54" s="331">
        <v>0.25</v>
      </c>
      <c r="BD54" s="168">
        <v>1</v>
      </c>
      <c r="BE54" s="154">
        <v>0</v>
      </c>
      <c r="BF54" s="154">
        <v>0</v>
      </c>
      <c r="BG54" s="348">
        <v>0</v>
      </c>
      <c r="BH54" s="418">
        <v>1</v>
      </c>
      <c r="BI54" s="428">
        <v>1</v>
      </c>
      <c r="BJ54" s="386">
        <v>0</v>
      </c>
      <c r="BK54" s="428">
        <v>0</v>
      </c>
      <c r="BL54" s="386">
        <v>0</v>
      </c>
      <c r="BM54" s="428">
        <v>0</v>
      </c>
      <c r="BN54" s="386">
        <v>0</v>
      </c>
      <c r="BO54" s="428">
        <v>0</v>
      </c>
      <c r="BP54" s="620">
        <v>0.25</v>
      </c>
      <c r="BQ54" s="612">
        <v>0.25</v>
      </c>
      <c r="BR54" s="628">
        <v>0.25</v>
      </c>
      <c r="BS54" s="168">
        <v>1442480</v>
      </c>
      <c r="BT54" s="169">
        <v>1409080</v>
      </c>
      <c r="BU54" s="169">
        <v>0</v>
      </c>
      <c r="BV54" s="392">
        <v>0.97684543286562031</v>
      </c>
      <c r="BW54" s="393" t="s">
        <v>978</v>
      </c>
      <c r="BX54" s="413">
        <v>537234</v>
      </c>
      <c r="BY54" s="169">
        <v>0</v>
      </c>
      <c r="BZ54" s="169">
        <v>0</v>
      </c>
      <c r="CA54" s="392">
        <v>0</v>
      </c>
      <c r="CB54" s="399" t="s">
        <v>978</v>
      </c>
      <c r="CC54" s="168">
        <v>537234</v>
      </c>
      <c r="CD54" s="169">
        <v>0</v>
      </c>
      <c r="CE54" s="169">
        <v>0</v>
      </c>
      <c r="CF54" s="392">
        <v>0</v>
      </c>
      <c r="CG54" s="393" t="s">
        <v>978</v>
      </c>
      <c r="CH54" s="413">
        <v>537234</v>
      </c>
      <c r="CI54" s="169">
        <v>0</v>
      </c>
      <c r="CJ54" s="169">
        <v>0</v>
      </c>
      <c r="CK54" s="392">
        <v>0</v>
      </c>
      <c r="CL54" s="399" t="s">
        <v>978</v>
      </c>
      <c r="CM54" s="414">
        <v>3054182</v>
      </c>
      <c r="CN54" s="415">
        <v>1409080</v>
      </c>
      <c r="CO54" s="415">
        <v>0</v>
      </c>
      <c r="CP54" s="416">
        <v>0.46136084882957207</v>
      </c>
      <c r="CQ54" s="393" t="s">
        <v>978</v>
      </c>
      <c r="CR54" s="157">
        <v>3</v>
      </c>
      <c r="CS54" s="158" t="s">
        <v>986</v>
      </c>
      <c r="CT54" s="159" t="s">
        <v>904</v>
      </c>
    </row>
    <row r="55" spans="2:98" ht="30" customHeight="1" x14ac:dyDescent="0.2">
      <c r="B55" s="856"/>
      <c r="C55" s="859"/>
      <c r="D55" s="862"/>
      <c r="E55" s="782"/>
      <c r="F55" s="782"/>
      <c r="G55" s="183"/>
      <c r="H55" s="782"/>
      <c r="I55" s="183"/>
      <c r="J55" s="183"/>
      <c r="K55" s="782"/>
      <c r="L55" s="183"/>
      <c r="M55" s="183"/>
      <c r="N55" s="782"/>
      <c r="O55" s="187"/>
      <c r="P55" s="187"/>
      <c r="Q55" s="787"/>
      <c r="R55" s="435"/>
      <c r="S55" s="435"/>
      <c r="T55" s="435"/>
      <c r="U55" s="435"/>
      <c r="V55" s="435"/>
      <c r="W55" s="435"/>
      <c r="X55" s="435"/>
      <c r="Y55" s="435"/>
      <c r="Z55" s="435"/>
      <c r="AA55" s="435"/>
      <c r="AB55" s="435"/>
      <c r="AC55" s="435"/>
      <c r="AD55" s="435"/>
      <c r="AE55" s="435"/>
      <c r="AF55" s="435"/>
      <c r="AG55" s="435"/>
      <c r="AH55" s="435"/>
      <c r="AI55" s="435"/>
      <c r="AJ55" s="435"/>
      <c r="AK55" s="435"/>
      <c r="AL55" s="480"/>
      <c r="AM55" s="783"/>
      <c r="AN55" s="873"/>
      <c r="AO55" s="780">
        <v>2.221668619542665E-2</v>
      </c>
      <c r="AP55" s="779" t="s">
        <v>389</v>
      </c>
      <c r="AQ55" s="106" t="s">
        <v>120</v>
      </c>
      <c r="AR55" s="107">
        <v>0</v>
      </c>
      <c r="AS55" s="106" t="s">
        <v>270</v>
      </c>
      <c r="AT55" s="108">
        <v>1</v>
      </c>
      <c r="AU55" s="43">
        <v>1</v>
      </c>
      <c r="AV55" s="109">
        <v>1</v>
      </c>
      <c r="AW55" s="327">
        <v>0.25</v>
      </c>
      <c r="AX55" s="109">
        <v>1</v>
      </c>
      <c r="AY55" s="327">
        <v>0.25</v>
      </c>
      <c r="AZ55" s="109">
        <v>1</v>
      </c>
      <c r="BA55" s="333">
        <v>0.25</v>
      </c>
      <c r="BB55" s="110">
        <v>1</v>
      </c>
      <c r="BC55" s="333">
        <v>0.25</v>
      </c>
      <c r="BD55" s="111">
        <v>1</v>
      </c>
      <c r="BE55" s="109">
        <v>0</v>
      </c>
      <c r="BF55" s="109">
        <v>0</v>
      </c>
      <c r="BG55" s="342">
        <v>0</v>
      </c>
      <c r="BH55" s="379">
        <v>1</v>
      </c>
      <c r="BI55" s="425">
        <v>1</v>
      </c>
      <c r="BJ55" s="380">
        <v>0</v>
      </c>
      <c r="BK55" s="425">
        <v>0</v>
      </c>
      <c r="BL55" s="380">
        <v>0</v>
      </c>
      <c r="BM55" s="425">
        <v>0</v>
      </c>
      <c r="BN55" s="380">
        <v>0</v>
      </c>
      <c r="BO55" s="425">
        <v>0</v>
      </c>
      <c r="BP55" s="617">
        <v>0.25</v>
      </c>
      <c r="BQ55" s="610">
        <v>0.25</v>
      </c>
      <c r="BR55" s="625">
        <v>0.25</v>
      </c>
      <c r="BS55" s="111">
        <v>117195</v>
      </c>
      <c r="BT55" s="109">
        <v>114452</v>
      </c>
      <c r="BU55" s="109">
        <v>0</v>
      </c>
      <c r="BV55" s="289">
        <v>0.97659456461453131</v>
      </c>
      <c r="BW55" s="390" t="s">
        <v>978</v>
      </c>
      <c r="BX55" s="112">
        <v>80000</v>
      </c>
      <c r="BY55" s="109">
        <v>0</v>
      </c>
      <c r="BZ55" s="109">
        <v>0</v>
      </c>
      <c r="CA55" s="289">
        <v>0</v>
      </c>
      <c r="CB55" s="397" t="s">
        <v>978</v>
      </c>
      <c r="CC55" s="111">
        <v>80000</v>
      </c>
      <c r="CD55" s="109">
        <v>0</v>
      </c>
      <c r="CE55" s="109">
        <v>0</v>
      </c>
      <c r="CF55" s="289">
        <v>0</v>
      </c>
      <c r="CG55" s="390" t="s">
        <v>978</v>
      </c>
      <c r="CH55" s="112">
        <v>80000</v>
      </c>
      <c r="CI55" s="109">
        <v>0</v>
      </c>
      <c r="CJ55" s="109">
        <v>0</v>
      </c>
      <c r="CK55" s="289">
        <v>0</v>
      </c>
      <c r="CL55" s="397" t="s">
        <v>978</v>
      </c>
      <c r="CM55" s="405">
        <v>357195</v>
      </c>
      <c r="CN55" s="406">
        <v>114452</v>
      </c>
      <c r="CO55" s="406">
        <v>0</v>
      </c>
      <c r="CP55" s="412">
        <v>0.32041881885244755</v>
      </c>
      <c r="CQ55" s="390" t="s">
        <v>978</v>
      </c>
      <c r="CR55" s="113">
        <v>3</v>
      </c>
      <c r="CS55" s="114" t="s">
        <v>986</v>
      </c>
      <c r="CT55" s="115" t="s">
        <v>904</v>
      </c>
    </row>
    <row r="56" spans="2:98" ht="30.75" thickBot="1" x14ac:dyDescent="0.25">
      <c r="B56" s="856"/>
      <c r="C56" s="859"/>
      <c r="D56" s="862"/>
      <c r="E56" s="782"/>
      <c r="F56" s="782"/>
      <c r="G56" s="183"/>
      <c r="H56" s="782"/>
      <c r="I56" s="183"/>
      <c r="J56" s="183"/>
      <c r="K56" s="782"/>
      <c r="L56" s="183"/>
      <c r="M56" s="183"/>
      <c r="N56" s="782"/>
      <c r="O56" s="187"/>
      <c r="P56" s="187"/>
      <c r="Q56" s="787"/>
      <c r="R56" s="435"/>
      <c r="S56" s="435"/>
      <c r="T56" s="435"/>
      <c r="U56" s="435"/>
      <c r="V56" s="435"/>
      <c r="W56" s="435"/>
      <c r="X56" s="435"/>
      <c r="Y56" s="435"/>
      <c r="Z56" s="435"/>
      <c r="AA56" s="435"/>
      <c r="AB56" s="435"/>
      <c r="AC56" s="435"/>
      <c r="AD56" s="435"/>
      <c r="AE56" s="435"/>
      <c r="AF56" s="435"/>
      <c r="AG56" s="435"/>
      <c r="AH56" s="435"/>
      <c r="AI56" s="435"/>
      <c r="AJ56" s="435"/>
      <c r="AK56" s="435"/>
      <c r="AL56" s="480"/>
      <c r="AM56" s="783"/>
      <c r="AN56" s="873"/>
      <c r="AO56" s="781"/>
      <c r="AP56" s="774"/>
      <c r="AQ56" s="116" t="s">
        <v>121</v>
      </c>
      <c r="AR56" s="117">
        <v>0</v>
      </c>
      <c r="AS56" s="116" t="s">
        <v>271</v>
      </c>
      <c r="AT56" s="118">
        <v>1</v>
      </c>
      <c r="AU56" s="30">
        <v>1</v>
      </c>
      <c r="AV56" s="139">
        <v>1</v>
      </c>
      <c r="AW56" s="324">
        <v>0.25</v>
      </c>
      <c r="AX56" s="139">
        <v>1</v>
      </c>
      <c r="AY56" s="324">
        <v>0.25</v>
      </c>
      <c r="AZ56" s="139">
        <v>1</v>
      </c>
      <c r="BA56" s="330">
        <v>0.25</v>
      </c>
      <c r="BB56" s="140">
        <v>1</v>
      </c>
      <c r="BC56" s="330">
        <v>0.25</v>
      </c>
      <c r="BD56" s="141">
        <v>1</v>
      </c>
      <c r="BE56" s="121">
        <v>0</v>
      </c>
      <c r="BF56" s="121">
        <v>0</v>
      </c>
      <c r="BG56" s="346">
        <v>0</v>
      </c>
      <c r="BH56" s="417">
        <v>1</v>
      </c>
      <c r="BI56" s="424">
        <v>1</v>
      </c>
      <c r="BJ56" s="382">
        <v>0</v>
      </c>
      <c r="BK56" s="424">
        <v>0</v>
      </c>
      <c r="BL56" s="382">
        <v>0</v>
      </c>
      <c r="BM56" s="424">
        <v>0</v>
      </c>
      <c r="BN56" s="382">
        <v>0</v>
      </c>
      <c r="BO56" s="424">
        <v>0</v>
      </c>
      <c r="BP56" s="616">
        <v>0.25</v>
      </c>
      <c r="BQ56" s="609">
        <v>0.25</v>
      </c>
      <c r="BR56" s="624">
        <v>0.25</v>
      </c>
      <c r="BS56" s="141">
        <v>32517</v>
      </c>
      <c r="BT56" s="139">
        <v>23243</v>
      </c>
      <c r="BU56" s="139">
        <v>0</v>
      </c>
      <c r="BV56" s="147">
        <v>0.71479533782329241</v>
      </c>
      <c r="BW56" s="389" t="s">
        <v>978</v>
      </c>
      <c r="BX56" s="142">
        <v>82000</v>
      </c>
      <c r="BY56" s="139">
        <v>0</v>
      </c>
      <c r="BZ56" s="139">
        <v>0</v>
      </c>
      <c r="CA56" s="147">
        <v>0</v>
      </c>
      <c r="CB56" s="396" t="s">
        <v>978</v>
      </c>
      <c r="CC56" s="141">
        <v>82000</v>
      </c>
      <c r="CD56" s="139">
        <v>0</v>
      </c>
      <c r="CE56" s="139">
        <v>0</v>
      </c>
      <c r="CF56" s="147">
        <v>0</v>
      </c>
      <c r="CG56" s="389" t="s">
        <v>978</v>
      </c>
      <c r="CH56" s="142">
        <v>82000</v>
      </c>
      <c r="CI56" s="139">
        <v>0</v>
      </c>
      <c r="CJ56" s="139">
        <v>0</v>
      </c>
      <c r="CK56" s="147">
        <v>0</v>
      </c>
      <c r="CL56" s="396" t="s">
        <v>978</v>
      </c>
      <c r="CM56" s="407">
        <v>278517</v>
      </c>
      <c r="CN56" s="408">
        <v>23243</v>
      </c>
      <c r="CO56" s="408">
        <v>0</v>
      </c>
      <c r="CP56" s="411">
        <v>8.3452715633157037E-2</v>
      </c>
      <c r="CQ56" s="389" t="s">
        <v>978</v>
      </c>
      <c r="CR56" s="123">
        <v>3</v>
      </c>
      <c r="CS56" s="124" t="s">
        <v>986</v>
      </c>
      <c r="CT56" s="125" t="s">
        <v>904</v>
      </c>
    </row>
    <row r="57" spans="2:98" ht="60" x14ac:dyDescent="0.2">
      <c r="B57" s="856"/>
      <c r="C57" s="859"/>
      <c r="D57" s="862" t="s">
        <v>64</v>
      </c>
      <c r="E57" s="782">
        <v>7.8799999999999995E-2</v>
      </c>
      <c r="F57" s="782">
        <v>7.8E-2</v>
      </c>
      <c r="G57" s="183"/>
      <c r="H57" s="782">
        <v>7.8E-2</v>
      </c>
      <c r="I57" s="183"/>
      <c r="J57" s="183"/>
      <c r="K57" s="782">
        <v>7.8E-2</v>
      </c>
      <c r="L57" s="183"/>
      <c r="M57" s="183"/>
      <c r="N57" s="782">
        <v>7.8E-2</v>
      </c>
      <c r="O57" s="187"/>
      <c r="P57" s="187"/>
      <c r="Q57" s="787">
        <v>7.8E-2</v>
      </c>
      <c r="R57" s="435"/>
      <c r="S57" s="435"/>
      <c r="T57" s="435"/>
      <c r="U57" s="435"/>
      <c r="V57" s="435"/>
      <c r="W57" s="435"/>
      <c r="X57" s="435"/>
      <c r="Y57" s="435"/>
      <c r="Z57" s="435"/>
      <c r="AA57" s="435"/>
      <c r="AB57" s="435"/>
      <c r="AC57" s="435"/>
      <c r="AD57" s="435"/>
      <c r="AE57" s="435"/>
      <c r="AF57" s="435"/>
      <c r="AG57" s="435"/>
      <c r="AH57" s="435"/>
      <c r="AI57" s="435"/>
      <c r="AJ57" s="435"/>
      <c r="AK57" s="435"/>
      <c r="AL57" s="480"/>
      <c r="AM57" s="783"/>
      <c r="AN57" s="873"/>
      <c r="AO57" s="776">
        <v>6.6669654919828472E-2</v>
      </c>
      <c r="AP57" s="772" t="s">
        <v>390</v>
      </c>
      <c r="AQ57" s="70" t="s">
        <v>122</v>
      </c>
      <c r="AR57" s="71">
        <v>0</v>
      </c>
      <c r="AS57" s="70" t="s">
        <v>272</v>
      </c>
      <c r="AT57" s="72">
        <v>1</v>
      </c>
      <c r="AU57" s="73">
        <v>1</v>
      </c>
      <c r="AV57" s="109">
        <v>1</v>
      </c>
      <c r="AW57" s="327">
        <v>0.25</v>
      </c>
      <c r="AX57" s="109">
        <v>1</v>
      </c>
      <c r="AY57" s="327">
        <v>0.25</v>
      </c>
      <c r="AZ57" s="109">
        <v>1</v>
      </c>
      <c r="BA57" s="333">
        <v>0.25</v>
      </c>
      <c r="BB57" s="110">
        <v>1</v>
      </c>
      <c r="BC57" s="333">
        <v>0.25</v>
      </c>
      <c r="BD57" s="111">
        <v>1</v>
      </c>
      <c r="BE57" s="74">
        <v>0</v>
      </c>
      <c r="BF57" s="74">
        <v>0</v>
      </c>
      <c r="BG57" s="338">
        <v>0</v>
      </c>
      <c r="BH57" s="379">
        <v>1</v>
      </c>
      <c r="BI57" s="425">
        <v>1</v>
      </c>
      <c r="BJ57" s="380">
        <v>0</v>
      </c>
      <c r="BK57" s="425">
        <v>0</v>
      </c>
      <c r="BL57" s="380">
        <v>0</v>
      </c>
      <c r="BM57" s="425">
        <v>0</v>
      </c>
      <c r="BN57" s="380">
        <v>0</v>
      </c>
      <c r="BO57" s="425">
        <v>0</v>
      </c>
      <c r="BP57" s="617">
        <v>0.25</v>
      </c>
      <c r="BQ57" s="610">
        <v>0.25</v>
      </c>
      <c r="BR57" s="625">
        <v>0.25</v>
      </c>
      <c r="BS57" s="111">
        <v>41000</v>
      </c>
      <c r="BT57" s="109">
        <v>41000</v>
      </c>
      <c r="BU57" s="109">
        <v>0</v>
      </c>
      <c r="BV57" s="289">
        <v>1</v>
      </c>
      <c r="BW57" s="390" t="s">
        <v>978</v>
      </c>
      <c r="BX57" s="112">
        <v>100000</v>
      </c>
      <c r="BY57" s="109">
        <v>0</v>
      </c>
      <c r="BZ57" s="109">
        <v>0</v>
      </c>
      <c r="CA57" s="289">
        <v>0</v>
      </c>
      <c r="CB57" s="397" t="s">
        <v>978</v>
      </c>
      <c r="CC57" s="111">
        <v>100000</v>
      </c>
      <c r="CD57" s="109">
        <v>0</v>
      </c>
      <c r="CE57" s="109">
        <v>0</v>
      </c>
      <c r="CF57" s="289">
        <v>0</v>
      </c>
      <c r="CG57" s="390" t="s">
        <v>978</v>
      </c>
      <c r="CH57" s="112">
        <v>100000</v>
      </c>
      <c r="CI57" s="109">
        <v>0</v>
      </c>
      <c r="CJ57" s="109">
        <v>0</v>
      </c>
      <c r="CK57" s="289">
        <v>0</v>
      </c>
      <c r="CL57" s="397" t="s">
        <v>978</v>
      </c>
      <c r="CM57" s="405">
        <v>341000</v>
      </c>
      <c r="CN57" s="406">
        <v>41000</v>
      </c>
      <c r="CO57" s="406">
        <v>0</v>
      </c>
      <c r="CP57" s="412">
        <v>0.12023460410557185</v>
      </c>
      <c r="CQ57" s="390" t="s">
        <v>978</v>
      </c>
      <c r="CR57" s="78">
        <v>3</v>
      </c>
      <c r="CS57" s="79" t="s">
        <v>986</v>
      </c>
      <c r="CT57" s="80" t="s">
        <v>904</v>
      </c>
    </row>
    <row r="58" spans="2:98" ht="45" x14ac:dyDescent="0.2">
      <c r="B58" s="856"/>
      <c r="C58" s="859"/>
      <c r="D58" s="862"/>
      <c r="E58" s="782"/>
      <c r="F58" s="782"/>
      <c r="G58" s="183"/>
      <c r="H58" s="782"/>
      <c r="I58" s="183"/>
      <c r="J58" s="183"/>
      <c r="K58" s="782"/>
      <c r="L58" s="183"/>
      <c r="M58" s="183"/>
      <c r="N58" s="782"/>
      <c r="O58" s="187"/>
      <c r="P58" s="187"/>
      <c r="Q58" s="787"/>
      <c r="R58" s="435"/>
      <c r="S58" s="435"/>
      <c r="T58" s="435"/>
      <c r="U58" s="435"/>
      <c r="V58" s="435"/>
      <c r="W58" s="435"/>
      <c r="X58" s="435"/>
      <c r="Y58" s="435"/>
      <c r="Z58" s="435"/>
      <c r="AA58" s="435"/>
      <c r="AB58" s="435"/>
      <c r="AC58" s="435"/>
      <c r="AD58" s="435"/>
      <c r="AE58" s="435"/>
      <c r="AF58" s="435"/>
      <c r="AG58" s="435"/>
      <c r="AH58" s="435"/>
      <c r="AI58" s="435"/>
      <c r="AJ58" s="435"/>
      <c r="AK58" s="435"/>
      <c r="AL58" s="480"/>
      <c r="AM58" s="783"/>
      <c r="AN58" s="873"/>
      <c r="AO58" s="783"/>
      <c r="AP58" s="773"/>
      <c r="AQ58" s="82" t="s">
        <v>123</v>
      </c>
      <c r="AR58" s="83">
        <v>0</v>
      </c>
      <c r="AS58" s="82" t="s">
        <v>273</v>
      </c>
      <c r="AT58" s="84">
        <v>0</v>
      </c>
      <c r="AU58" s="14">
        <v>1</v>
      </c>
      <c r="AV58" s="85">
        <v>1</v>
      </c>
      <c r="AW58" s="323">
        <v>0.25</v>
      </c>
      <c r="AX58" s="85">
        <v>1</v>
      </c>
      <c r="AY58" s="323">
        <v>0.25</v>
      </c>
      <c r="AZ58" s="85">
        <v>1</v>
      </c>
      <c r="BA58" s="329">
        <v>0.25</v>
      </c>
      <c r="BB58" s="86">
        <v>1</v>
      </c>
      <c r="BC58" s="329">
        <v>0.25</v>
      </c>
      <c r="BD58" s="87">
        <v>1</v>
      </c>
      <c r="BE58" s="85">
        <v>0</v>
      </c>
      <c r="BF58" s="85">
        <v>0</v>
      </c>
      <c r="BG58" s="339">
        <v>0</v>
      </c>
      <c r="BH58" s="377">
        <v>1</v>
      </c>
      <c r="BI58" s="423">
        <v>1</v>
      </c>
      <c r="BJ58" s="378">
        <v>0</v>
      </c>
      <c r="BK58" s="423">
        <v>0</v>
      </c>
      <c r="BL58" s="378">
        <v>0</v>
      </c>
      <c r="BM58" s="423">
        <v>0</v>
      </c>
      <c r="BN58" s="378">
        <v>0</v>
      </c>
      <c r="BO58" s="423">
        <v>0</v>
      </c>
      <c r="BP58" s="615">
        <v>0.25</v>
      </c>
      <c r="BQ58" s="608">
        <v>0.25</v>
      </c>
      <c r="BR58" s="623">
        <v>0.25</v>
      </c>
      <c r="BS58" s="87">
        <v>32000</v>
      </c>
      <c r="BT58" s="85">
        <v>32000</v>
      </c>
      <c r="BU58" s="85">
        <v>0</v>
      </c>
      <c r="BV58" s="95">
        <v>1</v>
      </c>
      <c r="BW58" s="388" t="s">
        <v>978</v>
      </c>
      <c r="BX58" s="96">
        <v>40000</v>
      </c>
      <c r="BY58" s="85">
        <v>0</v>
      </c>
      <c r="BZ58" s="85">
        <v>0</v>
      </c>
      <c r="CA58" s="95">
        <v>0</v>
      </c>
      <c r="CB58" s="395" t="s">
        <v>978</v>
      </c>
      <c r="CC58" s="87">
        <v>40000</v>
      </c>
      <c r="CD58" s="85">
        <v>0</v>
      </c>
      <c r="CE58" s="85">
        <v>0</v>
      </c>
      <c r="CF58" s="95">
        <v>0</v>
      </c>
      <c r="CG58" s="388" t="s">
        <v>978</v>
      </c>
      <c r="CH58" s="96">
        <v>40000</v>
      </c>
      <c r="CI58" s="85">
        <v>0</v>
      </c>
      <c r="CJ58" s="85">
        <v>0</v>
      </c>
      <c r="CK58" s="95">
        <v>0</v>
      </c>
      <c r="CL58" s="395" t="s">
        <v>978</v>
      </c>
      <c r="CM58" s="403">
        <v>152000</v>
      </c>
      <c r="CN58" s="404">
        <v>32000</v>
      </c>
      <c r="CO58" s="404">
        <v>0</v>
      </c>
      <c r="CP58" s="410">
        <v>0.21052631578947367</v>
      </c>
      <c r="CQ58" s="388" t="s">
        <v>978</v>
      </c>
      <c r="CR58" s="90">
        <v>3</v>
      </c>
      <c r="CS58" s="91" t="s">
        <v>986</v>
      </c>
      <c r="CT58" s="92" t="s">
        <v>904</v>
      </c>
    </row>
    <row r="59" spans="2:98" ht="45" x14ac:dyDescent="0.2">
      <c r="B59" s="856"/>
      <c r="C59" s="859"/>
      <c r="D59" s="862" t="s">
        <v>65</v>
      </c>
      <c r="E59" s="863">
        <v>10.71</v>
      </c>
      <c r="F59" s="863">
        <v>10.6</v>
      </c>
      <c r="G59" s="184"/>
      <c r="H59" s="863">
        <v>10.6</v>
      </c>
      <c r="I59" s="184"/>
      <c r="J59" s="184"/>
      <c r="K59" s="863">
        <v>10.6</v>
      </c>
      <c r="L59" s="184"/>
      <c r="M59" s="184"/>
      <c r="N59" s="863">
        <v>10.6</v>
      </c>
      <c r="O59" s="190"/>
      <c r="P59" s="190"/>
      <c r="Q59" s="875">
        <v>10.6</v>
      </c>
      <c r="R59" s="434"/>
      <c r="S59" s="434"/>
      <c r="T59" s="434"/>
      <c r="U59" s="434"/>
      <c r="V59" s="434"/>
      <c r="W59" s="434"/>
      <c r="X59" s="434"/>
      <c r="Y59" s="434"/>
      <c r="Z59" s="434"/>
      <c r="AA59" s="434"/>
      <c r="AB59" s="434"/>
      <c r="AC59" s="434"/>
      <c r="AD59" s="434"/>
      <c r="AE59" s="434"/>
      <c r="AF59" s="434"/>
      <c r="AG59" s="434"/>
      <c r="AH59" s="434"/>
      <c r="AI59" s="434"/>
      <c r="AJ59" s="434"/>
      <c r="AK59" s="434"/>
      <c r="AL59" s="483"/>
      <c r="AM59" s="783"/>
      <c r="AN59" s="873"/>
      <c r="AO59" s="783"/>
      <c r="AP59" s="773"/>
      <c r="AQ59" s="82" t="s">
        <v>124</v>
      </c>
      <c r="AR59" s="83">
        <v>0</v>
      </c>
      <c r="AS59" s="82" t="s">
        <v>274</v>
      </c>
      <c r="AT59" s="84">
        <v>1</v>
      </c>
      <c r="AU59" s="14">
        <v>1</v>
      </c>
      <c r="AV59" s="85">
        <v>1</v>
      </c>
      <c r="AW59" s="323">
        <v>0.25</v>
      </c>
      <c r="AX59" s="85">
        <v>1</v>
      </c>
      <c r="AY59" s="323">
        <v>0.25</v>
      </c>
      <c r="AZ59" s="85">
        <v>1</v>
      </c>
      <c r="BA59" s="329">
        <v>0.25</v>
      </c>
      <c r="BB59" s="86">
        <v>1</v>
      </c>
      <c r="BC59" s="329">
        <v>0.25</v>
      </c>
      <c r="BD59" s="87">
        <v>1</v>
      </c>
      <c r="BE59" s="85">
        <v>0</v>
      </c>
      <c r="BF59" s="85">
        <v>0</v>
      </c>
      <c r="BG59" s="339">
        <v>0</v>
      </c>
      <c r="BH59" s="377">
        <v>1</v>
      </c>
      <c r="BI59" s="423">
        <v>1</v>
      </c>
      <c r="BJ59" s="378">
        <v>0</v>
      </c>
      <c r="BK59" s="423">
        <v>0</v>
      </c>
      <c r="BL59" s="378">
        <v>0</v>
      </c>
      <c r="BM59" s="423">
        <v>0</v>
      </c>
      <c r="BN59" s="378">
        <v>0</v>
      </c>
      <c r="BO59" s="423">
        <v>0</v>
      </c>
      <c r="BP59" s="615">
        <v>0.25</v>
      </c>
      <c r="BQ59" s="608">
        <v>0.25</v>
      </c>
      <c r="BR59" s="623">
        <v>0.25</v>
      </c>
      <c r="BS59" s="87">
        <v>470085</v>
      </c>
      <c r="BT59" s="85">
        <v>324718</v>
      </c>
      <c r="BU59" s="85">
        <v>0</v>
      </c>
      <c r="BV59" s="95">
        <v>0.69076443621898165</v>
      </c>
      <c r="BW59" s="388" t="s">
        <v>978</v>
      </c>
      <c r="BX59" s="96">
        <v>100000</v>
      </c>
      <c r="BY59" s="85">
        <v>0</v>
      </c>
      <c r="BZ59" s="85">
        <v>0</v>
      </c>
      <c r="CA59" s="95">
        <v>0</v>
      </c>
      <c r="CB59" s="395" t="s">
        <v>978</v>
      </c>
      <c r="CC59" s="87">
        <v>100000</v>
      </c>
      <c r="CD59" s="85">
        <v>0</v>
      </c>
      <c r="CE59" s="85">
        <v>0</v>
      </c>
      <c r="CF59" s="95">
        <v>0</v>
      </c>
      <c r="CG59" s="388" t="s">
        <v>978</v>
      </c>
      <c r="CH59" s="96">
        <v>100000</v>
      </c>
      <c r="CI59" s="85">
        <v>0</v>
      </c>
      <c r="CJ59" s="85">
        <v>0</v>
      </c>
      <c r="CK59" s="95">
        <v>0</v>
      </c>
      <c r="CL59" s="395" t="s">
        <v>978</v>
      </c>
      <c r="CM59" s="403">
        <v>770085</v>
      </c>
      <c r="CN59" s="404">
        <v>324718</v>
      </c>
      <c r="CO59" s="404">
        <v>0</v>
      </c>
      <c r="CP59" s="410">
        <v>0.42166514086107376</v>
      </c>
      <c r="CQ59" s="388" t="s">
        <v>978</v>
      </c>
      <c r="CR59" s="90">
        <v>3</v>
      </c>
      <c r="CS59" s="91" t="s">
        <v>986</v>
      </c>
      <c r="CT59" s="92" t="s">
        <v>904</v>
      </c>
    </row>
    <row r="60" spans="2:98" ht="30" x14ac:dyDescent="0.2">
      <c r="B60" s="856"/>
      <c r="C60" s="859"/>
      <c r="D60" s="862"/>
      <c r="E60" s="863"/>
      <c r="F60" s="863"/>
      <c r="G60" s="184"/>
      <c r="H60" s="863"/>
      <c r="I60" s="184"/>
      <c r="J60" s="184"/>
      <c r="K60" s="863"/>
      <c r="L60" s="184"/>
      <c r="M60" s="184"/>
      <c r="N60" s="863"/>
      <c r="O60" s="190"/>
      <c r="P60" s="190"/>
      <c r="Q60" s="875"/>
      <c r="R60" s="434"/>
      <c r="S60" s="434"/>
      <c r="T60" s="434"/>
      <c r="U60" s="434"/>
      <c r="V60" s="434"/>
      <c r="W60" s="434"/>
      <c r="X60" s="434"/>
      <c r="Y60" s="434"/>
      <c r="Z60" s="434"/>
      <c r="AA60" s="434"/>
      <c r="AB60" s="434"/>
      <c r="AC60" s="434"/>
      <c r="AD60" s="434"/>
      <c r="AE60" s="434"/>
      <c r="AF60" s="434"/>
      <c r="AG60" s="434"/>
      <c r="AH60" s="434"/>
      <c r="AI60" s="434"/>
      <c r="AJ60" s="434"/>
      <c r="AK60" s="434"/>
      <c r="AL60" s="483"/>
      <c r="AM60" s="783"/>
      <c r="AN60" s="873"/>
      <c r="AO60" s="783"/>
      <c r="AP60" s="773"/>
      <c r="AQ60" s="82" t="s">
        <v>125</v>
      </c>
      <c r="AR60" s="83">
        <v>0</v>
      </c>
      <c r="AS60" s="82" t="s">
        <v>275</v>
      </c>
      <c r="AT60" s="84">
        <v>1</v>
      </c>
      <c r="AU60" s="14">
        <v>1</v>
      </c>
      <c r="AV60" s="85">
        <v>1</v>
      </c>
      <c r="AW60" s="323">
        <v>0.25</v>
      </c>
      <c r="AX60" s="85">
        <v>1</v>
      </c>
      <c r="AY60" s="323">
        <v>0.25</v>
      </c>
      <c r="AZ60" s="85">
        <v>1</v>
      </c>
      <c r="BA60" s="329">
        <v>0.25</v>
      </c>
      <c r="BB60" s="86">
        <v>1</v>
      </c>
      <c r="BC60" s="329">
        <v>0.25</v>
      </c>
      <c r="BD60" s="87">
        <v>1</v>
      </c>
      <c r="BE60" s="85">
        <v>0</v>
      </c>
      <c r="BF60" s="85">
        <v>0</v>
      </c>
      <c r="BG60" s="339">
        <v>0</v>
      </c>
      <c r="BH60" s="377">
        <v>1</v>
      </c>
      <c r="BI60" s="423">
        <v>1</v>
      </c>
      <c r="BJ60" s="378">
        <v>0</v>
      </c>
      <c r="BK60" s="423">
        <v>0</v>
      </c>
      <c r="BL60" s="378">
        <v>0</v>
      </c>
      <c r="BM60" s="423">
        <v>0</v>
      </c>
      <c r="BN60" s="378">
        <v>0</v>
      </c>
      <c r="BO60" s="423">
        <v>0</v>
      </c>
      <c r="BP60" s="615">
        <v>0.25</v>
      </c>
      <c r="BQ60" s="608">
        <v>0.25</v>
      </c>
      <c r="BR60" s="623">
        <v>0.25</v>
      </c>
      <c r="BS60" s="87">
        <v>64000</v>
      </c>
      <c r="BT60" s="85">
        <v>64000</v>
      </c>
      <c r="BU60" s="85">
        <v>0</v>
      </c>
      <c r="BV60" s="95">
        <v>1</v>
      </c>
      <c r="BW60" s="388" t="s">
        <v>978</v>
      </c>
      <c r="BX60" s="96">
        <v>100000</v>
      </c>
      <c r="BY60" s="85">
        <v>0</v>
      </c>
      <c r="BZ60" s="85">
        <v>0</v>
      </c>
      <c r="CA60" s="95">
        <v>0</v>
      </c>
      <c r="CB60" s="395" t="s">
        <v>978</v>
      </c>
      <c r="CC60" s="87">
        <v>100000</v>
      </c>
      <c r="CD60" s="85">
        <v>0</v>
      </c>
      <c r="CE60" s="85">
        <v>0</v>
      </c>
      <c r="CF60" s="95">
        <v>0</v>
      </c>
      <c r="CG60" s="388" t="s">
        <v>978</v>
      </c>
      <c r="CH60" s="96">
        <v>100000</v>
      </c>
      <c r="CI60" s="85">
        <v>0</v>
      </c>
      <c r="CJ60" s="85">
        <v>0</v>
      </c>
      <c r="CK60" s="95">
        <v>0</v>
      </c>
      <c r="CL60" s="395" t="s">
        <v>978</v>
      </c>
      <c r="CM60" s="403">
        <v>364000</v>
      </c>
      <c r="CN60" s="404">
        <v>64000</v>
      </c>
      <c r="CO60" s="404">
        <v>0</v>
      </c>
      <c r="CP60" s="410">
        <v>0.17582417582417584</v>
      </c>
      <c r="CQ60" s="388" t="s">
        <v>978</v>
      </c>
      <c r="CR60" s="90">
        <v>3</v>
      </c>
      <c r="CS60" s="91" t="s">
        <v>986</v>
      </c>
      <c r="CT60" s="92" t="s">
        <v>904</v>
      </c>
    </row>
    <row r="61" spans="2:98" ht="30.75" thickBot="1" x14ac:dyDescent="0.25">
      <c r="B61" s="856"/>
      <c r="C61" s="859"/>
      <c r="D61" s="862"/>
      <c r="E61" s="863"/>
      <c r="F61" s="863"/>
      <c r="G61" s="184"/>
      <c r="H61" s="863"/>
      <c r="I61" s="184"/>
      <c r="J61" s="184"/>
      <c r="K61" s="863"/>
      <c r="L61" s="184"/>
      <c r="M61" s="184"/>
      <c r="N61" s="863"/>
      <c r="O61" s="190"/>
      <c r="P61" s="190"/>
      <c r="Q61" s="875"/>
      <c r="R61" s="434"/>
      <c r="S61" s="434"/>
      <c r="T61" s="434"/>
      <c r="U61" s="434"/>
      <c r="V61" s="434"/>
      <c r="W61" s="434"/>
      <c r="X61" s="434"/>
      <c r="Y61" s="434"/>
      <c r="Z61" s="434"/>
      <c r="AA61" s="434"/>
      <c r="AB61" s="434"/>
      <c r="AC61" s="434"/>
      <c r="AD61" s="434"/>
      <c r="AE61" s="434"/>
      <c r="AF61" s="434"/>
      <c r="AG61" s="434"/>
      <c r="AH61" s="434"/>
      <c r="AI61" s="434"/>
      <c r="AJ61" s="434"/>
      <c r="AK61" s="434"/>
      <c r="AL61" s="483"/>
      <c r="AM61" s="783"/>
      <c r="AN61" s="873"/>
      <c r="AO61" s="777"/>
      <c r="AP61" s="778"/>
      <c r="AQ61" s="97" t="s">
        <v>126</v>
      </c>
      <c r="AR61" s="98">
        <v>0</v>
      </c>
      <c r="AS61" s="97" t="s">
        <v>276</v>
      </c>
      <c r="AT61" s="145">
        <v>1</v>
      </c>
      <c r="AU61" s="54">
        <v>1</v>
      </c>
      <c r="AV61" s="146">
        <v>1</v>
      </c>
      <c r="AW61" s="324">
        <v>0.25</v>
      </c>
      <c r="AX61" s="146">
        <v>1</v>
      </c>
      <c r="AY61" s="324">
        <v>0.25</v>
      </c>
      <c r="AZ61" s="146">
        <v>1</v>
      </c>
      <c r="BA61" s="330">
        <v>0.25</v>
      </c>
      <c r="BB61" s="147">
        <v>1</v>
      </c>
      <c r="BC61" s="330">
        <v>0.25</v>
      </c>
      <c r="BD61" s="351">
        <v>1</v>
      </c>
      <c r="BE61" s="146">
        <v>0</v>
      </c>
      <c r="BF61" s="146">
        <v>0</v>
      </c>
      <c r="BG61" s="347">
        <v>0</v>
      </c>
      <c r="BH61" s="417">
        <v>1</v>
      </c>
      <c r="BI61" s="424">
        <v>1</v>
      </c>
      <c r="BJ61" s="382">
        <v>0</v>
      </c>
      <c r="BK61" s="424">
        <v>0</v>
      </c>
      <c r="BL61" s="382">
        <v>0</v>
      </c>
      <c r="BM61" s="424">
        <v>0</v>
      </c>
      <c r="BN61" s="382">
        <v>0</v>
      </c>
      <c r="BO61" s="424">
        <v>0</v>
      </c>
      <c r="BP61" s="616">
        <v>0.25</v>
      </c>
      <c r="BQ61" s="609">
        <v>0.25</v>
      </c>
      <c r="BR61" s="624">
        <v>0.25</v>
      </c>
      <c r="BS61" s="141">
        <v>87337</v>
      </c>
      <c r="BT61" s="139">
        <v>80804</v>
      </c>
      <c r="BU61" s="139">
        <v>0</v>
      </c>
      <c r="BV61" s="147">
        <v>0.92519779703905558</v>
      </c>
      <c r="BW61" s="389" t="s">
        <v>978</v>
      </c>
      <c r="BX61" s="142">
        <v>87000</v>
      </c>
      <c r="BY61" s="139">
        <v>0</v>
      </c>
      <c r="BZ61" s="139">
        <v>0</v>
      </c>
      <c r="CA61" s="147">
        <v>0</v>
      </c>
      <c r="CB61" s="396" t="s">
        <v>978</v>
      </c>
      <c r="CC61" s="141">
        <v>87000</v>
      </c>
      <c r="CD61" s="139">
        <v>0</v>
      </c>
      <c r="CE61" s="139">
        <v>0</v>
      </c>
      <c r="CF61" s="147">
        <v>0</v>
      </c>
      <c r="CG61" s="389" t="s">
        <v>978</v>
      </c>
      <c r="CH61" s="142">
        <v>87000</v>
      </c>
      <c r="CI61" s="139">
        <v>0</v>
      </c>
      <c r="CJ61" s="139">
        <v>0</v>
      </c>
      <c r="CK61" s="147">
        <v>0</v>
      </c>
      <c r="CL61" s="396" t="s">
        <v>978</v>
      </c>
      <c r="CM61" s="407">
        <v>348337</v>
      </c>
      <c r="CN61" s="408">
        <v>80804</v>
      </c>
      <c r="CO61" s="408">
        <v>0</v>
      </c>
      <c r="CP61" s="411">
        <v>0.23197076394411159</v>
      </c>
      <c r="CQ61" s="389" t="s">
        <v>978</v>
      </c>
      <c r="CR61" s="103">
        <v>3</v>
      </c>
      <c r="CS61" s="104" t="s">
        <v>986</v>
      </c>
      <c r="CT61" s="105" t="s">
        <v>904</v>
      </c>
    </row>
    <row r="62" spans="2:98" ht="45" customHeight="1" x14ac:dyDescent="0.2">
      <c r="B62" s="856"/>
      <c r="C62" s="859"/>
      <c r="D62" s="862" t="s">
        <v>66</v>
      </c>
      <c r="E62" s="782">
        <v>0.13569999999999999</v>
      </c>
      <c r="F62" s="782">
        <v>0.1356</v>
      </c>
      <c r="G62" s="183"/>
      <c r="H62" s="782">
        <v>0.1356</v>
      </c>
      <c r="I62" s="183"/>
      <c r="J62" s="183"/>
      <c r="K62" s="782">
        <v>0.1356</v>
      </c>
      <c r="L62" s="183"/>
      <c r="M62" s="183"/>
      <c r="N62" s="782">
        <v>0.1356</v>
      </c>
      <c r="O62" s="187"/>
      <c r="P62" s="187"/>
      <c r="Q62" s="787">
        <v>0.1356</v>
      </c>
      <c r="R62" s="435"/>
      <c r="S62" s="435"/>
      <c r="T62" s="435"/>
      <c r="U62" s="435"/>
      <c r="V62" s="435"/>
      <c r="W62" s="435"/>
      <c r="X62" s="435"/>
      <c r="Y62" s="435"/>
      <c r="Z62" s="435"/>
      <c r="AA62" s="435"/>
      <c r="AB62" s="435"/>
      <c r="AC62" s="435"/>
      <c r="AD62" s="435"/>
      <c r="AE62" s="435"/>
      <c r="AF62" s="435"/>
      <c r="AG62" s="435"/>
      <c r="AH62" s="435"/>
      <c r="AI62" s="435"/>
      <c r="AJ62" s="435"/>
      <c r="AK62" s="435"/>
      <c r="AL62" s="480"/>
      <c r="AM62" s="783"/>
      <c r="AN62" s="873"/>
      <c r="AO62" s="780">
        <v>0.18396778903353136</v>
      </c>
      <c r="AP62" s="779" t="s">
        <v>391</v>
      </c>
      <c r="AQ62" s="106" t="s">
        <v>127</v>
      </c>
      <c r="AR62" s="107">
        <v>0</v>
      </c>
      <c r="AS62" s="106" t="s">
        <v>277</v>
      </c>
      <c r="AT62" s="108">
        <v>0</v>
      </c>
      <c r="AU62" s="43">
        <v>1</v>
      </c>
      <c r="AV62" s="109">
        <v>1</v>
      </c>
      <c r="AW62" s="327">
        <v>0.25</v>
      </c>
      <c r="AX62" s="109">
        <v>1</v>
      </c>
      <c r="AY62" s="327">
        <v>0.25</v>
      </c>
      <c r="AZ62" s="109">
        <v>1</v>
      </c>
      <c r="BA62" s="333">
        <v>0.25</v>
      </c>
      <c r="BB62" s="110">
        <v>1</v>
      </c>
      <c r="BC62" s="333">
        <v>0.25</v>
      </c>
      <c r="BD62" s="111">
        <v>0</v>
      </c>
      <c r="BE62" s="109">
        <v>0</v>
      </c>
      <c r="BF62" s="109">
        <v>0</v>
      </c>
      <c r="BG62" s="342">
        <v>0</v>
      </c>
      <c r="BH62" s="379">
        <v>0</v>
      </c>
      <c r="BI62" s="425">
        <v>0</v>
      </c>
      <c r="BJ62" s="380">
        <v>0</v>
      </c>
      <c r="BK62" s="425">
        <v>0</v>
      </c>
      <c r="BL62" s="380">
        <v>0</v>
      </c>
      <c r="BM62" s="425">
        <v>0</v>
      </c>
      <c r="BN62" s="380">
        <v>0</v>
      </c>
      <c r="BO62" s="425">
        <v>0</v>
      </c>
      <c r="BP62" s="617">
        <v>0</v>
      </c>
      <c r="BQ62" s="610">
        <v>0</v>
      </c>
      <c r="BR62" s="625">
        <v>0</v>
      </c>
      <c r="BS62" s="111">
        <v>600000</v>
      </c>
      <c r="BT62" s="109">
        <v>0</v>
      </c>
      <c r="BU62" s="109">
        <v>0</v>
      </c>
      <c r="BV62" s="289">
        <v>0</v>
      </c>
      <c r="BW62" s="390" t="s">
        <v>978</v>
      </c>
      <c r="BX62" s="112">
        <v>550000</v>
      </c>
      <c r="BY62" s="109">
        <v>0</v>
      </c>
      <c r="BZ62" s="109">
        <v>0</v>
      </c>
      <c r="CA62" s="289">
        <v>0</v>
      </c>
      <c r="CB62" s="397" t="s">
        <v>978</v>
      </c>
      <c r="CC62" s="111">
        <v>550000</v>
      </c>
      <c r="CD62" s="109">
        <v>0</v>
      </c>
      <c r="CE62" s="109">
        <v>0</v>
      </c>
      <c r="CF62" s="289">
        <v>0</v>
      </c>
      <c r="CG62" s="390" t="s">
        <v>978</v>
      </c>
      <c r="CH62" s="112">
        <v>550000</v>
      </c>
      <c r="CI62" s="109">
        <v>0</v>
      </c>
      <c r="CJ62" s="109">
        <v>0</v>
      </c>
      <c r="CK62" s="289">
        <v>0</v>
      </c>
      <c r="CL62" s="397" t="s">
        <v>978</v>
      </c>
      <c r="CM62" s="405">
        <v>2250000</v>
      </c>
      <c r="CN62" s="406">
        <v>0</v>
      </c>
      <c r="CO62" s="406">
        <v>0</v>
      </c>
      <c r="CP62" s="412">
        <v>0</v>
      </c>
      <c r="CQ62" s="390" t="s">
        <v>978</v>
      </c>
      <c r="CR62" s="113" t="s">
        <v>987</v>
      </c>
      <c r="CS62" s="114" t="s">
        <v>986</v>
      </c>
      <c r="CT62" s="115" t="s">
        <v>904</v>
      </c>
    </row>
    <row r="63" spans="2:98" ht="30" x14ac:dyDescent="0.2">
      <c r="B63" s="856"/>
      <c r="C63" s="859"/>
      <c r="D63" s="862"/>
      <c r="E63" s="782"/>
      <c r="F63" s="782"/>
      <c r="G63" s="183"/>
      <c r="H63" s="782"/>
      <c r="I63" s="183"/>
      <c r="J63" s="183"/>
      <c r="K63" s="782"/>
      <c r="L63" s="183"/>
      <c r="M63" s="183"/>
      <c r="N63" s="782"/>
      <c r="O63" s="187"/>
      <c r="P63" s="187"/>
      <c r="Q63" s="787"/>
      <c r="R63" s="435"/>
      <c r="S63" s="435"/>
      <c r="T63" s="435"/>
      <c r="U63" s="435"/>
      <c r="V63" s="435"/>
      <c r="W63" s="435"/>
      <c r="X63" s="435"/>
      <c r="Y63" s="435"/>
      <c r="Z63" s="435"/>
      <c r="AA63" s="435"/>
      <c r="AB63" s="435"/>
      <c r="AC63" s="435"/>
      <c r="AD63" s="435"/>
      <c r="AE63" s="435"/>
      <c r="AF63" s="435"/>
      <c r="AG63" s="435"/>
      <c r="AH63" s="435"/>
      <c r="AI63" s="435"/>
      <c r="AJ63" s="435"/>
      <c r="AK63" s="435"/>
      <c r="AL63" s="480"/>
      <c r="AM63" s="783"/>
      <c r="AN63" s="873"/>
      <c r="AO63" s="783"/>
      <c r="AP63" s="773"/>
      <c r="AQ63" s="82" t="s">
        <v>128</v>
      </c>
      <c r="AR63" s="83">
        <v>0</v>
      </c>
      <c r="AS63" s="82" t="s">
        <v>278</v>
      </c>
      <c r="AT63" s="84">
        <v>1</v>
      </c>
      <c r="AU63" s="14">
        <v>1</v>
      </c>
      <c r="AV63" s="85">
        <v>1</v>
      </c>
      <c r="AW63" s="323">
        <v>0.25</v>
      </c>
      <c r="AX63" s="85">
        <v>1</v>
      </c>
      <c r="AY63" s="323">
        <v>0.25</v>
      </c>
      <c r="AZ63" s="85">
        <v>1</v>
      </c>
      <c r="BA63" s="329">
        <v>0.25</v>
      </c>
      <c r="BB63" s="86">
        <v>1</v>
      </c>
      <c r="BC63" s="329">
        <v>0.25</v>
      </c>
      <c r="BD63" s="87">
        <v>1</v>
      </c>
      <c r="BE63" s="85">
        <v>0</v>
      </c>
      <c r="BF63" s="85">
        <v>0</v>
      </c>
      <c r="BG63" s="339">
        <v>0</v>
      </c>
      <c r="BH63" s="377">
        <v>1</v>
      </c>
      <c r="BI63" s="423">
        <v>1</v>
      </c>
      <c r="BJ63" s="378">
        <v>0</v>
      </c>
      <c r="BK63" s="423">
        <v>0</v>
      </c>
      <c r="BL63" s="378">
        <v>0</v>
      </c>
      <c r="BM63" s="423">
        <v>0</v>
      </c>
      <c r="BN63" s="378">
        <v>0</v>
      </c>
      <c r="BO63" s="423">
        <v>0</v>
      </c>
      <c r="BP63" s="615">
        <v>0.25</v>
      </c>
      <c r="BQ63" s="608">
        <v>0.25</v>
      </c>
      <c r="BR63" s="623">
        <v>0.25</v>
      </c>
      <c r="BS63" s="87">
        <v>361100</v>
      </c>
      <c r="BT63" s="85">
        <v>295500</v>
      </c>
      <c r="BU63" s="85">
        <v>0</v>
      </c>
      <c r="BV63" s="95">
        <v>0.81833287178067016</v>
      </c>
      <c r="BW63" s="388" t="s">
        <v>978</v>
      </c>
      <c r="BX63" s="96">
        <v>330000</v>
      </c>
      <c r="BY63" s="85">
        <v>0</v>
      </c>
      <c r="BZ63" s="85">
        <v>0</v>
      </c>
      <c r="CA63" s="95">
        <v>0</v>
      </c>
      <c r="CB63" s="395" t="s">
        <v>978</v>
      </c>
      <c r="CC63" s="87">
        <v>330000</v>
      </c>
      <c r="CD63" s="85">
        <v>0</v>
      </c>
      <c r="CE63" s="85">
        <v>0</v>
      </c>
      <c r="CF63" s="95">
        <v>0</v>
      </c>
      <c r="CG63" s="388" t="s">
        <v>978</v>
      </c>
      <c r="CH63" s="96">
        <v>330000</v>
      </c>
      <c r="CI63" s="85">
        <v>0</v>
      </c>
      <c r="CJ63" s="85">
        <v>0</v>
      </c>
      <c r="CK63" s="95">
        <v>0</v>
      </c>
      <c r="CL63" s="395" t="s">
        <v>978</v>
      </c>
      <c r="CM63" s="403">
        <v>1351100</v>
      </c>
      <c r="CN63" s="404">
        <v>295500</v>
      </c>
      <c r="CO63" s="404">
        <v>0</v>
      </c>
      <c r="CP63" s="410">
        <v>0.21871068018651468</v>
      </c>
      <c r="CQ63" s="388" t="s">
        <v>978</v>
      </c>
      <c r="CR63" s="90" t="s">
        <v>987</v>
      </c>
      <c r="CS63" s="91" t="s">
        <v>986</v>
      </c>
      <c r="CT63" s="92" t="s">
        <v>904</v>
      </c>
    </row>
    <row r="64" spans="2:98" ht="45" x14ac:dyDescent="0.2">
      <c r="B64" s="856"/>
      <c r="C64" s="859"/>
      <c r="D64" s="862" t="s">
        <v>67</v>
      </c>
      <c r="E64" s="864">
        <v>6</v>
      </c>
      <c r="F64" s="864">
        <v>6</v>
      </c>
      <c r="G64" s="14"/>
      <c r="H64" s="864">
        <v>6</v>
      </c>
      <c r="I64" s="14"/>
      <c r="J64" s="14"/>
      <c r="K64" s="864">
        <v>6</v>
      </c>
      <c r="L64" s="14"/>
      <c r="M64" s="14"/>
      <c r="N64" s="864">
        <v>6</v>
      </c>
      <c r="O64" s="188"/>
      <c r="P64" s="188"/>
      <c r="Q64" s="775">
        <v>6</v>
      </c>
      <c r="R64" s="432"/>
      <c r="S64" s="432"/>
      <c r="T64" s="432"/>
      <c r="U64" s="432"/>
      <c r="V64" s="432"/>
      <c r="W64" s="432"/>
      <c r="X64" s="432"/>
      <c r="Y64" s="432"/>
      <c r="Z64" s="432"/>
      <c r="AA64" s="432"/>
      <c r="AB64" s="432"/>
      <c r="AC64" s="432"/>
      <c r="AD64" s="432"/>
      <c r="AE64" s="432"/>
      <c r="AF64" s="432"/>
      <c r="AG64" s="432"/>
      <c r="AH64" s="432"/>
      <c r="AI64" s="432"/>
      <c r="AJ64" s="432"/>
      <c r="AK64" s="432"/>
      <c r="AL64" s="481"/>
      <c r="AM64" s="783"/>
      <c r="AN64" s="873"/>
      <c r="AO64" s="783"/>
      <c r="AP64" s="773"/>
      <c r="AQ64" s="82" t="s">
        <v>129</v>
      </c>
      <c r="AR64" s="83">
        <v>0</v>
      </c>
      <c r="AS64" s="82" t="s">
        <v>279</v>
      </c>
      <c r="AT64" s="93">
        <v>1</v>
      </c>
      <c r="AU64" s="46">
        <v>1</v>
      </c>
      <c r="AV64" s="94">
        <v>1</v>
      </c>
      <c r="AW64" s="323">
        <v>0.25</v>
      </c>
      <c r="AX64" s="94">
        <v>1</v>
      </c>
      <c r="AY64" s="323">
        <v>0.25</v>
      </c>
      <c r="AZ64" s="94">
        <v>1</v>
      </c>
      <c r="BA64" s="329">
        <v>0.25</v>
      </c>
      <c r="BB64" s="95">
        <v>1</v>
      </c>
      <c r="BC64" s="329">
        <v>0.25</v>
      </c>
      <c r="BD64" s="349">
        <v>1</v>
      </c>
      <c r="BE64" s="94">
        <v>0</v>
      </c>
      <c r="BF64" s="94">
        <v>0</v>
      </c>
      <c r="BG64" s="340">
        <v>0</v>
      </c>
      <c r="BH64" s="377">
        <v>1</v>
      </c>
      <c r="BI64" s="423">
        <v>1</v>
      </c>
      <c r="BJ64" s="378">
        <v>0</v>
      </c>
      <c r="BK64" s="423">
        <v>0</v>
      </c>
      <c r="BL64" s="378">
        <v>0</v>
      </c>
      <c r="BM64" s="423">
        <v>0</v>
      </c>
      <c r="BN64" s="378">
        <v>0</v>
      </c>
      <c r="BO64" s="423">
        <v>0</v>
      </c>
      <c r="BP64" s="615">
        <v>0.25</v>
      </c>
      <c r="BQ64" s="608">
        <v>0.25</v>
      </c>
      <c r="BR64" s="623">
        <v>0.25</v>
      </c>
      <c r="BS64" s="87">
        <v>90900</v>
      </c>
      <c r="BT64" s="85">
        <v>87700</v>
      </c>
      <c r="BU64" s="85">
        <v>0</v>
      </c>
      <c r="BV64" s="95">
        <v>0.96479647964796478</v>
      </c>
      <c r="BW64" s="388" t="s">
        <v>978</v>
      </c>
      <c r="BX64" s="96">
        <v>90000</v>
      </c>
      <c r="BY64" s="85">
        <v>0</v>
      </c>
      <c r="BZ64" s="85">
        <v>0</v>
      </c>
      <c r="CA64" s="95">
        <v>0</v>
      </c>
      <c r="CB64" s="395" t="s">
        <v>978</v>
      </c>
      <c r="CC64" s="87">
        <v>90000</v>
      </c>
      <c r="CD64" s="85">
        <v>0</v>
      </c>
      <c r="CE64" s="85">
        <v>0</v>
      </c>
      <c r="CF64" s="95">
        <v>0</v>
      </c>
      <c r="CG64" s="388" t="s">
        <v>978</v>
      </c>
      <c r="CH64" s="96">
        <v>90000</v>
      </c>
      <c r="CI64" s="85">
        <v>0</v>
      </c>
      <c r="CJ64" s="85">
        <v>0</v>
      </c>
      <c r="CK64" s="95">
        <v>0</v>
      </c>
      <c r="CL64" s="395" t="s">
        <v>978</v>
      </c>
      <c r="CM64" s="403">
        <v>360900</v>
      </c>
      <c r="CN64" s="404">
        <v>87700</v>
      </c>
      <c r="CO64" s="404">
        <v>0</v>
      </c>
      <c r="CP64" s="410">
        <v>0.24300360210584648</v>
      </c>
      <c r="CQ64" s="388" t="s">
        <v>978</v>
      </c>
      <c r="CR64" s="90" t="s">
        <v>987</v>
      </c>
      <c r="CS64" s="91" t="s">
        <v>986</v>
      </c>
      <c r="CT64" s="92" t="s">
        <v>904</v>
      </c>
    </row>
    <row r="65" spans="2:98" ht="30" customHeight="1" x14ac:dyDescent="0.2">
      <c r="B65" s="856"/>
      <c r="C65" s="859"/>
      <c r="D65" s="862"/>
      <c r="E65" s="864"/>
      <c r="F65" s="864"/>
      <c r="G65" s="14"/>
      <c r="H65" s="864"/>
      <c r="I65" s="14"/>
      <c r="J65" s="14"/>
      <c r="K65" s="864"/>
      <c r="L65" s="14"/>
      <c r="M65" s="14"/>
      <c r="N65" s="864"/>
      <c r="O65" s="188"/>
      <c r="P65" s="188"/>
      <c r="Q65" s="775"/>
      <c r="R65" s="432"/>
      <c r="S65" s="432"/>
      <c r="T65" s="432"/>
      <c r="U65" s="432"/>
      <c r="V65" s="432"/>
      <c r="W65" s="432"/>
      <c r="X65" s="432"/>
      <c r="Y65" s="432"/>
      <c r="Z65" s="432"/>
      <c r="AA65" s="432"/>
      <c r="AB65" s="432"/>
      <c r="AC65" s="432"/>
      <c r="AD65" s="432"/>
      <c r="AE65" s="432"/>
      <c r="AF65" s="432"/>
      <c r="AG65" s="432"/>
      <c r="AH65" s="432"/>
      <c r="AI65" s="432"/>
      <c r="AJ65" s="432"/>
      <c r="AK65" s="432"/>
      <c r="AL65" s="481"/>
      <c r="AM65" s="783"/>
      <c r="AN65" s="873"/>
      <c r="AO65" s="783"/>
      <c r="AP65" s="773"/>
      <c r="AQ65" s="82" t="s">
        <v>130</v>
      </c>
      <c r="AR65" s="83">
        <v>0</v>
      </c>
      <c r="AS65" s="82" t="s">
        <v>280</v>
      </c>
      <c r="AT65" s="84">
        <v>1</v>
      </c>
      <c r="AU65" s="14">
        <v>1</v>
      </c>
      <c r="AV65" s="85">
        <v>1</v>
      </c>
      <c r="AW65" s="323">
        <v>0.25</v>
      </c>
      <c r="AX65" s="85">
        <v>1</v>
      </c>
      <c r="AY65" s="323">
        <v>0.25</v>
      </c>
      <c r="AZ65" s="85">
        <v>1</v>
      </c>
      <c r="BA65" s="329">
        <v>0.25</v>
      </c>
      <c r="BB65" s="86">
        <v>1</v>
      </c>
      <c r="BC65" s="329">
        <v>0.25</v>
      </c>
      <c r="BD65" s="87">
        <v>1</v>
      </c>
      <c r="BE65" s="85">
        <v>0</v>
      </c>
      <c r="BF65" s="85">
        <v>0</v>
      </c>
      <c r="BG65" s="339">
        <v>0</v>
      </c>
      <c r="BH65" s="377">
        <v>1</v>
      </c>
      <c r="BI65" s="423">
        <v>1</v>
      </c>
      <c r="BJ65" s="378">
        <v>0</v>
      </c>
      <c r="BK65" s="423">
        <v>0</v>
      </c>
      <c r="BL65" s="378">
        <v>0</v>
      </c>
      <c r="BM65" s="423">
        <v>0</v>
      </c>
      <c r="BN65" s="378">
        <v>0</v>
      </c>
      <c r="BO65" s="423">
        <v>0</v>
      </c>
      <c r="BP65" s="615">
        <v>0.25</v>
      </c>
      <c r="BQ65" s="608">
        <v>0.25</v>
      </c>
      <c r="BR65" s="623">
        <v>0.25</v>
      </c>
      <c r="BS65" s="87">
        <v>119167</v>
      </c>
      <c r="BT65" s="85">
        <v>109500</v>
      </c>
      <c r="BU65" s="85">
        <v>0</v>
      </c>
      <c r="BV65" s="95">
        <v>0.91887854859147244</v>
      </c>
      <c r="BW65" s="388" t="s">
        <v>978</v>
      </c>
      <c r="BX65" s="96">
        <v>70000</v>
      </c>
      <c r="BY65" s="85">
        <v>0</v>
      </c>
      <c r="BZ65" s="85">
        <v>0</v>
      </c>
      <c r="CA65" s="95">
        <v>0</v>
      </c>
      <c r="CB65" s="395" t="s">
        <v>978</v>
      </c>
      <c r="CC65" s="87">
        <v>70000</v>
      </c>
      <c r="CD65" s="85">
        <v>0</v>
      </c>
      <c r="CE65" s="85">
        <v>0</v>
      </c>
      <c r="CF65" s="95">
        <v>0</v>
      </c>
      <c r="CG65" s="388" t="s">
        <v>978</v>
      </c>
      <c r="CH65" s="96">
        <v>70000</v>
      </c>
      <c r="CI65" s="85">
        <v>0</v>
      </c>
      <c r="CJ65" s="85">
        <v>0</v>
      </c>
      <c r="CK65" s="95">
        <v>0</v>
      </c>
      <c r="CL65" s="395" t="s">
        <v>978</v>
      </c>
      <c r="CM65" s="403">
        <v>329167</v>
      </c>
      <c r="CN65" s="404">
        <v>109500</v>
      </c>
      <c r="CO65" s="404">
        <v>0</v>
      </c>
      <c r="CP65" s="410">
        <v>0.33265789097935089</v>
      </c>
      <c r="CQ65" s="388" t="s">
        <v>978</v>
      </c>
      <c r="CR65" s="90" t="s">
        <v>987</v>
      </c>
      <c r="CS65" s="91" t="s">
        <v>986</v>
      </c>
      <c r="CT65" s="92" t="s">
        <v>904</v>
      </c>
    </row>
    <row r="66" spans="2:98" ht="30" x14ac:dyDescent="0.2">
      <c r="B66" s="856"/>
      <c r="C66" s="859"/>
      <c r="D66" s="862"/>
      <c r="E66" s="864"/>
      <c r="F66" s="864"/>
      <c r="G66" s="14"/>
      <c r="H66" s="864"/>
      <c r="I66" s="14"/>
      <c r="J66" s="14"/>
      <c r="K66" s="864"/>
      <c r="L66" s="14"/>
      <c r="M66" s="14"/>
      <c r="N66" s="864"/>
      <c r="O66" s="188"/>
      <c r="P66" s="188"/>
      <c r="Q66" s="775"/>
      <c r="R66" s="432"/>
      <c r="S66" s="432"/>
      <c r="T66" s="432"/>
      <c r="U66" s="432"/>
      <c r="V66" s="432"/>
      <c r="W66" s="432"/>
      <c r="X66" s="432"/>
      <c r="Y66" s="432"/>
      <c r="Z66" s="432"/>
      <c r="AA66" s="432"/>
      <c r="AB66" s="432"/>
      <c r="AC66" s="432"/>
      <c r="AD66" s="432"/>
      <c r="AE66" s="432"/>
      <c r="AF66" s="432"/>
      <c r="AG66" s="432"/>
      <c r="AH66" s="432"/>
      <c r="AI66" s="432"/>
      <c r="AJ66" s="432"/>
      <c r="AK66" s="432"/>
      <c r="AL66" s="481"/>
      <c r="AM66" s="783"/>
      <c r="AN66" s="873"/>
      <c r="AO66" s="783"/>
      <c r="AP66" s="773"/>
      <c r="AQ66" s="82" t="s">
        <v>131</v>
      </c>
      <c r="AR66" s="83">
        <v>0</v>
      </c>
      <c r="AS66" s="82" t="s">
        <v>281</v>
      </c>
      <c r="AT66" s="84">
        <v>5</v>
      </c>
      <c r="AU66" s="14">
        <v>5</v>
      </c>
      <c r="AV66" s="85">
        <v>5</v>
      </c>
      <c r="AW66" s="323">
        <v>0.25</v>
      </c>
      <c r="AX66" s="85">
        <v>5</v>
      </c>
      <c r="AY66" s="323">
        <v>0.25</v>
      </c>
      <c r="AZ66" s="85">
        <v>5</v>
      </c>
      <c r="BA66" s="329">
        <v>0.25</v>
      </c>
      <c r="BB66" s="86">
        <v>5</v>
      </c>
      <c r="BC66" s="329">
        <v>0.25</v>
      </c>
      <c r="BD66" s="87">
        <v>5</v>
      </c>
      <c r="BE66" s="85">
        <v>0</v>
      </c>
      <c r="BF66" s="85">
        <v>0</v>
      </c>
      <c r="BG66" s="339">
        <v>0</v>
      </c>
      <c r="BH66" s="377">
        <v>1</v>
      </c>
      <c r="BI66" s="423">
        <v>1</v>
      </c>
      <c r="BJ66" s="378">
        <v>0</v>
      </c>
      <c r="BK66" s="423">
        <v>0</v>
      </c>
      <c r="BL66" s="378">
        <v>0</v>
      </c>
      <c r="BM66" s="423">
        <v>0</v>
      </c>
      <c r="BN66" s="378">
        <v>0</v>
      </c>
      <c r="BO66" s="423">
        <v>0</v>
      </c>
      <c r="BP66" s="615">
        <v>0.25</v>
      </c>
      <c r="BQ66" s="608">
        <v>0.25</v>
      </c>
      <c r="BR66" s="623">
        <v>0.25</v>
      </c>
      <c r="BS66" s="87">
        <v>13167</v>
      </c>
      <c r="BT66" s="85">
        <v>10750</v>
      </c>
      <c r="BU66" s="85">
        <v>0</v>
      </c>
      <c r="BV66" s="95">
        <v>0.81643502696134274</v>
      </c>
      <c r="BW66" s="388" t="s">
        <v>978</v>
      </c>
      <c r="BX66" s="96">
        <v>75600</v>
      </c>
      <c r="BY66" s="85">
        <v>0</v>
      </c>
      <c r="BZ66" s="85">
        <v>0</v>
      </c>
      <c r="CA66" s="95">
        <v>0</v>
      </c>
      <c r="CB66" s="395" t="s">
        <v>978</v>
      </c>
      <c r="CC66" s="87">
        <v>75600</v>
      </c>
      <c r="CD66" s="85">
        <v>0</v>
      </c>
      <c r="CE66" s="85">
        <v>0</v>
      </c>
      <c r="CF66" s="95">
        <v>0</v>
      </c>
      <c r="CG66" s="388" t="s">
        <v>978</v>
      </c>
      <c r="CH66" s="96">
        <v>75600</v>
      </c>
      <c r="CI66" s="85">
        <v>0</v>
      </c>
      <c r="CJ66" s="85">
        <v>0</v>
      </c>
      <c r="CK66" s="95">
        <v>0</v>
      </c>
      <c r="CL66" s="395" t="s">
        <v>978</v>
      </c>
      <c r="CM66" s="403">
        <v>239967</v>
      </c>
      <c r="CN66" s="404">
        <v>10750</v>
      </c>
      <c r="CO66" s="404">
        <v>0</v>
      </c>
      <c r="CP66" s="410">
        <v>4.479782636779224E-2</v>
      </c>
      <c r="CQ66" s="388" t="s">
        <v>978</v>
      </c>
      <c r="CR66" s="90" t="s">
        <v>987</v>
      </c>
      <c r="CS66" s="91" t="s">
        <v>986</v>
      </c>
      <c r="CT66" s="92" t="s">
        <v>904</v>
      </c>
    </row>
    <row r="67" spans="2:98" ht="30" customHeight="1" x14ac:dyDescent="0.2">
      <c r="B67" s="856"/>
      <c r="C67" s="859"/>
      <c r="D67" s="862" t="s">
        <v>68</v>
      </c>
      <c r="E67" s="864">
        <v>0</v>
      </c>
      <c r="F67" s="864">
        <v>0</v>
      </c>
      <c r="G67" s="14"/>
      <c r="H67" s="864">
        <v>0</v>
      </c>
      <c r="I67" s="14"/>
      <c r="J67" s="14"/>
      <c r="K67" s="864">
        <v>0</v>
      </c>
      <c r="L67" s="14"/>
      <c r="M67" s="14"/>
      <c r="N67" s="864">
        <v>0</v>
      </c>
      <c r="O67" s="188"/>
      <c r="P67" s="188"/>
      <c r="Q67" s="775">
        <v>0</v>
      </c>
      <c r="R67" s="432"/>
      <c r="S67" s="432"/>
      <c r="T67" s="432"/>
      <c r="U67" s="432"/>
      <c r="V67" s="432"/>
      <c r="W67" s="432"/>
      <c r="X67" s="432"/>
      <c r="Y67" s="432"/>
      <c r="Z67" s="432"/>
      <c r="AA67" s="432"/>
      <c r="AB67" s="432"/>
      <c r="AC67" s="432"/>
      <c r="AD67" s="432"/>
      <c r="AE67" s="432"/>
      <c r="AF67" s="432"/>
      <c r="AG67" s="432"/>
      <c r="AH67" s="432"/>
      <c r="AI67" s="432"/>
      <c r="AJ67" s="432"/>
      <c r="AK67" s="432"/>
      <c r="AL67" s="481"/>
      <c r="AM67" s="783"/>
      <c r="AN67" s="873"/>
      <c r="AO67" s="783"/>
      <c r="AP67" s="773"/>
      <c r="AQ67" s="82" t="s">
        <v>132</v>
      </c>
      <c r="AR67" s="83">
        <v>0</v>
      </c>
      <c r="AS67" s="82" t="s">
        <v>282</v>
      </c>
      <c r="AT67" s="84">
        <v>1</v>
      </c>
      <c r="AU67" s="14">
        <v>1</v>
      </c>
      <c r="AV67" s="85">
        <v>1</v>
      </c>
      <c r="AW67" s="323">
        <v>0.25</v>
      </c>
      <c r="AX67" s="85">
        <v>1</v>
      </c>
      <c r="AY67" s="323">
        <v>0.25</v>
      </c>
      <c r="AZ67" s="85">
        <v>1</v>
      </c>
      <c r="BA67" s="329">
        <v>0.25</v>
      </c>
      <c r="BB67" s="86">
        <v>1</v>
      </c>
      <c r="BC67" s="329">
        <v>0.25</v>
      </c>
      <c r="BD67" s="87">
        <v>1</v>
      </c>
      <c r="BE67" s="85">
        <v>0</v>
      </c>
      <c r="BF67" s="85">
        <v>0</v>
      </c>
      <c r="BG67" s="339">
        <v>0</v>
      </c>
      <c r="BH67" s="377">
        <v>1</v>
      </c>
      <c r="BI67" s="423">
        <v>1</v>
      </c>
      <c r="BJ67" s="378">
        <v>0</v>
      </c>
      <c r="BK67" s="423">
        <v>0</v>
      </c>
      <c r="BL67" s="378">
        <v>0</v>
      </c>
      <c r="BM67" s="423">
        <v>0</v>
      </c>
      <c r="BN67" s="378">
        <v>0</v>
      </c>
      <c r="BO67" s="423">
        <v>0</v>
      </c>
      <c r="BP67" s="615">
        <v>0.25</v>
      </c>
      <c r="BQ67" s="608">
        <v>0.25</v>
      </c>
      <c r="BR67" s="623">
        <v>0.25</v>
      </c>
      <c r="BS67" s="87">
        <v>126000</v>
      </c>
      <c r="BT67" s="85">
        <v>112350</v>
      </c>
      <c r="BU67" s="85">
        <v>0</v>
      </c>
      <c r="BV67" s="95">
        <v>0.89166666666666672</v>
      </c>
      <c r="BW67" s="388" t="s">
        <v>978</v>
      </c>
      <c r="BX67" s="96">
        <v>126000</v>
      </c>
      <c r="BY67" s="85">
        <v>0</v>
      </c>
      <c r="BZ67" s="85">
        <v>0</v>
      </c>
      <c r="CA67" s="95">
        <v>0</v>
      </c>
      <c r="CB67" s="395" t="s">
        <v>978</v>
      </c>
      <c r="CC67" s="87">
        <v>126000</v>
      </c>
      <c r="CD67" s="85">
        <v>0</v>
      </c>
      <c r="CE67" s="85">
        <v>0</v>
      </c>
      <c r="CF67" s="95">
        <v>0</v>
      </c>
      <c r="CG67" s="388" t="s">
        <v>978</v>
      </c>
      <c r="CH67" s="96">
        <v>126000</v>
      </c>
      <c r="CI67" s="85">
        <v>0</v>
      </c>
      <c r="CJ67" s="85">
        <v>0</v>
      </c>
      <c r="CK67" s="95">
        <v>0</v>
      </c>
      <c r="CL67" s="395" t="s">
        <v>978</v>
      </c>
      <c r="CM67" s="403">
        <v>504000</v>
      </c>
      <c r="CN67" s="404">
        <v>112350</v>
      </c>
      <c r="CO67" s="404">
        <v>0</v>
      </c>
      <c r="CP67" s="410">
        <v>0.22291666666666668</v>
      </c>
      <c r="CQ67" s="388" t="s">
        <v>978</v>
      </c>
      <c r="CR67" s="90" t="s">
        <v>987</v>
      </c>
      <c r="CS67" s="91" t="s">
        <v>986</v>
      </c>
      <c r="CT67" s="92" t="s">
        <v>904</v>
      </c>
    </row>
    <row r="68" spans="2:98" ht="75" x14ac:dyDescent="0.2">
      <c r="B68" s="856"/>
      <c r="C68" s="859"/>
      <c r="D68" s="862"/>
      <c r="E68" s="864"/>
      <c r="F68" s="864"/>
      <c r="G68" s="14"/>
      <c r="H68" s="864"/>
      <c r="I68" s="14"/>
      <c r="J68" s="14"/>
      <c r="K68" s="864"/>
      <c r="L68" s="14"/>
      <c r="M68" s="14"/>
      <c r="N68" s="864"/>
      <c r="O68" s="188"/>
      <c r="P68" s="188"/>
      <c r="Q68" s="775"/>
      <c r="R68" s="432"/>
      <c r="S68" s="432"/>
      <c r="T68" s="432"/>
      <c r="U68" s="432"/>
      <c r="V68" s="432"/>
      <c r="W68" s="432"/>
      <c r="X68" s="432"/>
      <c r="Y68" s="432"/>
      <c r="Z68" s="432"/>
      <c r="AA68" s="432"/>
      <c r="AB68" s="432"/>
      <c r="AC68" s="432"/>
      <c r="AD68" s="432"/>
      <c r="AE68" s="432"/>
      <c r="AF68" s="432"/>
      <c r="AG68" s="432"/>
      <c r="AH68" s="432"/>
      <c r="AI68" s="432"/>
      <c r="AJ68" s="432"/>
      <c r="AK68" s="432"/>
      <c r="AL68" s="481"/>
      <c r="AM68" s="783"/>
      <c r="AN68" s="873"/>
      <c r="AO68" s="783"/>
      <c r="AP68" s="773"/>
      <c r="AQ68" s="82" t="s">
        <v>133</v>
      </c>
      <c r="AR68" s="83">
        <v>0</v>
      </c>
      <c r="AS68" s="82" t="s">
        <v>283</v>
      </c>
      <c r="AT68" s="84">
        <v>0</v>
      </c>
      <c r="AU68" s="14">
        <v>1</v>
      </c>
      <c r="AV68" s="85">
        <v>1</v>
      </c>
      <c r="AW68" s="323">
        <v>0.25</v>
      </c>
      <c r="AX68" s="85">
        <v>1</v>
      </c>
      <c r="AY68" s="323">
        <v>0.25</v>
      </c>
      <c r="AZ68" s="85">
        <v>1</v>
      </c>
      <c r="BA68" s="329">
        <v>0.25</v>
      </c>
      <c r="BB68" s="86">
        <v>1</v>
      </c>
      <c r="BC68" s="329">
        <v>0.25</v>
      </c>
      <c r="BD68" s="87">
        <v>1</v>
      </c>
      <c r="BE68" s="85">
        <v>0</v>
      </c>
      <c r="BF68" s="85">
        <v>0</v>
      </c>
      <c r="BG68" s="339">
        <v>0</v>
      </c>
      <c r="BH68" s="377">
        <v>1</v>
      </c>
      <c r="BI68" s="423">
        <v>1</v>
      </c>
      <c r="BJ68" s="378">
        <v>0</v>
      </c>
      <c r="BK68" s="423">
        <v>0</v>
      </c>
      <c r="BL68" s="378">
        <v>0</v>
      </c>
      <c r="BM68" s="423">
        <v>0</v>
      </c>
      <c r="BN68" s="378">
        <v>0</v>
      </c>
      <c r="BO68" s="423">
        <v>0</v>
      </c>
      <c r="BP68" s="615">
        <v>0.25</v>
      </c>
      <c r="BQ68" s="608">
        <v>0.25</v>
      </c>
      <c r="BR68" s="623">
        <v>0.25</v>
      </c>
      <c r="BS68" s="87">
        <v>35000</v>
      </c>
      <c r="BT68" s="85">
        <v>35000</v>
      </c>
      <c r="BU68" s="85">
        <v>0</v>
      </c>
      <c r="BV68" s="95">
        <v>1</v>
      </c>
      <c r="BW68" s="388" t="s">
        <v>978</v>
      </c>
      <c r="BX68" s="96">
        <v>72000</v>
      </c>
      <c r="BY68" s="85">
        <v>0</v>
      </c>
      <c r="BZ68" s="85">
        <v>0</v>
      </c>
      <c r="CA68" s="95">
        <v>0</v>
      </c>
      <c r="CB68" s="395" t="s">
        <v>978</v>
      </c>
      <c r="CC68" s="87">
        <v>72000</v>
      </c>
      <c r="CD68" s="85">
        <v>0</v>
      </c>
      <c r="CE68" s="85">
        <v>0</v>
      </c>
      <c r="CF68" s="95">
        <v>0</v>
      </c>
      <c r="CG68" s="388" t="s">
        <v>978</v>
      </c>
      <c r="CH68" s="96">
        <v>72000</v>
      </c>
      <c r="CI68" s="85">
        <v>0</v>
      </c>
      <c r="CJ68" s="85">
        <v>0</v>
      </c>
      <c r="CK68" s="95">
        <v>0</v>
      </c>
      <c r="CL68" s="395" t="s">
        <v>978</v>
      </c>
      <c r="CM68" s="403">
        <v>251000</v>
      </c>
      <c r="CN68" s="404">
        <v>35000</v>
      </c>
      <c r="CO68" s="404">
        <v>0</v>
      </c>
      <c r="CP68" s="410">
        <v>0.1394422310756972</v>
      </c>
      <c r="CQ68" s="388" t="s">
        <v>978</v>
      </c>
      <c r="CR68" s="90" t="s">
        <v>987</v>
      </c>
      <c r="CS68" s="91" t="s">
        <v>986</v>
      </c>
      <c r="CT68" s="92" t="s">
        <v>904</v>
      </c>
    </row>
    <row r="69" spans="2:98" ht="45.75" thickBot="1" x14ac:dyDescent="0.25">
      <c r="B69" s="856"/>
      <c r="C69" s="859"/>
      <c r="D69" s="862"/>
      <c r="E69" s="864"/>
      <c r="F69" s="864"/>
      <c r="G69" s="14"/>
      <c r="H69" s="864"/>
      <c r="I69" s="14"/>
      <c r="J69" s="14"/>
      <c r="K69" s="864"/>
      <c r="L69" s="14"/>
      <c r="M69" s="14"/>
      <c r="N69" s="864"/>
      <c r="O69" s="188"/>
      <c r="P69" s="188"/>
      <c r="Q69" s="775"/>
      <c r="R69" s="432"/>
      <c r="S69" s="432"/>
      <c r="T69" s="432"/>
      <c r="U69" s="432"/>
      <c r="V69" s="432"/>
      <c r="W69" s="432"/>
      <c r="X69" s="432"/>
      <c r="Y69" s="432"/>
      <c r="Z69" s="432"/>
      <c r="AA69" s="432"/>
      <c r="AB69" s="432"/>
      <c r="AC69" s="432"/>
      <c r="AD69" s="432"/>
      <c r="AE69" s="432"/>
      <c r="AF69" s="432"/>
      <c r="AG69" s="432"/>
      <c r="AH69" s="432"/>
      <c r="AI69" s="432"/>
      <c r="AJ69" s="432"/>
      <c r="AK69" s="432"/>
      <c r="AL69" s="481"/>
      <c r="AM69" s="783"/>
      <c r="AN69" s="873"/>
      <c r="AO69" s="781"/>
      <c r="AP69" s="774"/>
      <c r="AQ69" s="116" t="s">
        <v>134</v>
      </c>
      <c r="AR69" s="117">
        <v>0</v>
      </c>
      <c r="AS69" s="116" t="s">
        <v>284</v>
      </c>
      <c r="AT69" s="118">
        <v>0</v>
      </c>
      <c r="AU69" s="30">
        <v>1</v>
      </c>
      <c r="AV69" s="121">
        <v>1</v>
      </c>
      <c r="AW69" s="324">
        <v>0.25</v>
      </c>
      <c r="AX69" s="139">
        <v>1</v>
      </c>
      <c r="AY69" s="324">
        <v>0.25</v>
      </c>
      <c r="AZ69" s="139">
        <v>1</v>
      </c>
      <c r="BA69" s="330">
        <v>0.25</v>
      </c>
      <c r="BB69" s="140">
        <v>1</v>
      </c>
      <c r="BC69" s="330">
        <v>0.25</v>
      </c>
      <c r="BD69" s="141">
        <v>1</v>
      </c>
      <c r="BE69" s="121">
        <v>0</v>
      </c>
      <c r="BF69" s="121">
        <v>0</v>
      </c>
      <c r="BG69" s="346">
        <v>0</v>
      </c>
      <c r="BH69" s="417">
        <v>1</v>
      </c>
      <c r="BI69" s="424">
        <v>1</v>
      </c>
      <c r="BJ69" s="382">
        <v>0</v>
      </c>
      <c r="BK69" s="424">
        <v>0</v>
      </c>
      <c r="BL69" s="382">
        <v>0</v>
      </c>
      <c r="BM69" s="424">
        <v>0</v>
      </c>
      <c r="BN69" s="382">
        <v>0</v>
      </c>
      <c r="BO69" s="424">
        <v>0</v>
      </c>
      <c r="BP69" s="616">
        <v>0.25</v>
      </c>
      <c r="BQ69" s="609">
        <v>0.25</v>
      </c>
      <c r="BR69" s="624">
        <v>0.25</v>
      </c>
      <c r="BS69" s="141">
        <v>25000</v>
      </c>
      <c r="BT69" s="139">
        <v>24200</v>
      </c>
      <c r="BU69" s="139">
        <v>0</v>
      </c>
      <c r="BV69" s="147">
        <v>0.96799999999999997</v>
      </c>
      <c r="BW69" s="389" t="s">
        <v>978</v>
      </c>
      <c r="BX69" s="142">
        <v>20000</v>
      </c>
      <c r="BY69" s="139">
        <v>0</v>
      </c>
      <c r="BZ69" s="139">
        <v>0</v>
      </c>
      <c r="CA69" s="147">
        <v>0</v>
      </c>
      <c r="CB69" s="396" t="s">
        <v>978</v>
      </c>
      <c r="CC69" s="141">
        <v>20000</v>
      </c>
      <c r="CD69" s="139">
        <v>0</v>
      </c>
      <c r="CE69" s="139">
        <v>0</v>
      </c>
      <c r="CF69" s="147">
        <v>0</v>
      </c>
      <c r="CG69" s="389" t="s">
        <v>978</v>
      </c>
      <c r="CH69" s="142">
        <v>20000</v>
      </c>
      <c r="CI69" s="139">
        <v>0</v>
      </c>
      <c r="CJ69" s="139">
        <v>0</v>
      </c>
      <c r="CK69" s="147">
        <v>0</v>
      </c>
      <c r="CL69" s="396" t="s">
        <v>978</v>
      </c>
      <c r="CM69" s="407">
        <v>85000</v>
      </c>
      <c r="CN69" s="408">
        <v>24200</v>
      </c>
      <c r="CO69" s="408">
        <v>0</v>
      </c>
      <c r="CP69" s="411">
        <v>0.2847058823529412</v>
      </c>
      <c r="CQ69" s="389" t="s">
        <v>978</v>
      </c>
      <c r="CR69" s="123" t="s">
        <v>987</v>
      </c>
      <c r="CS69" s="124" t="s">
        <v>986</v>
      </c>
      <c r="CT69" s="125" t="s">
        <v>904</v>
      </c>
    </row>
    <row r="70" spans="2:98" ht="45" customHeight="1" x14ac:dyDescent="0.2">
      <c r="B70" s="856"/>
      <c r="C70" s="859"/>
      <c r="D70" s="862" t="s">
        <v>69</v>
      </c>
      <c r="E70" s="863">
        <v>11.9</v>
      </c>
      <c r="F70" s="863">
        <v>10.220000000000001</v>
      </c>
      <c r="G70" s="184"/>
      <c r="H70" s="863">
        <v>11.9</v>
      </c>
      <c r="I70" s="184"/>
      <c r="J70" s="184"/>
      <c r="K70" s="863">
        <v>11.31</v>
      </c>
      <c r="L70" s="184"/>
      <c r="M70" s="184"/>
      <c r="N70" s="863">
        <v>11</v>
      </c>
      <c r="O70" s="190"/>
      <c r="P70" s="190"/>
      <c r="Q70" s="875">
        <v>10.220000000000001</v>
      </c>
      <c r="R70" s="434"/>
      <c r="S70" s="434"/>
      <c r="T70" s="434"/>
      <c r="U70" s="434"/>
      <c r="V70" s="434"/>
      <c r="W70" s="434"/>
      <c r="X70" s="434"/>
      <c r="Y70" s="434"/>
      <c r="Z70" s="434"/>
      <c r="AA70" s="434"/>
      <c r="AB70" s="434"/>
      <c r="AC70" s="434"/>
      <c r="AD70" s="434"/>
      <c r="AE70" s="434"/>
      <c r="AF70" s="434"/>
      <c r="AG70" s="434"/>
      <c r="AH70" s="434"/>
      <c r="AI70" s="434"/>
      <c r="AJ70" s="434"/>
      <c r="AK70" s="434"/>
      <c r="AL70" s="483"/>
      <c r="AM70" s="783"/>
      <c r="AN70" s="873"/>
      <c r="AO70" s="776">
        <v>0.20917396723943521</v>
      </c>
      <c r="AP70" s="772" t="s">
        <v>392</v>
      </c>
      <c r="AQ70" s="70" t="s">
        <v>135</v>
      </c>
      <c r="AR70" s="71">
        <v>0</v>
      </c>
      <c r="AS70" s="70" t="s">
        <v>285</v>
      </c>
      <c r="AT70" s="72">
        <v>0</v>
      </c>
      <c r="AU70" s="73">
        <v>2</v>
      </c>
      <c r="AV70" s="74">
        <v>0</v>
      </c>
      <c r="AW70" s="327">
        <v>0</v>
      </c>
      <c r="AX70" s="109">
        <v>2</v>
      </c>
      <c r="AY70" s="327">
        <v>1</v>
      </c>
      <c r="AZ70" s="109">
        <v>0</v>
      </c>
      <c r="BA70" s="333">
        <v>0</v>
      </c>
      <c r="BB70" s="110">
        <v>0</v>
      </c>
      <c r="BC70" s="333">
        <v>0</v>
      </c>
      <c r="BD70" s="111">
        <v>0</v>
      </c>
      <c r="BE70" s="74">
        <v>0</v>
      </c>
      <c r="BF70" s="74">
        <v>0</v>
      </c>
      <c r="BG70" s="338">
        <v>0</v>
      </c>
      <c r="BH70" s="379" t="s">
        <v>978</v>
      </c>
      <c r="BI70" s="425" t="s">
        <v>978</v>
      </c>
      <c r="BJ70" s="380">
        <v>0</v>
      </c>
      <c r="BK70" s="425">
        <v>0</v>
      </c>
      <c r="BL70" s="380" t="s">
        <v>978</v>
      </c>
      <c r="BM70" s="425" t="s">
        <v>978</v>
      </c>
      <c r="BN70" s="380" t="s">
        <v>978</v>
      </c>
      <c r="BO70" s="425" t="s">
        <v>978</v>
      </c>
      <c r="BP70" s="617">
        <v>0</v>
      </c>
      <c r="BQ70" s="610">
        <v>0</v>
      </c>
      <c r="BR70" s="625">
        <v>0</v>
      </c>
      <c r="BS70" s="111">
        <v>0</v>
      </c>
      <c r="BT70" s="109">
        <v>0</v>
      </c>
      <c r="BU70" s="109">
        <v>0</v>
      </c>
      <c r="BV70" s="289" t="s">
        <v>978</v>
      </c>
      <c r="BW70" s="390" t="s">
        <v>978</v>
      </c>
      <c r="BX70" s="112">
        <v>750000</v>
      </c>
      <c r="BY70" s="109">
        <v>0</v>
      </c>
      <c r="BZ70" s="109">
        <v>0</v>
      </c>
      <c r="CA70" s="289">
        <v>0</v>
      </c>
      <c r="CB70" s="397" t="s">
        <v>978</v>
      </c>
      <c r="CC70" s="111">
        <v>0</v>
      </c>
      <c r="CD70" s="109">
        <v>0</v>
      </c>
      <c r="CE70" s="109">
        <v>0</v>
      </c>
      <c r="CF70" s="289" t="s">
        <v>978</v>
      </c>
      <c r="CG70" s="390" t="s">
        <v>978</v>
      </c>
      <c r="CH70" s="112">
        <v>0</v>
      </c>
      <c r="CI70" s="109">
        <v>0</v>
      </c>
      <c r="CJ70" s="109">
        <v>0</v>
      </c>
      <c r="CK70" s="289" t="s">
        <v>978</v>
      </c>
      <c r="CL70" s="397" t="s">
        <v>978</v>
      </c>
      <c r="CM70" s="405">
        <v>750000</v>
      </c>
      <c r="CN70" s="406">
        <v>0</v>
      </c>
      <c r="CO70" s="406">
        <v>0</v>
      </c>
      <c r="CP70" s="412">
        <v>0</v>
      </c>
      <c r="CQ70" s="390" t="s">
        <v>978</v>
      </c>
      <c r="CR70" s="78">
        <v>3</v>
      </c>
      <c r="CS70" s="79" t="s">
        <v>986</v>
      </c>
      <c r="CT70" s="80" t="s">
        <v>904</v>
      </c>
    </row>
    <row r="71" spans="2:98" ht="30" x14ac:dyDescent="0.2">
      <c r="B71" s="856"/>
      <c r="C71" s="859"/>
      <c r="D71" s="862"/>
      <c r="E71" s="863"/>
      <c r="F71" s="863"/>
      <c r="G71" s="184"/>
      <c r="H71" s="863"/>
      <c r="I71" s="184"/>
      <c r="J71" s="184"/>
      <c r="K71" s="863"/>
      <c r="L71" s="184"/>
      <c r="M71" s="184"/>
      <c r="N71" s="863"/>
      <c r="O71" s="190"/>
      <c r="P71" s="190"/>
      <c r="Q71" s="875"/>
      <c r="R71" s="434"/>
      <c r="S71" s="434"/>
      <c r="T71" s="434"/>
      <c r="U71" s="434"/>
      <c r="V71" s="434"/>
      <c r="W71" s="434"/>
      <c r="X71" s="434"/>
      <c r="Y71" s="434"/>
      <c r="Z71" s="434"/>
      <c r="AA71" s="434"/>
      <c r="AB71" s="434"/>
      <c r="AC71" s="434"/>
      <c r="AD71" s="434"/>
      <c r="AE71" s="434"/>
      <c r="AF71" s="434"/>
      <c r="AG71" s="434"/>
      <c r="AH71" s="434"/>
      <c r="AI71" s="434"/>
      <c r="AJ71" s="434"/>
      <c r="AK71" s="434"/>
      <c r="AL71" s="483"/>
      <c r="AM71" s="783"/>
      <c r="AN71" s="873"/>
      <c r="AO71" s="783"/>
      <c r="AP71" s="773"/>
      <c r="AQ71" s="82" t="s">
        <v>136</v>
      </c>
      <c r="AR71" s="83">
        <v>0</v>
      </c>
      <c r="AS71" s="82" t="s">
        <v>286</v>
      </c>
      <c r="AT71" s="84">
        <v>12502</v>
      </c>
      <c r="AU71" s="14">
        <v>100000</v>
      </c>
      <c r="AV71" s="85">
        <v>7500</v>
      </c>
      <c r="AW71" s="323">
        <v>7.4999999999999997E-2</v>
      </c>
      <c r="AX71" s="85">
        <v>37500</v>
      </c>
      <c r="AY71" s="323">
        <v>0.375</v>
      </c>
      <c r="AZ71" s="85">
        <v>37500</v>
      </c>
      <c r="BA71" s="329">
        <v>0.375</v>
      </c>
      <c r="BB71" s="86">
        <v>17500</v>
      </c>
      <c r="BC71" s="329">
        <v>0.17499999999999999</v>
      </c>
      <c r="BD71" s="87">
        <v>10610</v>
      </c>
      <c r="BE71" s="85">
        <v>0</v>
      </c>
      <c r="BF71" s="85">
        <v>0</v>
      </c>
      <c r="BG71" s="339">
        <v>0</v>
      </c>
      <c r="BH71" s="377">
        <v>1.4146666666666667</v>
      </c>
      <c r="BI71" s="423">
        <v>1</v>
      </c>
      <c r="BJ71" s="378">
        <v>0</v>
      </c>
      <c r="BK71" s="423">
        <v>0</v>
      </c>
      <c r="BL71" s="378">
        <v>0</v>
      </c>
      <c r="BM71" s="423">
        <v>0</v>
      </c>
      <c r="BN71" s="378">
        <v>0</v>
      </c>
      <c r="BO71" s="423">
        <v>0</v>
      </c>
      <c r="BP71" s="615">
        <v>0.1061</v>
      </c>
      <c r="BQ71" s="608">
        <v>0.1061</v>
      </c>
      <c r="BR71" s="623">
        <v>0.1061</v>
      </c>
      <c r="BS71" s="87">
        <v>144050</v>
      </c>
      <c r="BT71" s="85">
        <v>21000</v>
      </c>
      <c r="BU71" s="85">
        <v>0</v>
      </c>
      <c r="BV71" s="95">
        <v>0.14578271433530024</v>
      </c>
      <c r="BW71" s="388" t="s">
        <v>978</v>
      </c>
      <c r="BX71" s="96">
        <v>152000</v>
      </c>
      <c r="BY71" s="85">
        <v>0</v>
      </c>
      <c r="BZ71" s="85">
        <v>0</v>
      </c>
      <c r="CA71" s="95">
        <v>0</v>
      </c>
      <c r="CB71" s="395" t="s">
        <v>978</v>
      </c>
      <c r="CC71" s="87">
        <v>152000</v>
      </c>
      <c r="CD71" s="85">
        <v>0</v>
      </c>
      <c r="CE71" s="85">
        <v>0</v>
      </c>
      <c r="CF71" s="95">
        <v>0</v>
      </c>
      <c r="CG71" s="388" t="s">
        <v>978</v>
      </c>
      <c r="CH71" s="96">
        <v>152000</v>
      </c>
      <c r="CI71" s="85">
        <v>0</v>
      </c>
      <c r="CJ71" s="85">
        <v>0</v>
      </c>
      <c r="CK71" s="95">
        <v>0</v>
      </c>
      <c r="CL71" s="395" t="s">
        <v>978</v>
      </c>
      <c r="CM71" s="403">
        <v>600050</v>
      </c>
      <c r="CN71" s="404">
        <v>21000</v>
      </c>
      <c r="CO71" s="404">
        <v>0</v>
      </c>
      <c r="CP71" s="410">
        <v>3.4997083576368639E-2</v>
      </c>
      <c r="CQ71" s="388" t="s">
        <v>978</v>
      </c>
      <c r="CR71" s="90">
        <v>3</v>
      </c>
      <c r="CS71" s="91" t="s">
        <v>986</v>
      </c>
      <c r="CT71" s="92" t="s">
        <v>904</v>
      </c>
    </row>
    <row r="72" spans="2:98" ht="30" customHeight="1" x14ac:dyDescent="0.2">
      <c r="B72" s="856"/>
      <c r="C72" s="859"/>
      <c r="D72" s="862"/>
      <c r="E72" s="863"/>
      <c r="F72" s="863"/>
      <c r="G72" s="184"/>
      <c r="H72" s="863"/>
      <c r="I72" s="184"/>
      <c r="J72" s="184"/>
      <c r="K72" s="863"/>
      <c r="L72" s="184"/>
      <c r="M72" s="184"/>
      <c r="N72" s="863"/>
      <c r="O72" s="190"/>
      <c r="P72" s="190"/>
      <c r="Q72" s="875"/>
      <c r="R72" s="434"/>
      <c r="S72" s="434"/>
      <c r="T72" s="434"/>
      <c r="U72" s="434"/>
      <c r="V72" s="434"/>
      <c r="W72" s="434"/>
      <c r="X72" s="434"/>
      <c r="Y72" s="434"/>
      <c r="Z72" s="434"/>
      <c r="AA72" s="434"/>
      <c r="AB72" s="434"/>
      <c r="AC72" s="434"/>
      <c r="AD72" s="434"/>
      <c r="AE72" s="434"/>
      <c r="AF72" s="434"/>
      <c r="AG72" s="434"/>
      <c r="AH72" s="434"/>
      <c r="AI72" s="434"/>
      <c r="AJ72" s="434"/>
      <c r="AK72" s="434"/>
      <c r="AL72" s="483"/>
      <c r="AM72" s="783"/>
      <c r="AN72" s="873"/>
      <c r="AO72" s="783"/>
      <c r="AP72" s="773"/>
      <c r="AQ72" s="82" t="s">
        <v>137</v>
      </c>
      <c r="AR72" s="83">
        <v>0</v>
      </c>
      <c r="AS72" s="82" t="s">
        <v>287</v>
      </c>
      <c r="AT72" s="84">
        <v>10021</v>
      </c>
      <c r="AU72" s="14">
        <v>20000</v>
      </c>
      <c r="AV72" s="85">
        <v>500</v>
      </c>
      <c r="AW72" s="323">
        <v>2.5000000000000001E-2</v>
      </c>
      <c r="AX72" s="85">
        <v>7100</v>
      </c>
      <c r="AY72" s="323">
        <v>0.35499999999999998</v>
      </c>
      <c r="AZ72" s="85">
        <v>7200</v>
      </c>
      <c r="BA72" s="329">
        <v>0.36</v>
      </c>
      <c r="BB72" s="86">
        <v>5200</v>
      </c>
      <c r="BC72" s="329">
        <v>0.26</v>
      </c>
      <c r="BD72" s="87">
        <v>79</v>
      </c>
      <c r="BE72" s="85">
        <v>0</v>
      </c>
      <c r="BF72" s="85">
        <v>0</v>
      </c>
      <c r="BG72" s="339">
        <v>0</v>
      </c>
      <c r="BH72" s="377">
        <v>0.158</v>
      </c>
      <c r="BI72" s="423">
        <v>0.158</v>
      </c>
      <c r="BJ72" s="378">
        <v>0</v>
      </c>
      <c r="BK72" s="423">
        <v>0</v>
      </c>
      <c r="BL72" s="378">
        <v>0</v>
      </c>
      <c r="BM72" s="423">
        <v>0</v>
      </c>
      <c r="BN72" s="378">
        <v>0</v>
      </c>
      <c r="BO72" s="423">
        <v>0</v>
      </c>
      <c r="BP72" s="615">
        <v>3.9500000000000004E-3</v>
      </c>
      <c r="BQ72" s="608">
        <v>3.9500000000000004E-3</v>
      </c>
      <c r="BR72" s="623">
        <v>3.9500000000000004E-3</v>
      </c>
      <c r="BS72" s="87">
        <v>277350</v>
      </c>
      <c r="BT72" s="85">
        <v>15583</v>
      </c>
      <c r="BU72" s="85">
        <v>0</v>
      </c>
      <c r="BV72" s="95">
        <v>5.6185325401117724E-2</v>
      </c>
      <c r="BW72" s="388" t="s">
        <v>978</v>
      </c>
      <c r="BX72" s="96">
        <v>300000</v>
      </c>
      <c r="BY72" s="85">
        <v>0</v>
      </c>
      <c r="BZ72" s="85">
        <v>0</v>
      </c>
      <c r="CA72" s="95">
        <v>0</v>
      </c>
      <c r="CB72" s="395" t="s">
        <v>978</v>
      </c>
      <c r="CC72" s="87">
        <v>500000</v>
      </c>
      <c r="CD72" s="85">
        <v>0</v>
      </c>
      <c r="CE72" s="85">
        <v>0</v>
      </c>
      <c r="CF72" s="95">
        <v>0</v>
      </c>
      <c r="CG72" s="388" t="s">
        <v>978</v>
      </c>
      <c r="CH72" s="96">
        <v>1000000</v>
      </c>
      <c r="CI72" s="85">
        <v>0</v>
      </c>
      <c r="CJ72" s="85">
        <v>0</v>
      </c>
      <c r="CK72" s="95">
        <v>0</v>
      </c>
      <c r="CL72" s="395" t="s">
        <v>978</v>
      </c>
      <c r="CM72" s="403">
        <v>2077350</v>
      </c>
      <c r="CN72" s="404">
        <v>15583</v>
      </c>
      <c r="CO72" s="404">
        <v>0</v>
      </c>
      <c r="CP72" s="410">
        <v>7.5013839747755558E-3</v>
      </c>
      <c r="CQ72" s="388" t="s">
        <v>978</v>
      </c>
      <c r="CR72" s="90">
        <v>3</v>
      </c>
      <c r="CS72" s="91" t="s">
        <v>986</v>
      </c>
      <c r="CT72" s="92" t="s">
        <v>904</v>
      </c>
    </row>
    <row r="73" spans="2:98" ht="30" x14ac:dyDescent="0.2">
      <c r="B73" s="856"/>
      <c r="C73" s="859"/>
      <c r="D73" s="862" t="s">
        <v>70</v>
      </c>
      <c r="E73" s="864">
        <v>0</v>
      </c>
      <c r="F73" s="864">
        <v>0</v>
      </c>
      <c r="G73" s="14"/>
      <c r="H73" s="864">
        <v>0</v>
      </c>
      <c r="I73" s="14"/>
      <c r="J73" s="14"/>
      <c r="K73" s="864">
        <v>0</v>
      </c>
      <c r="L73" s="14"/>
      <c r="M73" s="14"/>
      <c r="N73" s="864">
        <v>0</v>
      </c>
      <c r="O73" s="188"/>
      <c r="P73" s="188"/>
      <c r="Q73" s="775">
        <v>0</v>
      </c>
      <c r="R73" s="432"/>
      <c r="S73" s="432"/>
      <c r="T73" s="432"/>
      <c r="U73" s="432"/>
      <c r="V73" s="432"/>
      <c r="W73" s="432"/>
      <c r="X73" s="432"/>
      <c r="Y73" s="432"/>
      <c r="Z73" s="432"/>
      <c r="AA73" s="432"/>
      <c r="AB73" s="432"/>
      <c r="AC73" s="432"/>
      <c r="AD73" s="432"/>
      <c r="AE73" s="432"/>
      <c r="AF73" s="432"/>
      <c r="AG73" s="432"/>
      <c r="AH73" s="432"/>
      <c r="AI73" s="432"/>
      <c r="AJ73" s="432"/>
      <c r="AK73" s="432"/>
      <c r="AL73" s="481"/>
      <c r="AM73" s="783"/>
      <c r="AN73" s="873"/>
      <c r="AO73" s="783"/>
      <c r="AP73" s="773"/>
      <c r="AQ73" s="82" t="s">
        <v>138</v>
      </c>
      <c r="AR73" s="83">
        <v>0</v>
      </c>
      <c r="AS73" s="82" t="s">
        <v>288</v>
      </c>
      <c r="AT73" s="84">
        <v>6865</v>
      </c>
      <c r="AU73" s="14">
        <v>40000</v>
      </c>
      <c r="AV73" s="85">
        <v>5000</v>
      </c>
      <c r="AW73" s="323">
        <v>0.125</v>
      </c>
      <c r="AX73" s="85">
        <v>11500</v>
      </c>
      <c r="AY73" s="323">
        <v>0.28749999999999998</v>
      </c>
      <c r="AZ73" s="85">
        <v>11500</v>
      </c>
      <c r="BA73" s="329">
        <v>0.28749999999999998</v>
      </c>
      <c r="BB73" s="86">
        <v>12000</v>
      </c>
      <c r="BC73" s="329">
        <v>0.3</v>
      </c>
      <c r="BD73" s="87">
        <v>4032</v>
      </c>
      <c r="BE73" s="85">
        <v>0</v>
      </c>
      <c r="BF73" s="85">
        <v>0</v>
      </c>
      <c r="BG73" s="339">
        <v>0</v>
      </c>
      <c r="BH73" s="377">
        <v>0.80640000000000001</v>
      </c>
      <c r="BI73" s="423">
        <v>0.80640000000000001</v>
      </c>
      <c r="BJ73" s="378">
        <v>0</v>
      </c>
      <c r="BK73" s="423">
        <v>0</v>
      </c>
      <c r="BL73" s="378">
        <v>0</v>
      </c>
      <c r="BM73" s="423">
        <v>0</v>
      </c>
      <c r="BN73" s="378">
        <v>0</v>
      </c>
      <c r="BO73" s="423">
        <v>0</v>
      </c>
      <c r="BP73" s="615">
        <v>0.1008</v>
      </c>
      <c r="BQ73" s="608">
        <v>0.1008</v>
      </c>
      <c r="BR73" s="623">
        <v>0.1008</v>
      </c>
      <c r="BS73" s="87">
        <v>216500</v>
      </c>
      <c r="BT73" s="85">
        <v>18066</v>
      </c>
      <c r="BU73" s="85">
        <v>0</v>
      </c>
      <c r="BV73" s="95">
        <v>8.3445727482678977E-2</v>
      </c>
      <c r="BW73" s="388" t="s">
        <v>978</v>
      </c>
      <c r="BX73" s="96">
        <v>348000</v>
      </c>
      <c r="BY73" s="85">
        <v>0</v>
      </c>
      <c r="BZ73" s="85">
        <v>0</v>
      </c>
      <c r="CA73" s="95">
        <v>0</v>
      </c>
      <c r="CB73" s="395" t="s">
        <v>978</v>
      </c>
      <c r="CC73" s="87">
        <v>348000</v>
      </c>
      <c r="CD73" s="85">
        <v>0</v>
      </c>
      <c r="CE73" s="85">
        <v>0</v>
      </c>
      <c r="CF73" s="95">
        <v>0</v>
      </c>
      <c r="CG73" s="388" t="s">
        <v>978</v>
      </c>
      <c r="CH73" s="96">
        <v>348000</v>
      </c>
      <c r="CI73" s="85">
        <v>0</v>
      </c>
      <c r="CJ73" s="85">
        <v>0</v>
      </c>
      <c r="CK73" s="95">
        <v>0</v>
      </c>
      <c r="CL73" s="395" t="s">
        <v>978</v>
      </c>
      <c r="CM73" s="403">
        <v>1260500</v>
      </c>
      <c r="CN73" s="404">
        <v>18066</v>
      </c>
      <c r="CO73" s="404">
        <v>0</v>
      </c>
      <c r="CP73" s="410">
        <v>1.4332407774692583E-2</v>
      </c>
      <c r="CQ73" s="388" t="s">
        <v>978</v>
      </c>
      <c r="CR73" s="90">
        <v>3</v>
      </c>
      <c r="CS73" s="91" t="s">
        <v>986</v>
      </c>
      <c r="CT73" s="92" t="s">
        <v>904</v>
      </c>
    </row>
    <row r="74" spans="2:98" ht="30" x14ac:dyDescent="0.2">
      <c r="B74" s="856"/>
      <c r="C74" s="859"/>
      <c r="D74" s="862"/>
      <c r="E74" s="864"/>
      <c r="F74" s="864"/>
      <c r="G74" s="14"/>
      <c r="H74" s="864"/>
      <c r="I74" s="14"/>
      <c r="J74" s="14"/>
      <c r="K74" s="864"/>
      <c r="L74" s="14"/>
      <c r="M74" s="14"/>
      <c r="N74" s="864"/>
      <c r="O74" s="188"/>
      <c r="P74" s="188"/>
      <c r="Q74" s="775"/>
      <c r="R74" s="432"/>
      <c r="S74" s="432"/>
      <c r="T74" s="432"/>
      <c r="U74" s="432"/>
      <c r="V74" s="432"/>
      <c r="W74" s="432"/>
      <c r="X74" s="432"/>
      <c r="Y74" s="432"/>
      <c r="Z74" s="432"/>
      <c r="AA74" s="432"/>
      <c r="AB74" s="432"/>
      <c r="AC74" s="432"/>
      <c r="AD74" s="432"/>
      <c r="AE74" s="432"/>
      <c r="AF74" s="432"/>
      <c r="AG74" s="432"/>
      <c r="AH74" s="432"/>
      <c r="AI74" s="432"/>
      <c r="AJ74" s="432"/>
      <c r="AK74" s="432"/>
      <c r="AL74" s="481"/>
      <c r="AM74" s="783"/>
      <c r="AN74" s="873"/>
      <c r="AO74" s="783"/>
      <c r="AP74" s="773"/>
      <c r="AQ74" s="82" t="s">
        <v>139</v>
      </c>
      <c r="AR74" s="83">
        <v>0</v>
      </c>
      <c r="AS74" s="82" t="s">
        <v>289</v>
      </c>
      <c r="AT74" s="84">
        <v>1</v>
      </c>
      <c r="AU74" s="14">
        <v>1</v>
      </c>
      <c r="AV74" s="85">
        <v>1</v>
      </c>
      <c r="AW74" s="323">
        <v>0.25</v>
      </c>
      <c r="AX74" s="85">
        <v>1</v>
      </c>
      <c r="AY74" s="323">
        <v>0.25</v>
      </c>
      <c r="AZ74" s="85">
        <v>1</v>
      </c>
      <c r="BA74" s="329">
        <v>0.25</v>
      </c>
      <c r="BB74" s="86">
        <v>1</v>
      </c>
      <c r="BC74" s="329">
        <v>0.25</v>
      </c>
      <c r="BD74" s="87">
        <v>1</v>
      </c>
      <c r="BE74" s="85">
        <v>0</v>
      </c>
      <c r="BF74" s="85">
        <v>0</v>
      </c>
      <c r="BG74" s="339">
        <v>0</v>
      </c>
      <c r="BH74" s="377">
        <v>1</v>
      </c>
      <c r="BI74" s="423">
        <v>1</v>
      </c>
      <c r="BJ74" s="378">
        <v>0</v>
      </c>
      <c r="BK74" s="423">
        <v>0</v>
      </c>
      <c r="BL74" s="378">
        <v>0</v>
      </c>
      <c r="BM74" s="423">
        <v>0</v>
      </c>
      <c r="BN74" s="378">
        <v>0</v>
      </c>
      <c r="BO74" s="423">
        <v>0</v>
      </c>
      <c r="BP74" s="615">
        <v>0.25</v>
      </c>
      <c r="BQ74" s="608">
        <v>0.25</v>
      </c>
      <c r="BR74" s="623">
        <v>0.25</v>
      </c>
      <c r="BS74" s="87">
        <v>144000</v>
      </c>
      <c r="BT74" s="85">
        <v>6666</v>
      </c>
      <c r="BU74" s="85">
        <v>0</v>
      </c>
      <c r="BV74" s="95">
        <v>4.6291666666666668E-2</v>
      </c>
      <c r="BW74" s="388" t="s">
        <v>978</v>
      </c>
      <c r="BX74" s="96">
        <v>80000</v>
      </c>
      <c r="BY74" s="85">
        <v>0</v>
      </c>
      <c r="BZ74" s="85">
        <v>0</v>
      </c>
      <c r="CA74" s="95">
        <v>0</v>
      </c>
      <c r="CB74" s="395" t="s">
        <v>978</v>
      </c>
      <c r="CC74" s="87">
        <v>80000</v>
      </c>
      <c r="CD74" s="85">
        <v>0</v>
      </c>
      <c r="CE74" s="85">
        <v>0</v>
      </c>
      <c r="CF74" s="95">
        <v>0</v>
      </c>
      <c r="CG74" s="388" t="s">
        <v>978</v>
      </c>
      <c r="CH74" s="96">
        <v>80000</v>
      </c>
      <c r="CI74" s="85">
        <v>0</v>
      </c>
      <c r="CJ74" s="85">
        <v>0</v>
      </c>
      <c r="CK74" s="95">
        <v>0</v>
      </c>
      <c r="CL74" s="395" t="s">
        <v>978</v>
      </c>
      <c r="CM74" s="403">
        <v>384000</v>
      </c>
      <c r="CN74" s="404">
        <v>6666</v>
      </c>
      <c r="CO74" s="404">
        <v>0</v>
      </c>
      <c r="CP74" s="410">
        <v>1.7359375E-2</v>
      </c>
      <c r="CQ74" s="388" t="s">
        <v>978</v>
      </c>
      <c r="CR74" s="90">
        <v>3</v>
      </c>
      <c r="CS74" s="91" t="s">
        <v>986</v>
      </c>
      <c r="CT74" s="92" t="s">
        <v>904</v>
      </c>
    </row>
    <row r="75" spans="2:98" ht="30.75" thickBot="1" x14ac:dyDescent="0.25">
      <c r="B75" s="856"/>
      <c r="C75" s="859"/>
      <c r="D75" s="862"/>
      <c r="E75" s="864"/>
      <c r="F75" s="864"/>
      <c r="G75" s="14"/>
      <c r="H75" s="864"/>
      <c r="I75" s="14"/>
      <c r="J75" s="14"/>
      <c r="K75" s="864"/>
      <c r="L75" s="14"/>
      <c r="M75" s="14"/>
      <c r="N75" s="864"/>
      <c r="O75" s="188"/>
      <c r="P75" s="188"/>
      <c r="Q75" s="775"/>
      <c r="R75" s="432"/>
      <c r="S75" s="432"/>
      <c r="T75" s="432"/>
      <c r="U75" s="432"/>
      <c r="V75" s="432"/>
      <c r="W75" s="432"/>
      <c r="X75" s="432"/>
      <c r="Y75" s="432"/>
      <c r="Z75" s="432"/>
      <c r="AA75" s="432"/>
      <c r="AB75" s="432"/>
      <c r="AC75" s="432"/>
      <c r="AD75" s="432"/>
      <c r="AE75" s="432"/>
      <c r="AF75" s="432"/>
      <c r="AG75" s="432"/>
      <c r="AH75" s="432"/>
      <c r="AI75" s="432"/>
      <c r="AJ75" s="432"/>
      <c r="AK75" s="432"/>
      <c r="AL75" s="481"/>
      <c r="AM75" s="783"/>
      <c r="AN75" s="873"/>
      <c r="AO75" s="777"/>
      <c r="AP75" s="778"/>
      <c r="AQ75" s="97" t="s">
        <v>140</v>
      </c>
      <c r="AR75" s="98">
        <v>0</v>
      </c>
      <c r="AS75" s="97" t="s">
        <v>290</v>
      </c>
      <c r="AT75" s="145">
        <v>0</v>
      </c>
      <c r="AU75" s="54">
        <v>1</v>
      </c>
      <c r="AV75" s="146">
        <v>0</v>
      </c>
      <c r="AW75" s="324">
        <v>0</v>
      </c>
      <c r="AX75" s="146">
        <v>0</v>
      </c>
      <c r="AY75" s="324">
        <v>0</v>
      </c>
      <c r="AZ75" s="146">
        <v>1</v>
      </c>
      <c r="BA75" s="330">
        <v>1</v>
      </c>
      <c r="BB75" s="147">
        <v>0</v>
      </c>
      <c r="BC75" s="330">
        <v>0</v>
      </c>
      <c r="BD75" s="351">
        <v>0</v>
      </c>
      <c r="BE75" s="146">
        <v>0</v>
      </c>
      <c r="BF75" s="146">
        <v>0</v>
      </c>
      <c r="BG75" s="347">
        <v>0</v>
      </c>
      <c r="BH75" s="417" t="s">
        <v>978</v>
      </c>
      <c r="BI75" s="424" t="s">
        <v>978</v>
      </c>
      <c r="BJ75" s="382" t="s">
        <v>978</v>
      </c>
      <c r="BK75" s="424" t="s">
        <v>978</v>
      </c>
      <c r="BL75" s="382">
        <v>0</v>
      </c>
      <c r="BM75" s="424">
        <v>0</v>
      </c>
      <c r="BN75" s="382" t="s">
        <v>978</v>
      </c>
      <c r="BO75" s="424" t="s">
        <v>978</v>
      </c>
      <c r="BP75" s="616">
        <v>0</v>
      </c>
      <c r="BQ75" s="609">
        <v>0</v>
      </c>
      <c r="BR75" s="624">
        <v>0</v>
      </c>
      <c r="BS75" s="141">
        <v>0</v>
      </c>
      <c r="BT75" s="139">
        <v>0</v>
      </c>
      <c r="BU75" s="139">
        <v>0</v>
      </c>
      <c r="BV75" s="147" t="s">
        <v>978</v>
      </c>
      <c r="BW75" s="389" t="s">
        <v>978</v>
      </c>
      <c r="BX75" s="142">
        <v>0</v>
      </c>
      <c r="BY75" s="139">
        <v>0</v>
      </c>
      <c r="BZ75" s="139">
        <v>0</v>
      </c>
      <c r="CA75" s="147" t="s">
        <v>978</v>
      </c>
      <c r="CB75" s="396" t="s">
        <v>978</v>
      </c>
      <c r="CC75" s="141">
        <v>500000</v>
      </c>
      <c r="CD75" s="139">
        <v>0</v>
      </c>
      <c r="CE75" s="139">
        <v>0</v>
      </c>
      <c r="CF75" s="147">
        <v>0</v>
      </c>
      <c r="CG75" s="389" t="s">
        <v>978</v>
      </c>
      <c r="CH75" s="142">
        <v>0</v>
      </c>
      <c r="CI75" s="139">
        <v>0</v>
      </c>
      <c r="CJ75" s="139">
        <v>0</v>
      </c>
      <c r="CK75" s="147" t="s">
        <v>978</v>
      </c>
      <c r="CL75" s="396" t="s">
        <v>978</v>
      </c>
      <c r="CM75" s="407">
        <v>500000</v>
      </c>
      <c r="CN75" s="408">
        <v>0</v>
      </c>
      <c r="CO75" s="408">
        <v>0</v>
      </c>
      <c r="CP75" s="411">
        <v>0</v>
      </c>
      <c r="CQ75" s="389" t="s">
        <v>978</v>
      </c>
      <c r="CR75" s="103">
        <v>3</v>
      </c>
      <c r="CS75" s="104" t="s">
        <v>986</v>
      </c>
      <c r="CT75" s="105" t="s">
        <v>904</v>
      </c>
    </row>
    <row r="76" spans="2:98" ht="30" customHeight="1" x14ac:dyDescent="0.2">
      <c r="B76" s="856"/>
      <c r="C76" s="859"/>
      <c r="D76" s="862" t="s">
        <v>71</v>
      </c>
      <c r="E76" s="782">
        <v>0</v>
      </c>
      <c r="F76" s="869">
        <v>1</v>
      </c>
      <c r="G76" s="46"/>
      <c r="H76" s="869">
        <v>0.6</v>
      </c>
      <c r="I76" s="46"/>
      <c r="J76" s="46"/>
      <c r="K76" s="869">
        <v>0.7</v>
      </c>
      <c r="L76" s="46"/>
      <c r="M76" s="46"/>
      <c r="N76" s="869">
        <v>0.8</v>
      </c>
      <c r="O76" s="191"/>
      <c r="P76" s="191"/>
      <c r="Q76" s="879">
        <v>1</v>
      </c>
      <c r="R76" s="436"/>
      <c r="S76" s="436"/>
      <c r="T76" s="436"/>
      <c r="U76" s="436"/>
      <c r="V76" s="436"/>
      <c r="W76" s="436"/>
      <c r="X76" s="436"/>
      <c r="Y76" s="436"/>
      <c r="Z76" s="436"/>
      <c r="AA76" s="436"/>
      <c r="AB76" s="436"/>
      <c r="AC76" s="436"/>
      <c r="AD76" s="436"/>
      <c r="AE76" s="436"/>
      <c r="AF76" s="436"/>
      <c r="AG76" s="436"/>
      <c r="AH76" s="436"/>
      <c r="AI76" s="436"/>
      <c r="AJ76" s="436"/>
      <c r="AK76" s="436"/>
      <c r="AL76" s="484"/>
      <c r="AM76" s="783"/>
      <c r="AN76" s="873"/>
      <c r="AO76" s="776">
        <v>6.405482078064284E-2</v>
      </c>
      <c r="AP76" s="772" t="s">
        <v>393</v>
      </c>
      <c r="AQ76" s="70" t="s">
        <v>141</v>
      </c>
      <c r="AR76" s="71">
        <v>0</v>
      </c>
      <c r="AS76" s="70" t="s">
        <v>291</v>
      </c>
      <c r="AT76" s="72">
        <v>2</v>
      </c>
      <c r="AU76" s="73">
        <v>2</v>
      </c>
      <c r="AV76" s="74">
        <v>2</v>
      </c>
      <c r="AW76" s="327">
        <v>0.25</v>
      </c>
      <c r="AX76" s="109">
        <v>2</v>
      </c>
      <c r="AY76" s="327">
        <v>0.25</v>
      </c>
      <c r="AZ76" s="109">
        <v>2</v>
      </c>
      <c r="BA76" s="333">
        <v>0.25</v>
      </c>
      <c r="BB76" s="110">
        <v>2</v>
      </c>
      <c r="BC76" s="333">
        <v>0.25</v>
      </c>
      <c r="BD76" s="111">
        <v>2</v>
      </c>
      <c r="BE76" s="74">
        <v>0</v>
      </c>
      <c r="BF76" s="74">
        <v>0</v>
      </c>
      <c r="BG76" s="338">
        <v>0</v>
      </c>
      <c r="BH76" s="379">
        <v>1</v>
      </c>
      <c r="BI76" s="425">
        <v>1</v>
      </c>
      <c r="BJ76" s="380">
        <v>0</v>
      </c>
      <c r="BK76" s="425">
        <v>0</v>
      </c>
      <c r="BL76" s="380">
        <v>0</v>
      </c>
      <c r="BM76" s="425">
        <v>0</v>
      </c>
      <c r="BN76" s="380">
        <v>0</v>
      </c>
      <c r="BO76" s="425">
        <v>0</v>
      </c>
      <c r="BP76" s="617">
        <v>0.25</v>
      </c>
      <c r="BQ76" s="610">
        <v>0.25</v>
      </c>
      <c r="BR76" s="625">
        <v>0.25</v>
      </c>
      <c r="BS76" s="111">
        <v>63600</v>
      </c>
      <c r="BT76" s="109">
        <v>39333</v>
      </c>
      <c r="BU76" s="109">
        <v>0</v>
      </c>
      <c r="BV76" s="289">
        <v>0.61844339622641509</v>
      </c>
      <c r="BW76" s="390" t="s">
        <v>978</v>
      </c>
      <c r="BX76" s="112">
        <v>80000</v>
      </c>
      <c r="BY76" s="109">
        <v>0</v>
      </c>
      <c r="BZ76" s="109">
        <v>0</v>
      </c>
      <c r="CA76" s="289">
        <v>0</v>
      </c>
      <c r="CB76" s="397" t="s">
        <v>978</v>
      </c>
      <c r="CC76" s="111">
        <v>80000</v>
      </c>
      <c r="CD76" s="109">
        <v>0</v>
      </c>
      <c r="CE76" s="109">
        <v>0</v>
      </c>
      <c r="CF76" s="289">
        <v>0</v>
      </c>
      <c r="CG76" s="390" t="s">
        <v>978</v>
      </c>
      <c r="CH76" s="112">
        <v>80000</v>
      </c>
      <c r="CI76" s="109">
        <v>0</v>
      </c>
      <c r="CJ76" s="109">
        <v>0</v>
      </c>
      <c r="CK76" s="289">
        <v>0</v>
      </c>
      <c r="CL76" s="397" t="s">
        <v>978</v>
      </c>
      <c r="CM76" s="405">
        <v>303600</v>
      </c>
      <c r="CN76" s="406">
        <v>39333</v>
      </c>
      <c r="CO76" s="406">
        <v>0</v>
      </c>
      <c r="CP76" s="412">
        <v>0.12955533596837945</v>
      </c>
      <c r="CQ76" s="390" t="s">
        <v>978</v>
      </c>
      <c r="CR76" s="78">
        <v>3</v>
      </c>
      <c r="CS76" s="79" t="s">
        <v>986</v>
      </c>
      <c r="CT76" s="80" t="s">
        <v>904</v>
      </c>
    </row>
    <row r="77" spans="2:98" ht="30.75" thickBot="1" x14ac:dyDescent="0.25">
      <c r="B77" s="856"/>
      <c r="C77" s="859"/>
      <c r="D77" s="862"/>
      <c r="E77" s="782"/>
      <c r="F77" s="869"/>
      <c r="G77" s="46"/>
      <c r="H77" s="869"/>
      <c r="I77" s="46"/>
      <c r="J77" s="46"/>
      <c r="K77" s="869"/>
      <c r="L77" s="46"/>
      <c r="M77" s="46"/>
      <c r="N77" s="869"/>
      <c r="O77" s="191"/>
      <c r="P77" s="191"/>
      <c r="Q77" s="879"/>
      <c r="R77" s="436"/>
      <c r="S77" s="436"/>
      <c r="T77" s="436"/>
      <c r="U77" s="436"/>
      <c r="V77" s="436"/>
      <c r="W77" s="436"/>
      <c r="X77" s="436"/>
      <c r="Y77" s="436"/>
      <c r="Z77" s="436"/>
      <c r="AA77" s="436"/>
      <c r="AB77" s="436"/>
      <c r="AC77" s="436"/>
      <c r="AD77" s="436"/>
      <c r="AE77" s="436"/>
      <c r="AF77" s="436"/>
      <c r="AG77" s="436"/>
      <c r="AH77" s="436"/>
      <c r="AI77" s="436"/>
      <c r="AJ77" s="436"/>
      <c r="AK77" s="436"/>
      <c r="AL77" s="484"/>
      <c r="AM77" s="783"/>
      <c r="AN77" s="873"/>
      <c r="AO77" s="777"/>
      <c r="AP77" s="778"/>
      <c r="AQ77" s="97" t="s">
        <v>142</v>
      </c>
      <c r="AR77" s="98">
        <v>0</v>
      </c>
      <c r="AS77" s="97" t="s">
        <v>292</v>
      </c>
      <c r="AT77" s="99">
        <v>0</v>
      </c>
      <c r="AU77" s="433">
        <v>1</v>
      </c>
      <c r="AV77" s="139">
        <v>1</v>
      </c>
      <c r="AW77" s="324">
        <v>0.25</v>
      </c>
      <c r="AX77" s="139">
        <v>1</v>
      </c>
      <c r="AY77" s="324">
        <v>0.25</v>
      </c>
      <c r="AZ77" s="139">
        <v>1</v>
      </c>
      <c r="BA77" s="330">
        <v>0.25</v>
      </c>
      <c r="BB77" s="140">
        <v>1</v>
      </c>
      <c r="BC77" s="330">
        <v>0.25</v>
      </c>
      <c r="BD77" s="141">
        <v>1</v>
      </c>
      <c r="BE77" s="139">
        <v>0</v>
      </c>
      <c r="BF77" s="139">
        <v>0</v>
      </c>
      <c r="BG77" s="345">
        <v>0</v>
      </c>
      <c r="BH77" s="417">
        <v>1</v>
      </c>
      <c r="BI77" s="424">
        <v>1</v>
      </c>
      <c r="BJ77" s="382">
        <v>0</v>
      </c>
      <c r="BK77" s="424">
        <v>0</v>
      </c>
      <c r="BL77" s="382">
        <v>0</v>
      </c>
      <c r="BM77" s="424">
        <v>0</v>
      </c>
      <c r="BN77" s="382">
        <v>0</v>
      </c>
      <c r="BO77" s="424">
        <v>0</v>
      </c>
      <c r="BP77" s="616">
        <v>0.25</v>
      </c>
      <c r="BQ77" s="609">
        <v>0.25</v>
      </c>
      <c r="BR77" s="624">
        <v>0.25</v>
      </c>
      <c r="BS77" s="141">
        <v>564269</v>
      </c>
      <c r="BT77" s="139">
        <v>114800</v>
      </c>
      <c r="BU77" s="139">
        <v>0</v>
      </c>
      <c r="BV77" s="147">
        <v>0.20344906418747086</v>
      </c>
      <c r="BW77" s="389" t="s">
        <v>978</v>
      </c>
      <c r="BX77" s="142">
        <v>320000</v>
      </c>
      <c r="BY77" s="139">
        <v>0</v>
      </c>
      <c r="BZ77" s="139">
        <v>0</v>
      </c>
      <c r="CA77" s="147">
        <v>0</v>
      </c>
      <c r="CB77" s="396" t="s">
        <v>978</v>
      </c>
      <c r="CC77" s="141">
        <v>320000</v>
      </c>
      <c r="CD77" s="139">
        <v>0</v>
      </c>
      <c r="CE77" s="139">
        <v>0</v>
      </c>
      <c r="CF77" s="147">
        <v>0</v>
      </c>
      <c r="CG77" s="389" t="s">
        <v>978</v>
      </c>
      <c r="CH77" s="142">
        <v>320000</v>
      </c>
      <c r="CI77" s="139">
        <v>0</v>
      </c>
      <c r="CJ77" s="139">
        <v>0</v>
      </c>
      <c r="CK77" s="147">
        <v>0</v>
      </c>
      <c r="CL77" s="396" t="s">
        <v>978</v>
      </c>
      <c r="CM77" s="407">
        <v>1524269</v>
      </c>
      <c r="CN77" s="408">
        <v>114800</v>
      </c>
      <c r="CO77" s="408">
        <v>0</v>
      </c>
      <c r="CP77" s="411">
        <v>7.5314790237156301E-2</v>
      </c>
      <c r="CQ77" s="389" t="s">
        <v>978</v>
      </c>
      <c r="CR77" s="103">
        <v>3</v>
      </c>
      <c r="CS77" s="104" t="s">
        <v>986</v>
      </c>
      <c r="CT77" s="105" t="s">
        <v>904</v>
      </c>
    </row>
    <row r="78" spans="2:98" ht="60.75" thickBot="1" x14ac:dyDescent="0.25">
      <c r="B78" s="856"/>
      <c r="C78" s="859"/>
      <c r="D78" s="862"/>
      <c r="E78" s="782"/>
      <c r="F78" s="869"/>
      <c r="G78" s="46"/>
      <c r="H78" s="869"/>
      <c r="I78" s="46"/>
      <c r="J78" s="46"/>
      <c r="K78" s="869"/>
      <c r="L78" s="46"/>
      <c r="M78" s="46"/>
      <c r="N78" s="869"/>
      <c r="O78" s="191"/>
      <c r="P78" s="191"/>
      <c r="Q78" s="879"/>
      <c r="R78" s="436"/>
      <c r="S78" s="436"/>
      <c r="T78" s="436"/>
      <c r="U78" s="436"/>
      <c r="V78" s="436"/>
      <c r="W78" s="436"/>
      <c r="X78" s="436"/>
      <c r="Y78" s="436"/>
      <c r="Z78" s="436"/>
      <c r="AA78" s="436"/>
      <c r="AB78" s="436"/>
      <c r="AC78" s="436"/>
      <c r="AD78" s="436"/>
      <c r="AE78" s="436"/>
      <c r="AF78" s="436"/>
      <c r="AG78" s="436"/>
      <c r="AH78" s="436"/>
      <c r="AI78" s="436"/>
      <c r="AJ78" s="436"/>
      <c r="AK78" s="436"/>
      <c r="AL78" s="484"/>
      <c r="AM78" s="781"/>
      <c r="AN78" s="874"/>
      <c r="AO78" s="160">
        <v>7.9661723735544709E-3</v>
      </c>
      <c r="AP78" s="161" t="s">
        <v>394</v>
      </c>
      <c r="AQ78" s="162" t="s">
        <v>143</v>
      </c>
      <c r="AR78" s="163">
        <v>0</v>
      </c>
      <c r="AS78" s="162" t="s">
        <v>293</v>
      </c>
      <c r="AT78" s="164">
        <v>1</v>
      </c>
      <c r="AU78" s="165">
        <v>1</v>
      </c>
      <c r="AV78" s="166">
        <v>1</v>
      </c>
      <c r="AW78" s="335">
        <v>0.25</v>
      </c>
      <c r="AX78" s="166">
        <v>1</v>
      </c>
      <c r="AY78" s="335">
        <v>0.25</v>
      </c>
      <c r="AZ78" s="166">
        <v>1</v>
      </c>
      <c r="BA78" s="337">
        <v>0.25</v>
      </c>
      <c r="BB78" s="167">
        <v>1</v>
      </c>
      <c r="BC78" s="337">
        <v>0.25</v>
      </c>
      <c r="BD78" s="487">
        <v>1</v>
      </c>
      <c r="BE78" s="166">
        <v>0</v>
      </c>
      <c r="BF78" s="166">
        <v>0</v>
      </c>
      <c r="BG78" s="488">
        <v>0</v>
      </c>
      <c r="BH78" s="420">
        <v>1</v>
      </c>
      <c r="BI78" s="426">
        <v>1</v>
      </c>
      <c r="BJ78" s="421">
        <v>0</v>
      </c>
      <c r="BK78" s="426">
        <v>0</v>
      </c>
      <c r="BL78" s="421">
        <v>0</v>
      </c>
      <c r="BM78" s="426">
        <v>0</v>
      </c>
      <c r="BN78" s="421">
        <v>0</v>
      </c>
      <c r="BO78" s="426">
        <v>0</v>
      </c>
      <c r="BP78" s="621">
        <v>0.25</v>
      </c>
      <c r="BQ78" s="613">
        <v>0.25</v>
      </c>
      <c r="BR78" s="629">
        <v>0.25</v>
      </c>
      <c r="BS78" s="468">
        <v>35200</v>
      </c>
      <c r="BT78" s="171">
        <v>1900</v>
      </c>
      <c r="BU78" s="171">
        <v>0</v>
      </c>
      <c r="BV78" s="167">
        <v>5.3977272727272728E-2</v>
      </c>
      <c r="BW78" s="469" t="s">
        <v>978</v>
      </c>
      <c r="BX78" s="170">
        <v>59000</v>
      </c>
      <c r="BY78" s="171">
        <v>0</v>
      </c>
      <c r="BZ78" s="171">
        <v>0</v>
      </c>
      <c r="CA78" s="167">
        <v>0</v>
      </c>
      <c r="CB78" s="470" t="s">
        <v>978</v>
      </c>
      <c r="CC78" s="468">
        <v>59000</v>
      </c>
      <c r="CD78" s="171">
        <v>0</v>
      </c>
      <c r="CE78" s="171">
        <v>0</v>
      </c>
      <c r="CF78" s="167">
        <v>0</v>
      </c>
      <c r="CG78" s="469" t="s">
        <v>978</v>
      </c>
      <c r="CH78" s="170">
        <v>59000</v>
      </c>
      <c r="CI78" s="171">
        <v>0</v>
      </c>
      <c r="CJ78" s="171">
        <v>0</v>
      </c>
      <c r="CK78" s="167">
        <v>0</v>
      </c>
      <c r="CL78" s="470" t="s">
        <v>978</v>
      </c>
      <c r="CM78" s="471">
        <v>212200</v>
      </c>
      <c r="CN78" s="472">
        <v>1900</v>
      </c>
      <c r="CO78" s="472">
        <v>0</v>
      </c>
      <c r="CP78" s="473">
        <v>8.9538171536286525E-3</v>
      </c>
      <c r="CQ78" s="469" t="s">
        <v>978</v>
      </c>
      <c r="CR78" s="172">
        <v>3</v>
      </c>
      <c r="CS78" s="173" t="s">
        <v>986</v>
      </c>
      <c r="CT78" s="474" t="s">
        <v>904</v>
      </c>
    </row>
    <row r="79" spans="2:98" ht="12.95" customHeight="1" thickBot="1" x14ac:dyDescent="0.25">
      <c r="B79" s="856"/>
      <c r="C79" s="859"/>
      <c r="D79" s="862"/>
      <c r="E79" s="782"/>
      <c r="F79" s="869"/>
      <c r="G79" s="46"/>
      <c r="H79" s="869"/>
      <c r="I79" s="46"/>
      <c r="J79" s="46"/>
      <c r="K79" s="869"/>
      <c r="L79" s="46"/>
      <c r="M79" s="46"/>
      <c r="N79" s="869"/>
      <c r="O79" s="191"/>
      <c r="P79" s="191"/>
      <c r="Q79" s="879"/>
      <c r="R79" s="436"/>
      <c r="S79" s="436"/>
      <c r="T79" s="436"/>
      <c r="U79" s="436"/>
      <c r="V79" s="436"/>
      <c r="W79" s="436"/>
      <c r="X79" s="436"/>
      <c r="Y79" s="436"/>
      <c r="Z79" s="436"/>
      <c r="AA79" s="436"/>
      <c r="AB79" s="436"/>
      <c r="AC79" s="436"/>
      <c r="AD79" s="436"/>
      <c r="AE79" s="436"/>
      <c r="AF79" s="436"/>
      <c r="AG79" s="436"/>
      <c r="AH79" s="436"/>
      <c r="AI79" s="436"/>
      <c r="AJ79" s="436"/>
      <c r="AK79" s="436"/>
      <c r="AL79" s="484"/>
      <c r="AM79" s="640"/>
      <c r="AN79" s="641"/>
      <c r="AO79" s="642"/>
      <c r="AP79" s="643"/>
      <c r="AQ79" s="643"/>
      <c r="AR79" s="644"/>
      <c r="AS79" s="643"/>
      <c r="AT79" s="645"/>
      <c r="AU79" s="646"/>
      <c r="AV79" s="645"/>
      <c r="AW79" s="647"/>
      <c r="AX79" s="645"/>
      <c r="AY79" s="647"/>
      <c r="AZ79" s="645"/>
      <c r="BA79" s="647"/>
      <c r="BB79" s="645"/>
      <c r="BC79" s="647"/>
      <c r="BD79" s="643"/>
      <c r="BE79" s="643"/>
      <c r="BF79" s="643"/>
      <c r="BG79" s="645"/>
      <c r="BH79" s="648"/>
      <c r="BI79" s="649"/>
      <c r="BJ79" s="648"/>
      <c r="BK79" s="649"/>
      <c r="BL79" s="648"/>
      <c r="BM79" s="649"/>
      <c r="BN79" s="648"/>
      <c r="BO79" s="649"/>
      <c r="BP79" s="650"/>
      <c r="BQ79" s="649"/>
      <c r="BR79" s="651"/>
      <c r="BS79" s="643"/>
      <c r="BT79" s="643"/>
      <c r="BU79" s="643"/>
      <c r="BV79" s="648"/>
      <c r="BW79" s="652"/>
      <c r="BX79" s="643"/>
      <c r="BY79" s="643"/>
      <c r="BZ79" s="643"/>
      <c r="CA79" s="648"/>
      <c r="CB79" s="652"/>
      <c r="CC79" s="643"/>
      <c r="CD79" s="643"/>
      <c r="CE79" s="643"/>
      <c r="CF79" s="648"/>
      <c r="CG79" s="652"/>
      <c r="CH79" s="643"/>
      <c r="CI79" s="643"/>
      <c r="CJ79" s="643"/>
      <c r="CK79" s="648"/>
      <c r="CL79" s="652"/>
      <c r="CM79" s="653"/>
      <c r="CN79" s="653"/>
      <c r="CO79" s="653"/>
      <c r="CP79" s="652"/>
      <c r="CQ79" s="652"/>
      <c r="CR79" s="643"/>
      <c r="CS79" s="641"/>
      <c r="CT79" s="654"/>
    </row>
    <row r="80" spans="2:98" ht="60" x14ac:dyDescent="0.2">
      <c r="B80" s="856"/>
      <c r="C80" s="859"/>
      <c r="D80" s="876" t="s">
        <v>72</v>
      </c>
      <c r="E80" s="863">
        <v>91.17</v>
      </c>
      <c r="F80" s="864">
        <v>80</v>
      </c>
      <c r="G80" s="14"/>
      <c r="H80" s="864">
        <v>89</v>
      </c>
      <c r="I80" s="14"/>
      <c r="J80" s="14"/>
      <c r="K80" s="864">
        <v>85</v>
      </c>
      <c r="L80" s="14"/>
      <c r="M80" s="14"/>
      <c r="N80" s="864">
        <v>82</v>
      </c>
      <c r="O80" s="188"/>
      <c r="P80" s="188"/>
      <c r="Q80" s="775">
        <v>80</v>
      </c>
      <c r="R80" s="432"/>
      <c r="S80" s="432"/>
      <c r="T80" s="432"/>
      <c r="U80" s="432"/>
      <c r="V80" s="432"/>
      <c r="W80" s="432"/>
      <c r="X80" s="432"/>
      <c r="Y80" s="432"/>
      <c r="Z80" s="432"/>
      <c r="AA80" s="432"/>
      <c r="AB80" s="432"/>
      <c r="AC80" s="432"/>
      <c r="AD80" s="432"/>
      <c r="AE80" s="432"/>
      <c r="AF80" s="432"/>
      <c r="AG80" s="432"/>
      <c r="AH80" s="432"/>
      <c r="AI80" s="432"/>
      <c r="AJ80" s="432"/>
      <c r="AK80" s="432"/>
      <c r="AL80" s="481"/>
      <c r="AM80" s="780">
        <v>3.1538324484098081E-2</v>
      </c>
      <c r="AN80" s="872" t="s">
        <v>395</v>
      </c>
      <c r="AO80" s="780">
        <v>6.3705482724934578E-2</v>
      </c>
      <c r="AP80" s="779" t="s">
        <v>396</v>
      </c>
      <c r="AQ80" s="106" t="s">
        <v>144</v>
      </c>
      <c r="AR80" s="107">
        <v>0</v>
      </c>
      <c r="AS80" s="106" t="s">
        <v>294</v>
      </c>
      <c r="AT80" s="108">
        <v>1</v>
      </c>
      <c r="AU80" s="43">
        <v>1</v>
      </c>
      <c r="AV80" s="109">
        <v>1</v>
      </c>
      <c r="AW80" s="327">
        <v>0.25</v>
      </c>
      <c r="AX80" s="109">
        <v>1</v>
      </c>
      <c r="AY80" s="327">
        <v>0.25</v>
      </c>
      <c r="AZ80" s="109">
        <v>1</v>
      </c>
      <c r="BA80" s="333">
        <v>0.25</v>
      </c>
      <c r="BB80" s="110">
        <v>1</v>
      </c>
      <c r="BC80" s="333">
        <v>0.25</v>
      </c>
      <c r="BD80" s="111">
        <v>1</v>
      </c>
      <c r="BE80" s="109">
        <v>0</v>
      </c>
      <c r="BF80" s="109">
        <v>0</v>
      </c>
      <c r="BG80" s="342">
        <v>0</v>
      </c>
      <c r="BH80" s="379">
        <v>1</v>
      </c>
      <c r="BI80" s="425">
        <v>1</v>
      </c>
      <c r="BJ80" s="380">
        <v>0</v>
      </c>
      <c r="BK80" s="425">
        <v>0</v>
      </c>
      <c r="BL80" s="380">
        <v>0</v>
      </c>
      <c r="BM80" s="425">
        <v>0</v>
      </c>
      <c r="BN80" s="380">
        <v>0</v>
      </c>
      <c r="BO80" s="425">
        <v>0</v>
      </c>
      <c r="BP80" s="617">
        <v>0.25</v>
      </c>
      <c r="BQ80" s="610">
        <v>0.25</v>
      </c>
      <c r="BR80" s="625">
        <v>0.25</v>
      </c>
      <c r="BS80" s="111">
        <v>171830</v>
      </c>
      <c r="BT80" s="109">
        <v>69960</v>
      </c>
      <c r="BU80" s="109">
        <v>0</v>
      </c>
      <c r="BV80" s="289">
        <v>0.40714659838212186</v>
      </c>
      <c r="BW80" s="390" t="s">
        <v>978</v>
      </c>
      <c r="BX80" s="112">
        <v>150000</v>
      </c>
      <c r="BY80" s="109">
        <v>0</v>
      </c>
      <c r="BZ80" s="109">
        <v>0</v>
      </c>
      <c r="CA80" s="289">
        <v>0</v>
      </c>
      <c r="CB80" s="397" t="s">
        <v>978</v>
      </c>
      <c r="CC80" s="111">
        <v>200000</v>
      </c>
      <c r="CD80" s="109">
        <v>0</v>
      </c>
      <c r="CE80" s="109">
        <v>0</v>
      </c>
      <c r="CF80" s="289">
        <v>0</v>
      </c>
      <c r="CG80" s="390" t="s">
        <v>978</v>
      </c>
      <c r="CH80" s="112">
        <v>200000</v>
      </c>
      <c r="CI80" s="109">
        <v>0</v>
      </c>
      <c r="CJ80" s="109">
        <v>0</v>
      </c>
      <c r="CK80" s="289">
        <v>0</v>
      </c>
      <c r="CL80" s="397" t="s">
        <v>978</v>
      </c>
      <c r="CM80" s="405">
        <v>721830</v>
      </c>
      <c r="CN80" s="406">
        <v>69960</v>
      </c>
      <c r="CO80" s="406">
        <v>0</v>
      </c>
      <c r="CP80" s="412">
        <v>9.6920327500935127E-2</v>
      </c>
      <c r="CQ80" s="390" t="s">
        <v>978</v>
      </c>
      <c r="CR80" s="113" t="s">
        <v>988</v>
      </c>
      <c r="CS80" s="442" t="s">
        <v>989</v>
      </c>
      <c r="CT80" s="115" t="s">
        <v>902</v>
      </c>
    </row>
    <row r="81" spans="2:98" ht="75" x14ac:dyDescent="0.2">
      <c r="B81" s="856"/>
      <c r="C81" s="859"/>
      <c r="D81" s="876"/>
      <c r="E81" s="863"/>
      <c r="F81" s="864"/>
      <c r="G81" s="14"/>
      <c r="H81" s="864"/>
      <c r="I81" s="14"/>
      <c r="J81" s="14"/>
      <c r="K81" s="864"/>
      <c r="L81" s="14"/>
      <c r="M81" s="14"/>
      <c r="N81" s="864"/>
      <c r="O81" s="188"/>
      <c r="P81" s="188"/>
      <c r="Q81" s="775"/>
      <c r="R81" s="432"/>
      <c r="S81" s="432"/>
      <c r="T81" s="432"/>
      <c r="U81" s="432"/>
      <c r="V81" s="432"/>
      <c r="W81" s="432"/>
      <c r="X81" s="432"/>
      <c r="Y81" s="432"/>
      <c r="Z81" s="432"/>
      <c r="AA81" s="432"/>
      <c r="AB81" s="432"/>
      <c r="AC81" s="432"/>
      <c r="AD81" s="432"/>
      <c r="AE81" s="432"/>
      <c r="AF81" s="432"/>
      <c r="AG81" s="432"/>
      <c r="AH81" s="432"/>
      <c r="AI81" s="432"/>
      <c r="AJ81" s="432"/>
      <c r="AK81" s="432"/>
      <c r="AL81" s="481"/>
      <c r="AM81" s="783"/>
      <c r="AN81" s="873"/>
      <c r="AO81" s="783"/>
      <c r="AP81" s="773"/>
      <c r="AQ81" s="82" t="s">
        <v>145</v>
      </c>
      <c r="AR81" s="83">
        <v>0</v>
      </c>
      <c r="AS81" s="82" t="s">
        <v>295</v>
      </c>
      <c r="AT81" s="84">
        <v>0</v>
      </c>
      <c r="AU81" s="14">
        <v>1</v>
      </c>
      <c r="AV81" s="85">
        <v>1</v>
      </c>
      <c r="AW81" s="323">
        <v>0.25</v>
      </c>
      <c r="AX81" s="85">
        <v>1</v>
      </c>
      <c r="AY81" s="323">
        <v>0.25</v>
      </c>
      <c r="AZ81" s="85">
        <v>1</v>
      </c>
      <c r="BA81" s="329">
        <v>0.25</v>
      </c>
      <c r="BB81" s="86">
        <v>1</v>
      </c>
      <c r="BC81" s="329">
        <v>0.25</v>
      </c>
      <c r="BD81" s="87">
        <v>1</v>
      </c>
      <c r="BE81" s="85">
        <v>0</v>
      </c>
      <c r="BF81" s="85">
        <v>0</v>
      </c>
      <c r="BG81" s="339">
        <v>0</v>
      </c>
      <c r="BH81" s="377">
        <v>1</v>
      </c>
      <c r="BI81" s="423">
        <v>1</v>
      </c>
      <c r="BJ81" s="378">
        <v>0</v>
      </c>
      <c r="BK81" s="423">
        <v>0</v>
      </c>
      <c r="BL81" s="378">
        <v>0</v>
      </c>
      <c r="BM81" s="423">
        <v>0</v>
      </c>
      <c r="BN81" s="378">
        <v>0</v>
      </c>
      <c r="BO81" s="423">
        <v>0</v>
      </c>
      <c r="BP81" s="615">
        <v>0.25</v>
      </c>
      <c r="BQ81" s="608">
        <v>0.25</v>
      </c>
      <c r="BR81" s="623">
        <v>0.25</v>
      </c>
      <c r="BS81" s="87">
        <v>63000</v>
      </c>
      <c r="BT81" s="85">
        <v>40000</v>
      </c>
      <c r="BU81" s="85">
        <v>0</v>
      </c>
      <c r="BV81" s="95">
        <v>0.63492063492063489</v>
      </c>
      <c r="BW81" s="388" t="s">
        <v>978</v>
      </c>
      <c r="BX81" s="96">
        <v>500000</v>
      </c>
      <c r="BY81" s="85">
        <v>0</v>
      </c>
      <c r="BZ81" s="85">
        <v>0</v>
      </c>
      <c r="CA81" s="95">
        <v>0</v>
      </c>
      <c r="CB81" s="395" t="s">
        <v>978</v>
      </c>
      <c r="CC81" s="87">
        <v>450000</v>
      </c>
      <c r="CD81" s="85">
        <v>0</v>
      </c>
      <c r="CE81" s="85">
        <v>0</v>
      </c>
      <c r="CF81" s="95">
        <v>0</v>
      </c>
      <c r="CG81" s="388" t="s">
        <v>978</v>
      </c>
      <c r="CH81" s="96">
        <v>600000</v>
      </c>
      <c r="CI81" s="85">
        <v>0</v>
      </c>
      <c r="CJ81" s="85">
        <v>0</v>
      </c>
      <c r="CK81" s="95">
        <v>0</v>
      </c>
      <c r="CL81" s="395" t="s">
        <v>978</v>
      </c>
      <c r="CM81" s="403">
        <v>1613000</v>
      </c>
      <c r="CN81" s="404">
        <v>40000</v>
      </c>
      <c r="CO81" s="404">
        <v>0</v>
      </c>
      <c r="CP81" s="410">
        <v>2.4798512089274645E-2</v>
      </c>
      <c r="CQ81" s="388" t="s">
        <v>978</v>
      </c>
      <c r="CR81" s="90">
        <v>16</v>
      </c>
      <c r="CS81" s="91" t="s">
        <v>989</v>
      </c>
      <c r="CT81" s="92" t="s">
        <v>902</v>
      </c>
    </row>
    <row r="82" spans="2:98" ht="30" x14ac:dyDescent="0.2">
      <c r="B82" s="856"/>
      <c r="C82" s="859"/>
      <c r="D82" s="876"/>
      <c r="E82" s="863"/>
      <c r="F82" s="864"/>
      <c r="G82" s="14"/>
      <c r="H82" s="864"/>
      <c r="I82" s="14"/>
      <c r="J82" s="14"/>
      <c r="K82" s="864"/>
      <c r="L82" s="14"/>
      <c r="M82" s="14"/>
      <c r="N82" s="864"/>
      <c r="O82" s="188"/>
      <c r="P82" s="188"/>
      <c r="Q82" s="775"/>
      <c r="R82" s="432"/>
      <c r="S82" s="432"/>
      <c r="T82" s="432"/>
      <c r="U82" s="432"/>
      <c r="V82" s="432"/>
      <c r="W82" s="432"/>
      <c r="X82" s="432"/>
      <c r="Y82" s="432"/>
      <c r="Z82" s="432"/>
      <c r="AA82" s="432"/>
      <c r="AB82" s="432"/>
      <c r="AC82" s="432"/>
      <c r="AD82" s="432"/>
      <c r="AE82" s="432"/>
      <c r="AF82" s="432"/>
      <c r="AG82" s="432"/>
      <c r="AH82" s="432"/>
      <c r="AI82" s="432"/>
      <c r="AJ82" s="432"/>
      <c r="AK82" s="432"/>
      <c r="AL82" s="481"/>
      <c r="AM82" s="783"/>
      <c r="AN82" s="873"/>
      <c r="AO82" s="783"/>
      <c r="AP82" s="773"/>
      <c r="AQ82" s="82" t="s">
        <v>146</v>
      </c>
      <c r="AR82" s="83">
        <v>0</v>
      </c>
      <c r="AS82" s="82" t="s">
        <v>296</v>
      </c>
      <c r="AT82" s="84">
        <v>4</v>
      </c>
      <c r="AU82" s="14">
        <v>4</v>
      </c>
      <c r="AV82" s="85">
        <v>4</v>
      </c>
      <c r="AW82" s="323">
        <v>1</v>
      </c>
      <c r="AX82" s="85">
        <v>0</v>
      </c>
      <c r="AY82" s="323">
        <v>0</v>
      </c>
      <c r="AZ82" s="85">
        <v>0</v>
      </c>
      <c r="BA82" s="329">
        <v>0</v>
      </c>
      <c r="BB82" s="86">
        <v>0</v>
      </c>
      <c r="BC82" s="329">
        <v>0</v>
      </c>
      <c r="BD82" s="87">
        <v>4</v>
      </c>
      <c r="BE82" s="85">
        <v>0</v>
      </c>
      <c r="BF82" s="85">
        <v>0</v>
      </c>
      <c r="BG82" s="339">
        <v>0</v>
      </c>
      <c r="BH82" s="377">
        <v>1</v>
      </c>
      <c r="BI82" s="423">
        <v>1</v>
      </c>
      <c r="BJ82" s="378" t="s">
        <v>978</v>
      </c>
      <c r="BK82" s="423" t="s">
        <v>978</v>
      </c>
      <c r="BL82" s="378" t="s">
        <v>978</v>
      </c>
      <c r="BM82" s="423" t="s">
        <v>978</v>
      </c>
      <c r="BN82" s="378" t="s">
        <v>978</v>
      </c>
      <c r="BO82" s="423" t="s">
        <v>978</v>
      </c>
      <c r="BP82" s="615">
        <v>1</v>
      </c>
      <c r="BQ82" s="608">
        <v>1</v>
      </c>
      <c r="BR82" s="623">
        <v>1</v>
      </c>
      <c r="BS82" s="87">
        <v>17000</v>
      </c>
      <c r="BT82" s="85">
        <v>16654</v>
      </c>
      <c r="BU82" s="85">
        <v>0</v>
      </c>
      <c r="BV82" s="95">
        <v>0.97964705882352943</v>
      </c>
      <c r="BW82" s="388" t="s">
        <v>978</v>
      </c>
      <c r="BX82" s="96">
        <v>0</v>
      </c>
      <c r="BY82" s="85">
        <v>0</v>
      </c>
      <c r="BZ82" s="85">
        <v>0</v>
      </c>
      <c r="CA82" s="95" t="s">
        <v>978</v>
      </c>
      <c r="CB82" s="395" t="s">
        <v>978</v>
      </c>
      <c r="CC82" s="87">
        <v>0</v>
      </c>
      <c r="CD82" s="85">
        <v>0</v>
      </c>
      <c r="CE82" s="85">
        <v>0</v>
      </c>
      <c r="CF82" s="95" t="s">
        <v>978</v>
      </c>
      <c r="CG82" s="388" t="s">
        <v>978</v>
      </c>
      <c r="CH82" s="96">
        <v>0</v>
      </c>
      <c r="CI82" s="85">
        <v>0</v>
      </c>
      <c r="CJ82" s="85">
        <v>0</v>
      </c>
      <c r="CK82" s="95" t="s">
        <v>978</v>
      </c>
      <c r="CL82" s="395" t="s">
        <v>978</v>
      </c>
      <c r="CM82" s="403">
        <v>17000</v>
      </c>
      <c r="CN82" s="404">
        <v>16654</v>
      </c>
      <c r="CO82" s="404">
        <v>0</v>
      </c>
      <c r="CP82" s="410">
        <v>0.97964705882352943</v>
      </c>
      <c r="CQ82" s="388" t="s">
        <v>978</v>
      </c>
      <c r="CR82" s="90">
        <v>4</v>
      </c>
      <c r="CS82" s="91" t="s">
        <v>989</v>
      </c>
      <c r="CT82" s="92" t="s">
        <v>902</v>
      </c>
    </row>
    <row r="83" spans="2:98" ht="30.75" thickBot="1" x14ac:dyDescent="0.25">
      <c r="B83" s="856"/>
      <c r="C83" s="859"/>
      <c r="D83" s="876"/>
      <c r="E83" s="863"/>
      <c r="F83" s="864"/>
      <c r="G83" s="14"/>
      <c r="H83" s="864"/>
      <c r="I83" s="14"/>
      <c r="J83" s="14"/>
      <c r="K83" s="864"/>
      <c r="L83" s="14"/>
      <c r="M83" s="14"/>
      <c r="N83" s="864"/>
      <c r="O83" s="188"/>
      <c r="P83" s="188"/>
      <c r="Q83" s="775"/>
      <c r="R83" s="432"/>
      <c r="S83" s="432"/>
      <c r="T83" s="432"/>
      <c r="U83" s="432"/>
      <c r="V83" s="432"/>
      <c r="W83" s="432"/>
      <c r="X83" s="432"/>
      <c r="Y83" s="432"/>
      <c r="Z83" s="432"/>
      <c r="AA83" s="432"/>
      <c r="AB83" s="432"/>
      <c r="AC83" s="432"/>
      <c r="AD83" s="432"/>
      <c r="AE83" s="432"/>
      <c r="AF83" s="432"/>
      <c r="AG83" s="432"/>
      <c r="AH83" s="432"/>
      <c r="AI83" s="432"/>
      <c r="AJ83" s="432"/>
      <c r="AK83" s="432"/>
      <c r="AL83" s="481"/>
      <c r="AM83" s="783"/>
      <c r="AN83" s="873"/>
      <c r="AO83" s="781"/>
      <c r="AP83" s="774"/>
      <c r="AQ83" s="116" t="s">
        <v>147</v>
      </c>
      <c r="AR83" s="117">
        <v>0</v>
      </c>
      <c r="AS83" s="116" t="s">
        <v>297</v>
      </c>
      <c r="AT83" s="118">
        <v>2</v>
      </c>
      <c r="AU83" s="30">
        <v>4</v>
      </c>
      <c r="AV83" s="121">
        <v>0</v>
      </c>
      <c r="AW83" s="324">
        <v>0</v>
      </c>
      <c r="AX83" s="139">
        <v>1</v>
      </c>
      <c r="AY83" s="324">
        <v>0.25</v>
      </c>
      <c r="AZ83" s="139">
        <v>1</v>
      </c>
      <c r="BA83" s="330">
        <v>0.25</v>
      </c>
      <c r="BB83" s="140">
        <v>2</v>
      </c>
      <c r="BC83" s="330">
        <v>0.5</v>
      </c>
      <c r="BD83" s="141">
        <v>0</v>
      </c>
      <c r="BE83" s="121">
        <v>0</v>
      </c>
      <c r="BF83" s="121">
        <v>0</v>
      </c>
      <c r="BG83" s="346">
        <v>0</v>
      </c>
      <c r="BH83" s="417" t="s">
        <v>978</v>
      </c>
      <c r="BI83" s="424" t="s">
        <v>978</v>
      </c>
      <c r="BJ83" s="382">
        <v>0</v>
      </c>
      <c r="BK83" s="424">
        <v>0</v>
      </c>
      <c r="BL83" s="382">
        <v>0</v>
      </c>
      <c r="BM83" s="424">
        <v>0</v>
      </c>
      <c r="BN83" s="382">
        <v>0</v>
      </c>
      <c r="BO83" s="424">
        <v>0</v>
      </c>
      <c r="BP83" s="616">
        <v>0</v>
      </c>
      <c r="BQ83" s="609">
        <v>0</v>
      </c>
      <c r="BR83" s="624">
        <v>0</v>
      </c>
      <c r="BS83" s="141">
        <v>0</v>
      </c>
      <c r="BT83" s="139">
        <v>0</v>
      </c>
      <c r="BU83" s="139">
        <v>0</v>
      </c>
      <c r="BV83" s="147" t="s">
        <v>978</v>
      </c>
      <c r="BW83" s="389" t="s">
        <v>978</v>
      </c>
      <c r="BX83" s="142">
        <v>100000</v>
      </c>
      <c r="BY83" s="139">
        <v>0</v>
      </c>
      <c r="BZ83" s="139">
        <v>0</v>
      </c>
      <c r="CA83" s="147">
        <v>0</v>
      </c>
      <c r="CB83" s="396" t="s">
        <v>978</v>
      </c>
      <c r="CC83" s="141">
        <v>1000000</v>
      </c>
      <c r="CD83" s="139">
        <v>0</v>
      </c>
      <c r="CE83" s="139">
        <v>0</v>
      </c>
      <c r="CF83" s="147">
        <v>0</v>
      </c>
      <c r="CG83" s="389" t="s">
        <v>978</v>
      </c>
      <c r="CH83" s="142">
        <v>1000000</v>
      </c>
      <c r="CI83" s="139">
        <v>0</v>
      </c>
      <c r="CJ83" s="139">
        <v>0</v>
      </c>
      <c r="CK83" s="147">
        <v>0</v>
      </c>
      <c r="CL83" s="396" t="s">
        <v>978</v>
      </c>
      <c r="CM83" s="407">
        <v>2100000</v>
      </c>
      <c r="CN83" s="408">
        <v>0</v>
      </c>
      <c r="CO83" s="408">
        <v>0</v>
      </c>
      <c r="CP83" s="411">
        <v>0</v>
      </c>
      <c r="CQ83" s="389" t="s">
        <v>978</v>
      </c>
      <c r="CR83" s="123">
        <v>4</v>
      </c>
      <c r="CS83" s="124" t="s">
        <v>989</v>
      </c>
      <c r="CT83" s="125" t="s">
        <v>902</v>
      </c>
    </row>
    <row r="84" spans="2:98" ht="45" x14ac:dyDescent="0.2">
      <c r="B84" s="856"/>
      <c r="C84" s="859"/>
      <c r="D84" s="876"/>
      <c r="E84" s="863"/>
      <c r="F84" s="864"/>
      <c r="G84" s="14"/>
      <c r="H84" s="864"/>
      <c r="I84" s="14"/>
      <c r="J84" s="14"/>
      <c r="K84" s="864"/>
      <c r="L84" s="14"/>
      <c r="M84" s="14"/>
      <c r="N84" s="864"/>
      <c r="O84" s="188"/>
      <c r="P84" s="188"/>
      <c r="Q84" s="775"/>
      <c r="R84" s="432"/>
      <c r="S84" s="432"/>
      <c r="T84" s="432"/>
      <c r="U84" s="432"/>
      <c r="V84" s="432"/>
      <c r="W84" s="432"/>
      <c r="X84" s="432"/>
      <c r="Y84" s="432"/>
      <c r="Z84" s="432"/>
      <c r="AA84" s="432"/>
      <c r="AB84" s="432"/>
      <c r="AC84" s="432"/>
      <c r="AD84" s="432"/>
      <c r="AE84" s="432"/>
      <c r="AF84" s="432"/>
      <c r="AG84" s="432"/>
      <c r="AH84" s="432"/>
      <c r="AI84" s="432"/>
      <c r="AJ84" s="432"/>
      <c r="AK84" s="432"/>
      <c r="AL84" s="481"/>
      <c r="AM84" s="783"/>
      <c r="AN84" s="873"/>
      <c r="AO84" s="776">
        <v>4.7055831849281277E-2</v>
      </c>
      <c r="AP84" s="772" t="s">
        <v>397</v>
      </c>
      <c r="AQ84" s="70" t="s">
        <v>148</v>
      </c>
      <c r="AR84" s="71">
        <v>0</v>
      </c>
      <c r="AS84" s="70" t="s">
        <v>298</v>
      </c>
      <c r="AT84" s="72">
        <v>0</v>
      </c>
      <c r="AU84" s="73">
        <v>1</v>
      </c>
      <c r="AV84" s="74">
        <v>1</v>
      </c>
      <c r="AW84" s="327">
        <v>0.25</v>
      </c>
      <c r="AX84" s="109">
        <v>1</v>
      </c>
      <c r="AY84" s="327">
        <v>0.25</v>
      </c>
      <c r="AZ84" s="109">
        <v>1</v>
      </c>
      <c r="BA84" s="333">
        <v>0.25</v>
      </c>
      <c r="BB84" s="110">
        <v>1</v>
      </c>
      <c r="BC84" s="333">
        <v>0.25</v>
      </c>
      <c r="BD84" s="111">
        <v>1</v>
      </c>
      <c r="BE84" s="74">
        <v>0</v>
      </c>
      <c r="BF84" s="74">
        <v>0</v>
      </c>
      <c r="BG84" s="338">
        <v>0</v>
      </c>
      <c r="BH84" s="379">
        <v>1</v>
      </c>
      <c r="BI84" s="425">
        <v>1</v>
      </c>
      <c r="BJ84" s="380">
        <v>0</v>
      </c>
      <c r="BK84" s="425">
        <v>0</v>
      </c>
      <c r="BL84" s="380">
        <v>0</v>
      </c>
      <c r="BM84" s="425">
        <v>0</v>
      </c>
      <c r="BN84" s="380">
        <v>0</v>
      </c>
      <c r="BO84" s="425">
        <v>0</v>
      </c>
      <c r="BP84" s="617">
        <v>0.25</v>
      </c>
      <c r="BQ84" s="610">
        <v>0.25</v>
      </c>
      <c r="BR84" s="625">
        <v>0.25</v>
      </c>
      <c r="BS84" s="111">
        <v>289750</v>
      </c>
      <c r="BT84" s="109">
        <v>284328</v>
      </c>
      <c r="BU84" s="109">
        <v>0</v>
      </c>
      <c r="BV84" s="289">
        <v>0.98128731665228641</v>
      </c>
      <c r="BW84" s="390" t="s">
        <v>978</v>
      </c>
      <c r="BX84" s="112">
        <v>100000</v>
      </c>
      <c r="BY84" s="109">
        <v>0</v>
      </c>
      <c r="BZ84" s="109">
        <v>0</v>
      </c>
      <c r="CA84" s="289">
        <v>0</v>
      </c>
      <c r="CB84" s="397" t="s">
        <v>978</v>
      </c>
      <c r="CC84" s="111">
        <v>100000</v>
      </c>
      <c r="CD84" s="109">
        <v>0</v>
      </c>
      <c r="CE84" s="109">
        <v>0</v>
      </c>
      <c r="CF84" s="289">
        <v>0</v>
      </c>
      <c r="CG84" s="390" t="s">
        <v>978</v>
      </c>
      <c r="CH84" s="112">
        <v>100000</v>
      </c>
      <c r="CI84" s="109">
        <v>0</v>
      </c>
      <c r="CJ84" s="109">
        <v>0</v>
      </c>
      <c r="CK84" s="289">
        <v>0</v>
      </c>
      <c r="CL84" s="397" t="s">
        <v>978</v>
      </c>
      <c r="CM84" s="405">
        <v>589750</v>
      </c>
      <c r="CN84" s="406">
        <v>284328</v>
      </c>
      <c r="CO84" s="406">
        <v>0</v>
      </c>
      <c r="CP84" s="412">
        <v>0.48211615091140314</v>
      </c>
      <c r="CQ84" s="390" t="s">
        <v>978</v>
      </c>
      <c r="CR84" s="78">
        <v>16</v>
      </c>
      <c r="CS84" s="79" t="s">
        <v>989</v>
      </c>
      <c r="CT84" s="80" t="s">
        <v>902</v>
      </c>
    </row>
    <row r="85" spans="2:98" ht="75" x14ac:dyDescent="0.2">
      <c r="B85" s="856"/>
      <c r="C85" s="859"/>
      <c r="D85" s="876"/>
      <c r="E85" s="863"/>
      <c r="F85" s="864"/>
      <c r="G85" s="14"/>
      <c r="H85" s="864"/>
      <c r="I85" s="14"/>
      <c r="J85" s="14"/>
      <c r="K85" s="864"/>
      <c r="L85" s="14"/>
      <c r="M85" s="14"/>
      <c r="N85" s="864"/>
      <c r="O85" s="188"/>
      <c r="P85" s="188"/>
      <c r="Q85" s="775"/>
      <c r="R85" s="432"/>
      <c r="S85" s="432"/>
      <c r="T85" s="432"/>
      <c r="U85" s="432"/>
      <c r="V85" s="432"/>
      <c r="W85" s="432"/>
      <c r="X85" s="432"/>
      <c r="Y85" s="432"/>
      <c r="Z85" s="432"/>
      <c r="AA85" s="432"/>
      <c r="AB85" s="432"/>
      <c r="AC85" s="432"/>
      <c r="AD85" s="432"/>
      <c r="AE85" s="432"/>
      <c r="AF85" s="432"/>
      <c r="AG85" s="432"/>
      <c r="AH85" s="432"/>
      <c r="AI85" s="432"/>
      <c r="AJ85" s="432"/>
      <c r="AK85" s="432"/>
      <c r="AL85" s="481"/>
      <c r="AM85" s="783"/>
      <c r="AN85" s="873"/>
      <c r="AO85" s="783"/>
      <c r="AP85" s="773"/>
      <c r="AQ85" s="82" t="s">
        <v>149</v>
      </c>
      <c r="AR85" s="83">
        <v>0</v>
      </c>
      <c r="AS85" s="82" t="s">
        <v>299</v>
      </c>
      <c r="AT85" s="84">
        <v>1</v>
      </c>
      <c r="AU85" s="14">
        <v>4</v>
      </c>
      <c r="AV85" s="85">
        <v>1</v>
      </c>
      <c r="AW85" s="323">
        <v>0.25</v>
      </c>
      <c r="AX85" s="85">
        <v>1</v>
      </c>
      <c r="AY85" s="323">
        <v>0.25</v>
      </c>
      <c r="AZ85" s="85">
        <v>1</v>
      </c>
      <c r="BA85" s="329">
        <v>0.25</v>
      </c>
      <c r="BB85" s="86">
        <v>1</v>
      </c>
      <c r="BC85" s="329">
        <v>0.25</v>
      </c>
      <c r="BD85" s="87">
        <v>1</v>
      </c>
      <c r="BE85" s="85">
        <v>0</v>
      </c>
      <c r="BF85" s="85">
        <v>0</v>
      </c>
      <c r="BG85" s="339">
        <v>0</v>
      </c>
      <c r="BH85" s="377">
        <v>1</v>
      </c>
      <c r="BI85" s="423">
        <v>1</v>
      </c>
      <c r="BJ85" s="378">
        <v>0</v>
      </c>
      <c r="BK85" s="423">
        <v>0</v>
      </c>
      <c r="BL85" s="378">
        <v>0</v>
      </c>
      <c r="BM85" s="423">
        <v>0</v>
      </c>
      <c r="BN85" s="378">
        <v>0</v>
      </c>
      <c r="BO85" s="423">
        <v>0</v>
      </c>
      <c r="BP85" s="615">
        <v>0.25</v>
      </c>
      <c r="BQ85" s="608">
        <v>0.25</v>
      </c>
      <c r="BR85" s="623">
        <v>0.25</v>
      </c>
      <c r="BS85" s="87">
        <v>35953</v>
      </c>
      <c r="BT85" s="85">
        <v>25000</v>
      </c>
      <c r="BU85" s="85">
        <v>0</v>
      </c>
      <c r="BV85" s="95">
        <v>0.69535226545768081</v>
      </c>
      <c r="BW85" s="388" t="s">
        <v>978</v>
      </c>
      <c r="BX85" s="96">
        <v>150000</v>
      </c>
      <c r="BY85" s="85">
        <v>0</v>
      </c>
      <c r="BZ85" s="85">
        <v>0</v>
      </c>
      <c r="CA85" s="95">
        <v>0</v>
      </c>
      <c r="CB85" s="395" t="s">
        <v>978</v>
      </c>
      <c r="CC85" s="87">
        <v>150000</v>
      </c>
      <c r="CD85" s="85">
        <v>0</v>
      </c>
      <c r="CE85" s="85">
        <v>0</v>
      </c>
      <c r="CF85" s="95">
        <v>0</v>
      </c>
      <c r="CG85" s="388" t="s">
        <v>978</v>
      </c>
      <c r="CH85" s="96">
        <v>150000</v>
      </c>
      <c r="CI85" s="85">
        <v>0</v>
      </c>
      <c r="CJ85" s="85">
        <v>0</v>
      </c>
      <c r="CK85" s="95">
        <v>0</v>
      </c>
      <c r="CL85" s="395" t="s">
        <v>978</v>
      </c>
      <c r="CM85" s="403">
        <v>485953</v>
      </c>
      <c r="CN85" s="404">
        <v>25000</v>
      </c>
      <c r="CO85" s="404">
        <v>0</v>
      </c>
      <c r="CP85" s="410">
        <v>5.1445304381287901E-2</v>
      </c>
      <c r="CQ85" s="388" t="s">
        <v>978</v>
      </c>
      <c r="CR85" s="90">
        <v>3</v>
      </c>
      <c r="CS85" s="91" t="s">
        <v>989</v>
      </c>
      <c r="CT85" s="92" t="s">
        <v>902</v>
      </c>
    </row>
    <row r="86" spans="2:98" ht="45" x14ac:dyDescent="0.2">
      <c r="B86" s="856"/>
      <c r="C86" s="859"/>
      <c r="D86" s="876"/>
      <c r="E86" s="863"/>
      <c r="F86" s="864"/>
      <c r="G86" s="14"/>
      <c r="H86" s="864"/>
      <c r="I86" s="14"/>
      <c r="J86" s="14"/>
      <c r="K86" s="864"/>
      <c r="L86" s="14"/>
      <c r="M86" s="14"/>
      <c r="N86" s="864"/>
      <c r="O86" s="188"/>
      <c r="P86" s="188"/>
      <c r="Q86" s="775"/>
      <c r="R86" s="432"/>
      <c r="S86" s="432"/>
      <c r="T86" s="432"/>
      <c r="U86" s="432"/>
      <c r="V86" s="432"/>
      <c r="W86" s="432"/>
      <c r="X86" s="432"/>
      <c r="Y86" s="432"/>
      <c r="Z86" s="432"/>
      <c r="AA86" s="432"/>
      <c r="AB86" s="432"/>
      <c r="AC86" s="432"/>
      <c r="AD86" s="432"/>
      <c r="AE86" s="432"/>
      <c r="AF86" s="432"/>
      <c r="AG86" s="432"/>
      <c r="AH86" s="432"/>
      <c r="AI86" s="432"/>
      <c r="AJ86" s="432"/>
      <c r="AK86" s="432"/>
      <c r="AL86" s="481"/>
      <c r="AM86" s="783"/>
      <c r="AN86" s="873"/>
      <c r="AO86" s="783"/>
      <c r="AP86" s="773"/>
      <c r="AQ86" s="82" t="s">
        <v>150</v>
      </c>
      <c r="AR86" s="83">
        <v>0</v>
      </c>
      <c r="AS86" s="82" t="s">
        <v>300</v>
      </c>
      <c r="AT86" s="84">
        <v>0</v>
      </c>
      <c r="AU86" s="14">
        <v>1</v>
      </c>
      <c r="AV86" s="85">
        <v>0</v>
      </c>
      <c r="AW86" s="323">
        <v>0</v>
      </c>
      <c r="AX86" s="85">
        <v>1</v>
      </c>
      <c r="AY86" s="323">
        <v>0.33</v>
      </c>
      <c r="AZ86" s="85">
        <v>1</v>
      </c>
      <c r="BA86" s="329">
        <v>0.33</v>
      </c>
      <c r="BB86" s="86">
        <v>1</v>
      </c>
      <c r="BC86" s="329">
        <v>0.34</v>
      </c>
      <c r="BD86" s="87">
        <v>0</v>
      </c>
      <c r="BE86" s="85">
        <v>0</v>
      </c>
      <c r="BF86" s="85">
        <v>0</v>
      </c>
      <c r="BG86" s="339">
        <v>0</v>
      </c>
      <c r="BH86" s="377" t="s">
        <v>978</v>
      </c>
      <c r="BI86" s="423" t="s">
        <v>978</v>
      </c>
      <c r="BJ86" s="378">
        <v>0</v>
      </c>
      <c r="BK86" s="423">
        <v>0</v>
      </c>
      <c r="BL86" s="378">
        <v>0</v>
      </c>
      <c r="BM86" s="423">
        <v>0</v>
      </c>
      <c r="BN86" s="378">
        <v>0</v>
      </c>
      <c r="BO86" s="423">
        <v>0</v>
      </c>
      <c r="BP86" s="615">
        <v>0</v>
      </c>
      <c r="BQ86" s="608">
        <v>0</v>
      </c>
      <c r="BR86" s="623">
        <v>0</v>
      </c>
      <c r="BS86" s="87">
        <v>0</v>
      </c>
      <c r="BT86" s="85">
        <v>0</v>
      </c>
      <c r="BU86" s="85">
        <v>0</v>
      </c>
      <c r="BV86" s="95" t="s">
        <v>978</v>
      </c>
      <c r="BW86" s="388" t="s">
        <v>978</v>
      </c>
      <c r="BX86" s="96">
        <v>250000</v>
      </c>
      <c r="BY86" s="85">
        <v>0</v>
      </c>
      <c r="BZ86" s="85">
        <v>0</v>
      </c>
      <c r="CA86" s="95">
        <v>0</v>
      </c>
      <c r="CB86" s="395" t="s">
        <v>978</v>
      </c>
      <c r="CC86" s="87">
        <v>250000</v>
      </c>
      <c r="CD86" s="85">
        <v>0</v>
      </c>
      <c r="CE86" s="85">
        <v>0</v>
      </c>
      <c r="CF86" s="95">
        <v>0</v>
      </c>
      <c r="CG86" s="388" t="s">
        <v>978</v>
      </c>
      <c r="CH86" s="96">
        <v>250000</v>
      </c>
      <c r="CI86" s="85">
        <v>0</v>
      </c>
      <c r="CJ86" s="85">
        <v>0</v>
      </c>
      <c r="CK86" s="95">
        <v>0</v>
      </c>
      <c r="CL86" s="395" t="s">
        <v>978</v>
      </c>
      <c r="CM86" s="403">
        <v>750000</v>
      </c>
      <c r="CN86" s="404">
        <v>0</v>
      </c>
      <c r="CO86" s="404">
        <v>0</v>
      </c>
      <c r="CP86" s="410">
        <v>0</v>
      </c>
      <c r="CQ86" s="388" t="s">
        <v>978</v>
      </c>
      <c r="CR86" s="90">
        <v>5</v>
      </c>
      <c r="CS86" s="91" t="s">
        <v>989</v>
      </c>
      <c r="CT86" s="92" t="s">
        <v>902</v>
      </c>
    </row>
    <row r="87" spans="2:98" ht="60" x14ac:dyDescent="0.2">
      <c r="B87" s="856"/>
      <c r="C87" s="859"/>
      <c r="D87" s="876"/>
      <c r="E87" s="863"/>
      <c r="F87" s="864"/>
      <c r="G87" s="14"/>
      <c r="H87" s="864"/>
      <c r="I87" s="14"/>
      <c r="J87" s="14"/>
      <c r="K87" s="864"/>
      <c r="L87" s="14"/>
      <c r="M87" s="14"/>
      <c r="N87" s="864"/>
      <c r="O87" s="188"/>
      <c r="P87" s="188"/>
      <c r="Q87" s="775"/>
      <c r="R87" s="432"/>
      <c r="S87" s="432"/>
      <c r="T87" s="432"/>
      <c r="U87" s="432"/>
      <c r="V87" s="432"/>
      <c r="W87" s="432"/>
      <c r="X87" s="432"/>
      <c r="Y87" s="432"/>
      <c r="Z87" s="432"/>
      <c r="AA87" s="432"/>
      <c r="AB87" s="432"/>
      <c r="AC87" s="432"/>
      <c r="AD87" s="432"/>
      <c r="AE87" s="432"/>
      <c r="AF87" s="432"/>
      <c r="AG87" s="432"/>
      <c r="AH87" s="432"/>
      <c r="AI87" s="432"/>
      <c r="AJ87" s="432"/>
      <c r="AK87" s="432"/>
      <c r="AL87" s="481"/>
      <c r="AM87" s="783"/>
      <c r="AN87" s="873"/>
      <c r="AO87" s="783"/>
      <c r="AP87" s="773"/>
      <c r="AQ87" s="82" t="s">
        <v>151</v>
      </c>
      <c r="AR87" s="83">
        <v>0</v>
      </c>
      <c r="AS87" s="82" t="s">
        <v>301</v>
      </c>
      <c r="AT87" s="84">
        <v>0</v>
      </c>
      <c r="AU87" s="14">
        <v>1</v>
      </c>
      <c r="AV87" s="85">
        <v>0</v>
      </c>
      <c r="AW87" s="323">
        <v>0</v>
      </c>
      <c r="AX87" s="85">
        <v>1</v>
      </c>
      <c r="AY87" s="323">
        <v>0.33</v>
      </c>
      <c r="AZ87" s="85">
        <v>1</v>
      </c>
      <c r="BA87" s="329">
        <v>0.33</v>
      </c>
      <c r="BB87" s="86">
        <v>1</v>
      </c>
      <c r="BC87" s="329">
        <v>0.34</v>
      </c>
      <c r="BD87" s="87">
        <v>0</v>
      </c>
      <c r="BE87" s="85">
        <v>0</v>
      </c>
      <c r="BF87" s="85">
        <v>0</v>
      </c>
      <c r="BG87" s="339">
        <v>0</v>
      </c>
      <c r="BH87" s="377" t="s">
        <v>978</v>
      </c>
      <c r="BI87" s="423" t="s">
        <v>978</v>
      </c>
      <c r="BJ87" s="378">
        <v>0</v>
      </c>
      <c r="BK87" s="423">
        <v>0</v>
      </c>
      <c r="BL87" s="378">
        <v>0</v>
      </c>
      <c r="BM87" s="423">
        <v>0</v>
      </c>
      <c r="BN87" s="378">
        <v>0</v>
      </c>
      <c r="BO87" s="423">
        <v>0</v>
      </c>
      <c r="BP87" s="615">
        <v>0</v>
      </c>
      <c r="BQ87" s="608">
        <v>0</v>
      </c>
      <c r="BR87" s="623">
        <v>0</v>
      </c>
      <c r="BS87" s="87">
        <v>0</v>
      </c>
      <c r="BT87" s="85">
        <v>0</v>
      </c>
      <c r="BU87" s="85">
        <v>0</v>
      </c>
      <c r="BV87" s="95" t="s">
        <v>978</v>
      </c>
      <c r="BW87" s="388" t="s">
        <v>978</v>
      </c>
      <c r="BX87" s="96">
        <v>250000</v>
      </c>
      <c r="BY87" s="85">
        <v>0</v>
      </c>
      <c r="BZ87" s="85">
        <v>0</v>
      </c>
      <c r="CA87" s="95">
        <v>0</v>
      </c>
      <c r="CB87" s="395" t="s">
        <v>978</v>
      </c>
      <c r="CC87" s="87">
        <v>250000</v>
      </c>
      <c r="CD87" s="85">
        <v>0</v>
      </c>
      <c r="CE87" s="85">
        <v>0</v>
      </c>
      <c r="CF87" s="95">
        <v>0</v>
      </c>
      <c r="CG87" s="388" t="s">
        <v>978</v>
      </c>
      <c r="CH87" s="96">
        <v>250000</v>
      </c>
      <c r="CI87" s="85">
        <v>0</v>
      </c>
      <c r="CJ87" s="85">
        <v>0</v>
      </c>
      <c r="CK87" s="95">
        <v>0</v>
      </c>
      <c r="CL87" s="395" t="s">
        <v>978</v>
      </c>
      <c r="CM87" s="403">
        <v>750000</v>
      </c>
      <c r="CN87" s="404">
        <v>0</v>
      </c>
      <c r="CO87" s="404">
        <v>0</v>
      </c>
      <c r="CP87" s="410">
        <v>0</v>
      </c>
      <c r="CQ87" s="388" t="s">
        <v>978</v>
      </c>
      <c r="CR87" s="90">
        <v>3</v>
      </c>
      <c r="CS87" s="91" t="s">
        <v>989</v>
      </c>
      <c r="CT87" s="92" t="s">
        <v>902</v>
      </c>
    </row>
    <row r="88" spans="2:98" ht="60" x14ac:dyDescent="0.2">
      <c r="B88" s="856"/>
      <c r="C88" s="859"/>
      <c r="D88" s="876"/>
      <c r="E88" s="863"/>
      <c r="F88" s="864"/>
      <c r="G88" s="14"/>
      <c r="H88" s="864"/>
      <c r="I88" s="14"/>
      <c r="J88" s="14"/>
      <c r="K88" s="864"/>
      <c r="L88" s="14"/>
      <c r="M88" s="14"/>
      <c r="N88" s="864"/>
      <c r="O88" s="188"/>
      <c r="P88" s="188"/>
      <c r="Q88" s="775"/>
      <c r="R88" s="432"/>
      <c r="S88" s="432"/>
      <c r="T88" s="432"/>
      <c r="U88" s="432"/>
      <c r="V88" s="432"/>
      <c r="W88" s="432"/>
      <c r="X88" s="432"/>
      <c r="Y88" s="432"/>
      <c r="Z88" s="432"/>
      <c r="AA88" s="432"/>
      <c r="AB88" s="432"/>
      <c r="AC88" s="432"/>
      <c r="AD88" s="432"/>
      <c r="AE88" s="432"/>
      <c r="AF88" s="432"/>
      <c r="AG88" s="432"/>
      <c r="AH88" s="432"/>
      <c r="AI88" s="432"/>
      <c r="AJ88" s="432"/>
      <c r="AK88" s="432"/>
      <c r="AL88" s="481"/>
      <c r="AM88" s="783"/>
      <c r="AN88" s="873"/>
      <c r="AO88" s="783"/>
      <c r="AP88" s="773"/>
      <c r="AQ88" s="82" t="s">
        <v>152</v>
      </c>
      <c r="AR88" s="83">
        <v>0</v>
      </c>
      <c r="AS88" s="82" t="s">
        <v>302</v>
      </c>
      <c r="AT88" s="84">
        <v>1</v>
      </c>
      <c r="AU88" s="14">
        <v>1</v>
      </c>
      <c r="AV88" s="85">
        <v>1</v>
      </c>
      <c r="AW88" s="323">
        <v>0.25</v>
      </c>
      <c r="AX88" s="85">
        <v>1</v>
      </c>
      <c r="AY88" s="323">
        <v>0.25</v>
      </c>
      <c r="AZ88" s="85">
        <v>1</v>
      </c>
      <c r="BA88" s="329">
        <v>0.25</v>
      </c>
      <c r="BB88" s="86">
        <v>1</v>
      </c>
      <c r="BC88" s="329">
        <v>0.25</v>
      </c>
      <c r="BD88" s="87">
        <v>1</v>
      </c>
      <c r="BE88" s="85">
        <v>0</v>
      </c>
      <c r="BF88" s="85">
        <v>0</v>
      </c>
      <c r="BG88" s="339">
        <v>0</v>
      </c>
      <c r="BH88" s="377">
        <v>1</v>
      </c>
      <c r="BI88" s="423">
        <v>1</v>
      </c>
      <c r="BJ88" s="378">
        <v>0</v>
      </c>
      <c r="BK88" s="423">
        <v>0</v>
      </c>
      <c r="BL88" s="378">
        <v>0</v>
      </c>
      <c r="BM88" s="423">
        <v>0</v>
      </c>
      <c r="BN88" s="378">
        <v>0</v>
      </c>
      <c r="BO88" s="423">
        <v>0</v>
      </c>
      <c r="BP88" s="615">
        <v>0.25</v>
      </c>
      <c r="BQ88" s="608">
        <v>0.25</v>
      </c>
      <c r="BR88" s="623">
        <v>0.25</v>
      </c>
      <c r="BS88" s="87">
        <v>25000</v>
      </c>
      <c r="BT88" s="85">
        <v>18000</v>
      </c>
      <c r="BU88" s="85">
        <v>0</v>
      </c>
      <c r="BV88" s="95">
        <v>0.72</v>
      </c>
      <c r="BW88" s="388" t="s">
        <v>978</v>
      </c>
      <c r="BX88" s="96">
        <v>100000</v>
      </c>
      <c r="BY88" s="85">
        <v>0</v>
      </c>
      <c r="BZ88" s="85">
        <v>0</v>
      </c>
      <c r="CA88" s="95">
        <v>0</v>
      </c>
      <c r="CB88" s="395" t="s">
        <v>978</v>
      </c>
      <c r="CC88" s="87">
        <v>100000</v>
      </c>
      <c r="CD88" s="85">
        <v>0</v>
      </c>
      <c r="CE88" s="85">
        <v>0</v>
      </c>
      <c r="CF88" s="95">
        <v>0</v>
      </c>
      <c r="CG88" s="388" t="s">
        <v>978</v>
      </c>
      <c r="CH88" s="96">
        <v>100000</v>
      </c>
      <c r="CI88" s="85">
        <v>0</v>
      </c>
      <c r="CJ88" s="85">
        <v>0</v>
      </c>
      <c r="CK88" s="95">
        <v>0</v>
      </c>
      <c r="CL88" s="395" t="s">
        <v>978</v>
      </c>
      <c r="CM88" s="403">
        <v>325000</v>
      </c>
      <c r="CN88" s="404">
        <v>18000</v>
      </c>
      <c r="CO88" s="404">
        <v>0</v>
      </c>
      <c r="CP88" s="410">
        <v>5.5384615384615386E-2</v>
      </c>
      <c r="CQ88" s="388" t="s">
        <v>978</v>
      </c>
      <c r="CR88" s="90">
        <v>8</v>
      </c>
      <c r="CS88" s="91" t="s">
        <v>989</v>
      </c>
      <c r="CT88" s="92" t="s">
        <v>902</v>
      </c>
    </row>
    <row r="89" spans="2:98" ht="45" customHeight="1" x14ac:dyDescent="0.2">
      <c r="B89" s="856"/>
      <c r="C89" s="859"/>
      <c r="D89" s="876"/>
      <c r="E89" s="863"/>
      <c r="F89" s="864"/>
      <c r="G89" s="14"/>
      <c r="H89" s="864"/>
      <c r="I89" s="14"/>
      <c r="J89" s="14"/>
      <c r="K89" s="864"/>
      <c r="L89" s="14"/>
      <c r="M89" s="14"/>
      <c r="N89" s="864"/>
      <c r="O89" s="188"/>
      <c r="P89" s="188"/>
      <c r="Q89" s="775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2"/>
      <c r="AC89" s="432"/>
      <c r="AD89" s="432"/>
      <c r="AE89" s="432"/>
      <c r="AF89" s="432"/>
      <c r="AG89" s="432"/>
      <c r="AH89" s="432"/>
      <c r="AI89" s="432"/>
      <c r="AJ89" s="432"/>
      <c r="AK89" s="432"/>
      <c r="AL89" s="481"/>
      <c r="AM89" s="783"/>
      <c r="AN89" s="873"/>
      <c r="AO89" s="783"/>
      <c r="AP89" s="773"/>
      <c r="AQ89" s="82" t="s">
        <v>153</v>
      </c>
      <c r="AR89" s="83">
        <v>0</v>
      </c>
      <c r="AS89" s="82" t="s">
        <v>303</v>
      </c>
      <c r="AT89" s="84">
        <v>0</v>
      </c>
      <c r="AU89" s="14">
        <v>1</v>
      </c>
      <c r="AV89" s="85">
        <v>1</v>
      </c>
      <c r="AW89" s="323">
        <v>0.25</v>
      </c>
      <c r="AX89" s="85">
        <v>1</v>
      </c>
      <c r="AY89" s="323">
        <v>0.25</v>
      </c>
      <c r="AZ89" s="85">
        <v>1</v>
      </c>
      <c r="BA89" s="329">
        <v>0.25</v>
      </c>
      <c r="BB89" s="86">
        <v>1</v>
      </c>
      <c r="BC89" s="329">
        <v>0.25</v>
      </c>
      <c r="BD89" s="87">
        <v>1</v>
      </c>
      <c r="BE89" s="85">
        <v>0</v>
      </c>
      <c r="BF89" s="85">
        <v>0</v>
      </c>
      <c r="BG89" s="339">
        <v>0</v>
      </c>
      <c r="BH89" s="377">
        <v>1</v>
      </c>
      <c r="BI89" s="423">
        <v>1</v>
      </c>
      <c r="BJ89" s="378">
        <v>0</v>
      </c>
      <c r="BK89" s="423">
        <v>0</v>
      </c>
      <c r="BL89" s="378">
        <v>0</v>
      </c>
      <c r="BM89" s="423">
        <v>0</v>
      </c>
      <c r="BN89" s="378">
        <v>0</v>
      </c>
      <c r="BO89" s="423">
        <v>0</v>
      </c>
      <c r="BP89" s="615">
        <v>0.25</v>
      </c>
      <c r="BQ89" s="608">
        <v>0.25</v>
      </c>
      <c r="BR89" s="623">
        <v>0.25</v>
      </c>
      <c r="BS89" s="87">
        <v>50000</v>
      </c>
      <c r="BT89" s="85">
        <v>17500</v>
      </c>
      <c r="BU89" s="85">
        <v>0</v>
      </c>
      <c r="BV89" s="95">
        <v>0.35</v>
      </c>
      <c r="BW89" s="388" t="s">
        <v>978</v>
      </c>
      <c r="BX89" s="96">
        <v>50000</v>
      </c>
      <c r="BY89" s="85">
        <v>0</v>
      </c>
      <c r="BZ89" s="85">
        <v>0</v>
      </c>
      <c r="CA89" s="95">
        <v>0</v>
      </c>
      <c r="CB89" s="395" t="s">
        <v>978</v>
      </c>
      <c r="CC89" s="87">
        <v>50000</v>
      </c>
      <c r="CD89" s="85">
        <v>0</v>
      </c>
      <c r="CE89" s="85">
        <v>0</v>
      </c>
      <c r="CF89" s="95">
        <v>0</v>
      </c>
      <c r="CG89" s="388" t="s">
        <v>978</v>
      </c>
      <c r="CH89" s="96">
        <v>50000</v>
      </c>
      <c r="CI89" s="85">
        <v>0</v>
      </c>
      <c r="CJ89" s="85">
        <v>0</v>
      </c>
      <c r="CK89" s="95">
        <v>0</v>
      </c>
      <c r="CL89" s="395" t="s">
        <v>978</v>
      </c>
      <c r="CM89" s="403">
        <v>200000</v>
      </c>
      <c r="CN89" s="404">
        <v>17500</v>
      </c>
      <c r="CO89" s="404">
        <v>0</v>
      </c>
      <c r="CP89" s="410">
        <v>8.7499999999999994E-2</v>
      </c>
      <c r="CQ89" s="388" t="s">
        <v>978</v>
      </c>
      <c r="CR89" s="90" t="s">
        <v>990</v>
      </c>
      <c r="CS89" s="91" t="s">
        <v>989</v>
      </c>
      <c r="CT89" s="92" t="s">
        <v>902</v>
      </c>
    </row>
    <row r="90" spans="2:98" ht="30" customHeight="1" x14ac:dyDescent="0.2">
      <c r="B90" s="856"/>
      <c r="C90" s="859"/>
      <c r="D90" s="876"/>
      <c r="E90" s="863"/>
      <c r="F90" s="864"/>
      <c r="G90" s="14"/>
      <c r="H90" s="864"/>
      <c r="I90" s="14"/>
      <c r="J90" s="14"/>
      <c r="K90" s="864"/>
      <c r="L90" s="14"/>
      <c r="M90" s="14"/>
      <c r="N90" s="864"/>
      <c r="O90" s="188"/>
      <c r="P90" s="188"/>
      <c r="Q90" s="775"/>
      <c r="R90" s="432"/>
      <c r="S90" s="432"/>
      <c r="T90" s="432"/>
      <c r="U90" s="432"/>
      <c r="V90" s="432"/>
      <c r="W90" s="432"/>
      <c r="X90" s="432"/>
      <c r="Y90" s="432"/>
      <c r="Z90" s="432"/>
      <c r="AA90" s="432"/>
      <c r="AB90" s="432"/>
      <c r="AC90" s="432"/>
      <c r="AD90" s="432"/>
      <c r="AE90" s="432"/>
      <c r="AF90" s="432"/>
      <c r="AG90" s="432"/>
      <c r="AH90" s="432"/>
      <c r="AI90" s="432"/>
      <c r="AJ90" s="432"/>
      <c r="AK90" s="432"/>
      <c r="AL90" s="481"/>
      <c r="AM90" s="783"/>
      <c r="AN90" s="873"/>
      <c r="AO90" s="783"/>
      <c r="AP90" s="773"/>
      <c r="AQ90" s="82" t="s">
        <v>154</v>
      </c>
      <c r="AR90" s="83">
        <v>0</v>
      </c>
      <c r="AS90" s="82" t="s">
        <v>304</v>
      </c>
      <c r="AT90" s="84">
        <v>4</v>
      </c>
      <c r="AU90" s="14">
        <v>4</v>
      </c>
      <c r="AV90" s="85">
        <v>1</v>
      </c>
      <c r="AW90" s="323">
        <v>0.25</v>
      </c>
      <c r="AX90" s="85">
        <v>1</v>
      </c>
      <c r="AY90" s="323">
        <v>0.25</v>
      </c>
      <c r="AZ90" s="85">
        <v>1</v>
      </c>
      <c r="BA90" s="329">
        <v>0.25</v>
      </c>
      <c r="BB90" s="86">
        <v>1</v>
      </c>
      <c r="BC90" s="329">
        <v>0.25</v>
      </c>
      <c r="BD90" s="87">
        <v>1</v>
      </c>
      <c r="BE90" s="85">
        <v>0</v>
      </c>
      <c r="BF90" s="85">
        <v>0</v>
      </c>
      <c r="BG90" s="339">
        <v>0</v>
      </c>
      <c r="BH90" s="377">
        <v>1</v>
      </c>
      <c r="BI90" s="423">
        <v>1</v>
      </c>
      <c r="BJ90" s="378">
        <v>0</v>
      </c>
      <c r="BK90" s="423">
        <v>0</v>
      </c>
      <c r="BL90" s="378">
        <v>0</v>
      </c>
      <c r="BM90" s="423">
        <v>0</v>
      </c>
      <c r="BN90" s="378">
        <v>0</v>
      </c>
      <c r="BO90" s="423">
        <v>0</v>
      </c>
      <c r="BP90" s="615">
        <v>0.25</v>
      </c>
      <c r="BQ90" s="608">
        <v>0.25</v>
      </c>
      <c r="BR90" s="623">
        <v>0.25</v>
      </c>
      <c r="BS90" s="87">
        <v>25000</v>
      </c>
      <c r="BT90" s="85">
        <v>25000</v>
      </c>
      <c r="BU90" s="85">
        <v>0</v>
      </c>
      <c r="BV90" s="95">
        <v>1</v>
      </c>
      <c r="BW90" s="388" t="s">
        <v>978</v>
      </c>
      <c r="BX90" s="96">
        <v>20000</v>
      </c>
      <c r="BY90" s="85">
        <v>0</v>
      </c>
      <c r="BZ90" s="85">
        <v>0</v>
      </c>
      <c r="CA90" s="95">
        <v>0</v>
      </c>
      <c r="CB90" s="395" t="s">
        <v>978</v>
      </c>
      <c r="CC90" s="87">
        <v>20000</v>
      </c>
      <c r="CD90" s="85">
        <v>0</v>
      </c>
      <c r="CE90" s="85">
        <v>0</v>
      </c>
      <c r="CF90" s="95">
        <v>0</v>
      </c>
      <c r="CG90" s="388" t="s">
        <v>978</v>
      </c>
      <c r="CH90" s="96">
        <v>20000</v>
      </c>
      <c r="CI90" s="85">
        <v>0</v>
      </c>
      <c r="CJ90" s="85">
        <v>0</v>
      </c>
      <c r="CK90" s="95">
        <v>0</v>
      </c>
      <c r="CL90" s="395" t="s">
        <v>978</v>
      </c>
      <c r="CM90" s="403">
        <v>85000</v>
      </c>
      <c r="CN90" s="404">
        <v>25000</v>
      </c>
      <c r="CO90" s="404">
        <v>0</v>
      </c>
      <c r="CP90" s="410">
        <v>0.29411764705882354</v>
      </c>
      <c r="CQ90" s="388" t="s">
        <v>978</v>
      </c>
      <c r="CR90" s="90">
        <v>3</v>
      </c>
      <c r="CS90" s="91" t="s">
        <v>989</v>
      </c>
      <c r="CT90" s="92" t="s">
        <v>902</v>
      </c>
    </row>
    <row r="91" spans="2:98" ht="30.75" thickBot="1" x14ac:dyDescent="0.25">
      <c r="B91" s="856"/>
      <c r="C91" s="859"/>
      <c r="D91" s="876"/>
      <c r="E91" s="863"/>
      <c r="F91" s="864"/>
      <c r="G91" s="14"/>
      <c r="H91" s="864"/>
      <c r="I91" s="14"/>
      <c r="J91" s="14"/>
      <c r="K91" s="864"/>
      <c r="L91" s="14"/>
      <c r="M91" s="14"/>
      <c r="N91" s="864"/>
      <c r="O91" s="188"/>
      <c r="P91" s="188"/>
      <c r="Q91" s="775"/>
      <c r="R91" s="432"/>
      <c r="S91" s="432"/>
      <c r="T91" s="432"/>
      <c r="U91" s="432"/>
      <c r="V91" s="432"/>
      <c r="W91" s="432"/>
      <c r="X91" s="432"/>
      <c r="Y91" s="432"/>
      <c r="Z91" s="432"/>
      <c r="AA91" s="432"/>
      <c r="AB91" s="432"/>
      <c r="AC91" s="432"/>
      <c r="AD91" s="432"/>
      <c r="AE91" s="432"/>
      <c r="AF91" s="432"/>
      <c r="AG91" s="432"/>
      <c r="AH91" s="432"/>
      <c r="AI91" s="432"/>
      <c r="AJ91" s="432"/>
      <c r="AK91" s="432"/>
      <c r="AL91" s="481"/>
      <c r="AM91" s="783"/>
      <c r="AN91" s="873"/>
      <c r="AO91" s="777"/>
      <c r="AP91" s="778"/>
      <c r="AQ91" s="97" t="s">
        <v>155</v>
      </c>
      <c r="AR91" s="98">
        <v>0</v>
      </c>
      <c r="AS91" s="97" t="s">
        <v>305</v>
      </c>
      <c r="AT91" s="99">
        <v>0</v>
      </c>
      <c r="AU91" s="26">
        <v>1</v>
      </c>
      <c r="AV91" s="139">
        <v>1</v>
      </c>
      <c r="AW91" s="324">
        <v>0.25</v>
      </c>
      <c r="AX91" s="139">
        <v>1</v>
      </c>
      <c r="AY91" s="324">
        <v>0.25</v>
      </c>
      <c r="AZ91" s="139">
        <v>1</v>
      </c>
      <c r="BA91" s="330">
        <v>0.25</v>
      </c>
      <c r="BB91" s="140">
        <v>1</v>
      </c>
      <c r="BC91" s="330">
        <v>0.25</v>
      </c>
      <c r="BD91" s="141">
        <v>1</v>
      </c>
      <c r="BE91" s="139">
        <v>0</v>
      </c>
      <c r="BF91" s="139">
        <v>0</v>
      </c>
      <c r="BG91" s="345">
        <v>0</v>
      </c>
      <c r="BH91" s="417">
        <v>1</v>
      </c>
      <c r="BI91" s="424">
        <v>1</v>
      </c>
      <c r="BJ91" s="382">
        <v>0</v>
      </c>
      <c r="BK91" s="424">
        <v>0</v>
      </c>
      <c r="BL91" s="382">
        <v>0</v>
      </c>
      <c r="BM91" s="424">
        <v>0</v>
      </c>
      <c r="BN91" s="382">
        <v>0</v>
      </c>
      <c r="BO91" s="424">
        <v>0</v>
      </c>
      <c r="BP91" s="616">
        <v>0.25</v>
      </c>
      <c r="BQ91" s="609">
        <v>0.25</v>
      </c>
      <c r="BR91" s="624">
        <v>0.25</v>
      </c>
      <c r="BS91" s="141">
        <v>163250</v>
      </c>
      <c r="BT91" s="139">
        <v>123623</v>
      </c>
      <c r="BU91" s="139">
        <v>0</v>
      </c>
      <c r="BV91" s="147">
        <v>0.75726186830015318</v>
      </c>
      <c r="BW91" s="389" t="s">
        <v>978</v>
      </c>
      <c r="BX91" s="142">
        <v>150000</v>
      </c>
      <c r="BY91" s="139">
        <v>0</v>
      </c>
      <c r="BZ91" s="139">
        <v>0</v>
      </c>
      <c r="CA91" s="147">
        <v>0</v>
      </c>
      <c r="CB91" s="396" t="s">
        <v>978</v>
      </c>
      <c r="CC91" s="141">
        <v>150000</v>
      </c>
      <c r="CD91" s="139">
        <v>0</v>
      </c>
      <c r="CE91" s="139">
        <v>0</v>
      </c>
      <c r="CF91" s="147">
        <v>0</v>
      </c>
      <c r="CG91" s="389" t="s">
        <v>978</v>
      </c>
      <c r="CH91" s="142">
        <v>150000</v>
      </c>
      <c r="CI91" s="139">
        <v>0</v>
      </c>
      <c r="CJ91" s="139">
        <v>0</v>
      </c>
      <c r="CK91" s="147">
        <v>0</v>
      </c>
      <c r="CL91" s="396" t="s">
        <v>978</v>
      </c>
      <c r="CM91" s="407">
        <v>613250</v>
      </c>
      <c r="CN91" s="408">
        <v>123623</v>
      </c>
      <c r="CO91" s="408">
        <v>0</v>
      </c>
      <c r="CP91" s="411">
        <v>0.20158662861801876</v>
      </c>
      <c r="CQ91" s="389" t="s">
        <v>978</v>
      </c>
      <c r="CR91" s="103">
        <v>10</v>
      </c>
      <c r="CS91" s="104" t="s">
        <v>989</v>
      </c>
      <c r="CT91" s="105" t="s">
        <v>902</v>
      </c>
    </row>
    <row r="92" spans="2:98" ht="45" x14ac:dyDescent="0.2">
      <c r="B92" s="856"/>
      <c r="C92" s="859"/>
      <c r="D92" s="876"/>
      <c r="E92" s="863"/>
      <c r="F92" s="864"/>
      <c r="G92" s="14"/>
      <c r="H92" s="864"/>
      <c r="I92" s="14"/>
      <c r="J92" s="14"/>
      <c r="K92" s="864"/>
      <c r="L92" s="14"/>
      <c r="M92" s="14"/>
      <c r="N92" s="864"/>
      <c r="O92" s="188"/>
      <c r="P92" s="188"/>
      <c r="Q92" s="775"/>
      <c r="R92" s="432"/>
      <c r="S92" s="432"/>
      <c r="T92" s="432"/>
      <c r="U92" s="432"/>
      <c r="V92" s="432"/>
      <c r="W92" s="432"/>
      <c r="X92" s="432"/>
      <c r="Y92" s="432"/>
      <c r="Z92" s="432"/>
      <c r="AA92" s="432"/>
      <c r="AB92" s="432"/>
      <c r="AC92" s="432"/>
      <c r="AD92" s="432"/>
      <c r="AE92" s="432"/>
      <c r="AF92" s="432"/>
      <c r="AG92" s="432"/>
      <c r="AH92" s="432"/>
      <c r="AI92" s="432"/>
      <c r="AJ92" s="432"/>
      <c r="AK92" s="432"/>
      <c r="AL92" s="481"/>
      <c r="AM92" s="783"/>
      <c r="AN92" s="873"/>
      <c r="AO92" s="780">
        <v>2.1811166078464707E-2</v>
      </c>
      <c r="AP92" s="779" t="s">
        <v>398</v>
      </c>
      <c r="AQ92" s="106" t="s">
        <v>156</v>
      </c>
      <c r="AR92" s="107">
        <v>0</v>
      </c>
      <c r="AS92" s="106" t="s">
        <v>306</v>
      </c>
      <c r="AT92" s="108">
        <v>0</v>
      </c>
      <c r="AU92" s="43">
        <v>1</v>
      </c>
      <c r="AV92" s="109">
        <v>1</v>
      </c>
      <c r="AW92" s="327">
        <v>0.25</v>
      </c>
      <c r="AX92" s="109">
        <v>1</v>
      </c>
      <c r="AY92" s="327">
        <v>0.25</v>
      </c>
      <c r="AZ92" s="109">
        <v>1</v>
      </c>
      <c r="BA92" s="333">
        <v>0.25</v>
      </c>
      <c r="BB92" s="110">
        <v>1</v>
      </c>
      <c r="BC92" s="333">
        <v>0.25</v>
      </c>
      <c r="BD92" s="111">
        <v>0.7</v>
      </c>
      <c r="BE92" s="109">
        <v>0</v>
      </c>
      <c r="BF92" s="109">
        <v>0</v>
      </c>
      <c r="BG92" s="342">
        <v>0</v>
      </c>
      <c r="BH92" s="379">
        <v>0.7</v>
      </c>
      <c r="BI92" s="425">
        <v>0.7</v>
      </c>
      <c r="BJ92" s="380">
        <v>0</v>
      </c>
      <c r="BK92" s="425">
        <v>0</v>
      </c>
      <c r="BL92" s="380">
        <v>0</v>
      </c>
      <c r="BM92" s="425">
        <v>0</v>
      </c>
      <c r="BN92" s="380">
        <v>0</v>
      </c>
      <c r="BO92" s="425">
        <v>0</v>
      </c>
      <c r="BP92" s="617">
        <v>0.17499999999999999</v>
      </c>
      <c r="BQ92" s="610">
        <v>0.17499999999999999</v>
      </c>
      <c r="BR92" s="625">
        <v>0.17499999999999999</v>
      </c>
      <c r="BS92" s="111">
        <v>153933</v>
      </c>
      <c r="BT92" s="109">
        <v>76223</v>
      </c>
      <c r="BU92" s="109">
        <v>0</v>
      </c>
      <c r="BV92" s="289">
        <v>0.49516997654823852</v>
      </c>
      <c r="BW92" s="390" t="s">
        <v>978</v>
      </c>
      <c r="BX92" s="112">
        <v>160000</v>
      </c>
      <c r="BY92" s="109">
        <v>0</v>
      </c>
      <c r="BZ92" s="109">
        <v>0</v>
      </c>
      <c r="CA92" s="289">
        <v>0</v>
      </c>
      <c r="CB92" s="397" t="s">
        <v>978</v>
      </c>
      <c r="CC92" s="111">
        <v>160000</v>
      </c>
      <c r="CD92" s="109">
        <v>0</v>
      </c>
      <c r="CE92" s="109">
        <v>0</v>
      </c>
      <c r="CF92" s="289">
        <v>0</v>
      </c>
      <c r="CG92" s="390" t="s">
        <v>978</v>
      </c>
      <c r="CH92" s="112">
        <v>160000</v>
      </c>
      <c r="CI92" s="109">
        <v>0</v>
      </c>
      <c r="CJ92" s="109">
        <v>0</v>
      </c>
      <c r="CK92" s="289">
        <v>0</v>
      </c>
      <c r="CL92" s="397" t="s">
        <v>978</v>
      </c>
      <c r="CM92" s="405">
        <v>633933</v>
      </c>
      <c r="CN92" s="406">
        <v>76223</v>
      </c>
      <c r="CO92" s="406">
        <v>0</v>
      </c>
      <c r="CP92" s="412">
        <v>0.12023825861723557</v>
      </c>
      <c r="CQ92" s="390" t="s">
        <v>978</v>
      </c>
      <c r="CR92" s="113">
        <v>3</v>
      </c>
      <c r="CS92" s="114" t="s">
        <v>989</v>
      </c>
      <c r="CT92" s="115" t="s">
        <v>902</v>
      </c>
    </row>
    <row r="93" spans="2:98" ht="30" x14ac:dyDescent="0.2">
      <c r="B93" s="856"/>
      <c r="C93" s="859"/>
      <c r="D93" s="876"/>
      <c r="E93" s="863"/>
      <c r="F93" s="864"/>
      <c r="G93" s="14"/>
      <c r="H93" s="864"/>
      <c r="I93" s="14"/>
      <c r="J93" s="14"/>
      <c r="K93" s="864"/>
      <c r="L93" s="14"/>
      <c r="M93" s="14"/>
      <c r="N93" s="864"/>
      <c r="O93" s="188"/>
      <c r="P93" s="188"/>
      <c r="Q93" s="775"/>
      <c r="R93" s="432"/>
      <c r="S93" s="432"/>
      <c r="T93" s="432"/>
      <c r="U93" s="432"/>
      <c r="V93" s="432"/>
      <c r="W93" s="432"/>
      <c r="X93" s="432"/>
      <c r="Y93" s="432"/>
      <c r="Z93" s="432"/>
      <c r="AA93" s="432"/>
      <c r="AB93" s="432"/>
      <c r="AC93" s="432"/>
      <c r="AD93" s="432"/>
      <c r="AE93" s="432"/>
      <c r="AF93" s="432"/>
      <c r="AG93" s="432"/>
      <c r="AH93" s="432"/>
      <c r="AI93" s="432"/>
      <c r="AJ93" s="432"/>
      <c r="AK93" s="432"/>
      <c r="AL93" s="481"/>
      <c r="AM93" s="783"/>
      <c r="AN93" s="873"/>
      <c r="AO93" s="783"/>
      <c r="AP93" s="773"/>
      <c r="AQ93" s="82" t="s">
        <v>157</v>
      </c>
      <c r="AR93" s="83">
        <v>0</v>
      </c>
      <c r="AS93" s="82" t="s">
        <v>307</v>
      </c>
      <c r="AT93" s="84">
        <v>75000</v>
      </c>
      <c r="AU93" s="14">
        <v>150000</v>
      </c>
      <c r="AV93" s="85">
        <v>0</v>
      </c>
      <c r="AW93" s="323">
        <v>0</v>
      </c>
      <c r="AX93" s="85">
        <v>50000</v>
      </c>
      <c r="AY93" s="323">
        <v>0.33333333333333331</v>
      </c>
      <c r="AZ93" s="85">
        <v>50000</v>
      </c>
      <c r="BA93" s="329">
        <v>0.33333333333333331</v>
      </c>
      <c r="BB93" s="86">
        <v>50000</v>
      </c>
      <c r="BC93" s="329">
        <v>0.33333333333333331</v>
      </c>
      <c r="BD93" s="87">
        <v>0</v>
      </c>
      <c r="BE93" s="85">
        <v>0</v>
      </c>
      <c r="BF93" s="85">
        <v>0</v>
      </c>
      <c r="BG93" s="339">
        <v>0</v>
      </c>
      <c r="BH93" s="377" t="s">
        <v>978</v>
      </c>
      <c r="BI93" s="423" t="s">
        <v>978</v>
      </c>
      <c r="BJ93" s="378">
        <v>0</v>
      </c>
      <c r="BK93" s="423">
        <v>0</v>
      </c>
      <c r="BL93" s="378">
        <v>0</v>
      </c>
      <c r="BM93" s="423">
        <v>0</v>
      </c>
      <c r="BN93" s="378">
        <v>0</v>
      </c>
      <c r="BO93" s="423">
        <v>0</v>
      </c>
      <c r="BP93" s="615">
        <v>0</v>
      </c>
      <c r="BQ93" s="608">
        <v>0</v>
      </c>
      <c r="BR93" s="623">
        <v>0</v>
      </c>
      <c r="BS93" s="87">
        <v>0</v>
      </c>
      <c r="BT93" s="85">
        <v>0</v>
      </c>
      <c r="BU93" s="85">
        <v>0</v>
      </c>
      <c r="BV93" s="95" t="s">
        <v>978</v>
      </c>
      <c r="BW93" s="388" t="s">
        <v>978</v>
      </c>
      <c r="BX93" s="96">
        <v>150000</v>
      </c>
      <c r="BY93" s="85">
        <v>0</v>
      </c>
      <c r="BZ93" s="85">
        <v>0</v>
      </c>
      <c r="CA93" s="95">
        <v>0</v>
      </c>
      <c r="CB93" s="395" t="s">
        <v>978</v>
      </c>
      <c r="CC93" s="87">
        <v>150000</v>
      </c>
      <c r="CD93" s="85">
        <v>0</v>
      </c>
      <c r="CE93" s="85">
        <v>0</v>
      </c>
      <c r="CF93" s="95">
        <v>0</v>
      </c>
      <c r="CG93" s="388" t="s">
        <v>978</v>
      </c>
      <c r="CH93" s="96">
        <v>150000</v>
      </c>
      <c r="CI93" s="85">
        <v>0</v>
      </c>
      <c r="CJ93" s="85">
        <v>0</v>
      </c>
      <c r="CK93" s="95">
        <v>0</v>
      </c>
      <c r="CL93" s="395" t="s">
        <v>978</v>
      </c>
      <c r="CM93" s="403">
        <v>450000</v>
      </c>
      <c r="CN93" s="404">
        <v>0</v>
      </c>
      <c r="CO93" s="404">
        <v>0</v>
      </c>
      <c r="CP93" s="410">
        <v>0</v>
      </c>
      <c r="CQ93" s="388" t="s">
        <v>978</v>
      </c>
      <c r="CR93" s="90">
        <v>11</v>
      </c>
      <c r="CS93" s="91" t="s">
        <v>989</v>
      </c>
      <c r="CT93" s="92" t="s">
        <v>902</v>
      </c>
    </row>
    <row r="94" spans="2:98" ht="45" x14ac:dyDescent="0.2">
      <c r="B94" s="856"/>
      <c r="C94" s="859"/>
      <c r="D94" s="876"/>
      <c r="E94" s="863"/>
      <c r="F94" s="864"/>
      <c r="G94" s="14"/>
      <c r="H94" s="864"/>
      <c r="I94" s="14"/>
      <c r="J94" s="14"/>
      <c r="K94" s="864"/>
      <c r="L94" s="14"/>
      <c r="M94" s="14"/>
      <c r="N94" s="864"/>
      <c r="O94" s="188"/>
      <c r="P94" s="188"/>
      <c r="Q94" s="775"/>
      <c r="R94" s="432"/>
      <c r="S94" s="432"/>
      <c r="T94" s="432"/>
      <c r="U94" s="432"/>
      <c r="V94" s="432"/>
      <c r="W94" s="432"/>
      <c r="X94" s="432"/>
      <c r="Y94" s="432"/>
      <c r="Z94" s="432"/>
      <c r="AA94" s="432"/>
      <c r="AB94" s="432"/>
      <c r="AC94" s="432"/>
      <c r="AD94" s="432"/>
      <c r="AE94" s="432"/>
      <c r="AF94" s="432"/>
      <c r="AG94" s="432"/>
      <c r="AH94" s="432"/>
      <c r="AI94" s="432"/>
      <c r="AJ94" s="432"/>
      <c r="AK94" s="432"/>
      <c r="AL94" s="481"/>
      <c r="AM94" s="783"/>
      <c r="AN94" s="873"/>
      <c r="AO94" s="783"/>
      <c r="AP94" s="773"/>
      <c r="AQ94" s="82" t="s">
        <v>158</v>
      </c>
      <c r="AR94" s="83">
        <v>0</v>
      </c>
      <c r="AS94" s="82" t="s">
        <v>308</v>
      </c>
      <c r="AT94" s="84">
        <v>1</v>
      </c>
      <c r="AU94" s="14">
        <v>3</v>
      </c>
      <c r="AV94" s="85">
        <v>0</v>
      </c>
      <c r="AW94" s="323">
        <v>0</v>
      </c>
      <c r="AX94" s="85">
        <v>1</v>
      </c>
      <c r="AY94" s="323">
        <v>0.33333333333333331</v>
      </c>
      <c r="AZ94" s="85">
        <v>1</v>
      </c>
      <c r="BA94" s="329">
        <v>0.33333333333333331</v>
      </c>
      <c r="BB94" s="86">
        <v>1</v>
      </c>
      <c r="BC94" s="329">
        <v>0.33333333333333331</v>
      </c>
      <c r="BD94" s="87">
        <v>0</v>
      </c>
      <c r="BE94" s="85">
        <v>0</v>
      </c>
      <c r="BF94" s="85">
        <v>0</v>
      </c>
      <c r="BG94" s="339">
        <v>0</v>
      </c>
      <c r="BH94" s="377" t="s">
        <v>978</v>
      </c>
      <c r="BI94" s="423" t="s">
        <v>978</v>
      </c>
      <c r="BJ94" s="378">
        <v>0</v>
      </c>
      <c r="BK94" s="423">
        <v>0</v>
      </c>
      <c r="BL94" s="378">
        <v>0</v>
      </c>
      <c r="BM94" s="423">
        <v>0</v>
      </c>
      <c r="BN94" s="378">
        <v>0</v>
      </c>
      <c r="BO94" s="423">
        <v>0</v>
      </c>
      <c r="BP94" s="615">
        <v>0</v>
      </c>
      <c r="BQ94" s="608">
        <v>0</v>
      </c>
      <c r="BR94" s="623">
        <v>0</v>
      </c>
      <c r="BS94" s="87">
        <v>0</v>
      </c>
      <c r="BT94" s="85">
        <v>0</v>
      </c>
      <c r="BU94" s="85">
        <v>0</v>
      </c>
      <c r="BV94" s="95" t="s">
        <v>978</v>
      </c>
      <c r="BW94" s="388" t="s">
        <v>978</v>
      </c>
      <c r="BX94" s="96">
        <v>50000</v>
      </c>
      <c r="BY94" s="85">
        <v>0</v>
      </c>
      <c r="BZ94" s="85">
        <v>0</v>
      </c>
      <c r="CA94" s="95">
        <v>0</v>
      </c>
      <c r="CB94" s="395" t="s">
        <v>978</v>
      </c>
      <c r="CC94" s="87">
        <v>50000</v>
      </c>
      <c r="CD94" s="85">
        <v>0</v>
      </c>
      <c r="CE94" s="85">
        <v>0</v>
      </c>
      <c r="CF94" s="95">
        <v>0</v>
      </c>
      <c r="CG94" s="388" t="s">
        <v>978</v>
      </c>
      <c r="CH94" s="96">
        <v>50000</v>
      </c>
      <c r="CI94" s="85">
        <v>0</v>
      </c>
      <c r="CJ94" s="85">
        <v>0</v>
      </c>
      <c r="CK94" s="95">
        <v>0</v>
      </c>
      <c r="CL94" s="395" t="s">
        <v>978</v>
      </c>
      <c r="CM94" s="403">
        <v>150000</v>
      </c>
      <c r="CN94" s="404">
        <v>0</v>
      </c>
      <c r="CO94" s="404">
        <v>0</v>
      </c>
      <c r="CP94" s="410">
        <v>0</v>
      </c>
      <c r="CQ94" s="388" t="s">
        <v>978</v>
      </c>
      <c r="CR94" s="90">
        <v>4</v>
      </c>
      <c r="CS94" s="91" t="s">
        <v>989</v>
      </c>
      <c r="CT94" s="92" t="s">
        <v>902</v>
      </c>
    </row>
    <row r="95" spans="2:98" ht="45" x14ac:dyDescent="0.2">
      <c r="B95" s="856"/>
      <c r="C95" s="859"/>
      <c r="D95" s="876"/>
      <c r="E95" s="863"/>
      <c r="F95" s="864"/>
      <c r="G95" s="14"/>
      <c r="H95" s="864"/>
      <c r="I95" s="14"/>
      <c r="J95" s="14"/>
      <c r="K95" s="864"/>
      <c r="L95" s="14"/>
      <c r="M95" s="14"/>
      <c r="N95" s="864"/>
      <c r="O95" s="188"/>
      <c r="P95" s="188"/>
      <c r="Q95" s="775"/>
      <c r="R95" s="432"/>
      <c r="S95" s="432"/>
      <c r="T95" s="432"/>
      <c r="U95" s="432"/>
      <c r="V95" s="432"/>
      <c r="W95" s="432"/>
      <c r="X95" s="432"/>
      <c r="Y95" s="432"/>
      <c r="Z95" s="432"/>
      <c r="AA95" s="432"/>
      <c r="AB95" s="432"/>
      <c r="AC95" s="432"/>
      <c r="AD95" s="432"/>
      <c r="AE95" s="432"/>
      <c r="AF95" s="432"/>
      <c r="AG95" s="432"/>
      <c r="AH95" s="432"/>
      <c r="AI95" s="432"/>
      <c r="AJ95" s="432"/>
      <c r="AK95" s="432"/>
      <c r="AL95" s="481"/>
      <c r="AM95" s="783"/>
      <c r="AN95" s="873"/>
      <c r="AO95" s="783"/>
      <c r="AP95" s="773"/>
      <c r="AQ95" s="82" t="s">
        <v>159</v>
      </c>
      <c r="AR95" s="83">
        <v>0</v>
      </c>
      <c r="AS95" s="82" t="s">
        <v>309</v>
      </c>
      <c r="AT95" s="93">
        <v>1</v>
      </c>
      <c r="AU95" s="46">
        <v>1</v>
      </c>
      <c r="AV95" s="94">
        <v>1</v>
      </c>
      <c r="AW95" s="323">
        <v>0.25</v>
      </c>
      <c r="AX95" s="94">
        <v>1</v>
      </c>
      <c r="AY95" s="323">
        <v>0.25</v>
      </c>
      <c r="AZ95" s="94">
        <v>1</v>
      </c>
      <c r="BA95" s="329">
        <v>0.25</v>
      </c>
      <c r="BB95" s="95">
        <v>1</v>
      </c>
      <c r="BC95" s="329">
        <v>0.25</v>
      </c>
      <c r="BD95" s="349">
        <v>1</v>
      </c>
      <c r="BE95" s="94">
        <v>0</v>
      </c>
      <c r="BF95" s="94">
        <v>0</v>
      </c>
      <c r="BG95" s="340">
        <v>0</v>
      </c>
      <c r="BH95" s="377">
        <v>1</v>
      </c>
      <c r="BI95" s="423">
        <v>1</v>
      </c>
      <c r="BJ95" s="378">
        <v>0</v>
      </c>
      <c r="BK95" s="423">
        <v>0</v>
      </c>
      <c r="BL95" s="378">
        <v>0</v>
      </c>
      <c r="BM95" s="423">
        <v>0</v>
      </c>
      <c r="BN95" s="378">
        <v>0</v>
      </c>
      <c r="BO95" s="423">
        <v>0</v>
      </c>
      <c r="BP95" s="615">
        <v>0.25</v>
      </c>
      <c r="BQ95" s="608">
        <v>0.25</v>
      </c>
      <c r="BR95" s="623">
        <v>0.25</v>
      </c>
      <c r="BS95" s="87">
        <v>19000</v>
      </c>
      <c r="BT95" s="85">
        <v>6750</v>
      </c>
      <c r="BU95" s="85">
        <v>0</v>
      </c>
      <c r="BV95" s="95">
        <v>0.35526315789473684</v>
      </c>
      <c r="BW95" s="388" t="s">
        <v>978</v>
      </c>
      <c r="BX95" s="96">
        <v>60000</v>
      </c>
      <c r="BY95" s="85">
        <v>0</v>
      </c>
      <c r="BZ95" s="85">
        <v>0</v>
      </c>
      <c r="CA95" s="95">
        <v>0</v>
      </c>
      <c r="CB95" s="395" t="s">
        <v>978</v>
      </c>
      <c r="CC95" s="87">
        <v>60000</v>
      </c>
      <c r="CD95" s="85">
        <v>0</v>
      </c>
      <c r="CE95" s="85">
        <v>0</v>
      </c>
      <c r="CF95" s="95">
        <v>0</v>
      </c>
      <c r="CG95" s="388" t="s">
        <v>978</v>
      </c>
      <c r="CH95" s="96">
        <v>60000</v>
      </c>
      <c r="CI95" s="85">
        <v>0</v>
      </c>
      <c r="CJ95" s="85">
        <v>0</v>
      </c>
      <c r="CK95" s="95">
        <v>0</v>
      </c>
      <c r="CL95" s="395" t="s">
        <v>978</v>
      </c>
      <c r="CM95" s="403">
        <v>199000</v>
      </c>
      <c r="CN95" s="404">
        <v>6750</v>
      </c>
      <c r="CO95" s="404">
        <v>0</v>
      </c>
      <c r="CP95" s="410">
        <v>3.391959798994975E-2</v>
      </c>
      <c r="CQ95" s="388" t="s">
        <v>978</v>
      </c>
      <c r="CR95" s="90">
        <v>1</v>
      </c>
      <c r="CS95" s="91" t="s">
        <v>989</v>
      </c>
      <c r="CT95" s="92" t="s">
        <v>902</v>
      </c>
    </row>
    <row r="96" spans="2:98" ht="45" x14ac:dyDescent="0.2">
      <c r="B96" s="856"/>
      <c r="C96" s="859"/>
      <c r="D96" s="876"/>
      <c r="E96" s="863"/>
      <c r="F96" s="864"/>
      <c r="G96" s="14"/>
      <c r="H96" s="864"/>
      <c r="I96" s="14"/>
      <c r="J96" s="14"/>
      <c r="K96" s="864"/>
      <c r="L96" s="14"/>
      <c r="M96" s="14"/>
      <c r="N96" s="864"/>
      <c r="O96" s="188"/>
      <c r="P96" s="188"/>
      <c r="Q96" s="775"/>
      <c r="R96" s="432"/>
      <c r="S96" s="432"/>
      <c r="T96" s="432"/>
      <c r="U96" s="432"/>
      <c r="V96" s="432"/>
      <c r="W96" s="432"/>
      <c r="X96" s="432"/>
      <c r="Y96" s="432"/>
      <c r="Z96" s="432"/>
      <c r="AA96" s="432"/>
      <c r="AB96" s="432"/>
      <c r="AC96" s="432"/>
      <c r="AD96" s="432"/>
      <c r="AE96" s="432"/>
      <c r="AF96" s="432"/>
      <c r="AG96" s="432"/>
      <c r="AH96" s="432"/>
      <c r="AI96" s="432"/>
      <c r="AJ96" s="432"/>
      <c r="AK96" s="432"/>
      <c r="AL96" s="481"/>
      <c r="AM96" s="783"/>
      <c r="AN96" s="873"/>
      <c r="AO96" s="783"/>
      <c r="AP96" s="773"/>
      <c r="AQ96" s="82" t="s">
        <v>160</v>
      </c>
      <c r="AR96" s="83">
        <v>0</v>
      </c>
      <c r="AS96" s="82" t="s">
        <v>310</v>
      </c>
      <c r="AT96" s="84">
        <v>0</v>
      </c>
      <c r="AU96" s="14">
        <v>1</v>
      </c>
      <c r="AV96" s="85">
        <v>0</v>
      </c>
      <c r="AW96" s="323">
        <v>0</v>
      </c>
      <c r="AX96" s="85">
        <v>1</v>
      </c>
      <c r="AY96" s="323">
        <v>0.33</v>
      </c>
      <c r="AZ96" s="85">
        <v>1</v>
      </c>
      <c r="BA96" s="329">
        <v>0.33</v>
      </c>
      <c r="BB96" s="86">
        <v>1</v>
      </c>
      <c r="BC96" s="329">
        <v>0.34</v>
      </c>
      <c r="BD96" s="87">
        <v>1</v>
      </c>
      <c r="BE96" s="85">
        <v>0</v>
      </c>
      <c r="BF96" s="85">
        <v>0</v>
      </c>
      <c r="BG96" s="339">
        <v>0</v>
      </c>
      <c r="BH96" s="377" t="s">
        <v>978</v>
      </c>
      <c r="BI96" s="423" t="s">
        <v>978</v>
      </c>
      <c r="BJ96" s="378">
        <v>0</v>
      </c>
      <c r="BK96" s="423">
        <v>0</v>
      </c>
      <c r="BL96" s="378">
        <v>0</v>
      </c>
      <c r="BM96" s="423">
        <v>0</v>
      </c>
      <c r="BN96" s="378">
        <v>0</v>
      </c>
      <c r="BO96" s="423">
        <v>0</v>
      </c>
      <c r="BP96" s="615">
        <v>0.25</v>
      </c>
      <c r="BQ96" s="608">
        <v>0.25</v>
      </c>
      <c r="BR96" s="623">
        <v>0.25</v>
      </c>
      <c r="BS96" s="87">
        <v>0</v>
      </c>
      <c r="BT96" s="85">
        <v>0</v>
      </c>
      <c r="BU96" s="85">
        <v>0</v>
      </c>
      <c r="BV96" s="95" t="s">
        <v>978</v>
      </c>
      <c r="BW96" s="388" t="s">
        <v>978</v>
      </c>
      <c r="BX96" s="96">
        <v>50000</v>
      </c>
      <c r="BY96" s="85">
        <v>0</v>
      </c>
      <c r="BZ96" s="85">
        <v>0</v>
      </c>
      <c r="CA96" s="95">
        <v>0</v>
      </c>
      <c r="CB96" s="395" t="s">
        <v>978</v>
      </c>
      <c r="CC96" s="87">
        <v>50000</v>
      </c>
      <c r="CD96" s="85">
        <v>0</v>
      </c>
      <c r="CE96" s="85">
        <v>0</v>
      </c>
      <c r="CF96" s="95">
        <v>0</v>
      </c>
      <c r="CG96" s="388" t="s">
        <v>978</v>
      </c>
      <c r="CH96" s="96">
        <v>50000</v>
      </c>
      <c r="CI96" s="85">
        <v>0</v>
      </c>
      <c r="CJ96" s="85">
        <v>0</v>
      </c>
      <c r="CK96" s="95">
        <v>0</v>
      </c>
      <c r="CL96" s="395" t="s">
        <v>978</v>
      </c>
      <c r="CM96" s="403">
        <v>150000</v>
      </c>
      <c r="CN96" s="404">
        <v>0</v>
      </c>
      <c r="CO96" s="404">
        <v>0</v>
      </c>
      <c r="CP96" s="410">
        <v>0</v>
      </c>
      <c r="CQ96" s="388" t="s">
        <v>978</v>
      </c>
      <c r="CR96" s="90">
        <v>3</v>
      </c>
      <c r="CS96" s="91" t="s">
        <v>989</v>
      </c>
      <c r="CT96" s="92" t="s">
        <v>902</v>
      </c>
    </row>
    <row r="97" spans="2:117" ht="60.75" thickBot="1" x14ac:dyDescent="0.25">
      <c r="B97" s="856"/>
      <c r="C97" s="859"/>
      <c r="D97" s="876"/>
      <c r="E97" s="863"/>
      <c r="F97" s="864"/>
      <c r="G97" s="14"/>
      <c r="H97" s="864"/>
      <c r="I97" s="14"/>
      <c r="J97" s="14"/>
      <c r="K97" s="864"/>
      <c r="L97" s="14"/>
      <c r="M97" s="14"/>
      <c r="N97" s="864"/>
      <c r="O97" s="188"/>
      <c r="P97" s="188"/>
      <c r="Q97" s="775"/>
      <c r="R97" s="432"/>
      <c r="S97" s="432"/>
      <c r="T97" s="432"/>
      <c r="U97" s="432"/>
      <c r="V97" s="432"/>
      <c r="W97" s="432"/>
      <c r="X97" s="432"/>
      <c r="Y97" s="432"/>
      <c r="Z97" s="432"/>
      <c r="AA97" s="432"/>
      <c r="AB97" s="432"/>
      <c r="AC97" s="432"/>
      <c r="AD97" s="432"/>
      <c r="AE97" s="432"/>
      <c r="AF97" s="432"/>
      <c r="AG97" s="432"/>
      <c r="AH97" s="432"/>
      <c r="AI97" s="432"/>
      <c r="AJ97" s="432"/>
      <c r="AK97" s="432"/>
      <c r="AL97" s="481"/>
      <c r="AM97" s="783"/>
      <c r="AN97" s="873"/>
      <c r="AO97" s="781"/>
      <c r="AP97" s="774"/>
      <c r="AQ97" s="116" t="s">
        <v>161</v>
      </c>
      <c r="AR97" s="117">
        <v>0</v>
      </c>
      <c r="AS97" s="116" t="s">
        <v>311</v>
      </c>
      <c r="AT97" s="99">
        <v>0</v>
      </c>
      <c r="AU97" s="433">
        <v>4</v>
      </c>
      <c r="AV97" s="139">
        <v>0</v>
      </c>
      <c r="AW97" s="324">
        <v>0</v>
      </c>
      <c r="AX97" s="139">
        <v>2</v>
      </c>
      <c r="AY97" s="324">
        <v>0.5</v>
      </c>
      <c r="AZ97" s="139">
        <v>0</v>
      </c>
      <c r="BA97" s="330">
        <v>0</v>
      </c>
      <c r="BB97" s="140">
        <v>2</v>
      </c>
      <c r="BC97" s="330">
        <v>0.5</v>
      </c>
      <c r="BD97" s="141">
        <v>0</v>
      </c>
      <c r="BE97" s="121">
        <v>0</v>
      </c>
      <c r="BF97" s="121">
        <v>0</v>
      </c>
      <c r="BG97" s="346">
        <v>0</v>
      </c>
      <c r="BH97" s="417" t="s">
        <v>978</v>
      </c>
      <c r="BI97" s="424" t="s">
        <v>978</v>
      </c>
      <c r="BJ97" s="382">
        <v>0</v>
      </c>
      <c r="BK97" s="424">
        <v>0</v>
      </c>
      <c r="BL97" s="382" t="s">
        <v>978</v>
      </c>
      <c r="BM97" s="424" t="s">
        <v>978</v>
      </c>
      <c r="BN97" s="382">
        <v>0</v>
      </c>
      <c r="BO97" s="424">
        <v>0</v>
      </c>
      <c r="BP97" s="616">
        <v>0</v>
      </c>
      <c r="BQ97" s="609">
        <v>0</v>
      </c>
      <c r="BR97" s="624">
        <v>0</v>
      </c>
      <c r="BS97" s="141">
        <v>0</v>
      </c>
      <c r="BT97" s="139">
        <v>0</v>
      </c>
      <c r="BU97" s="139">
        <v>0</v>
      </c>
      <c r="BV97" s="147" t="s">
        <v>978</v>
      </c>
      <c r="BW97" s="389" t="s">
        <v>978</v>
      </c>
      <c r="BX97" s="142">
        <v>20000</v>
      </c>
      <c r="BY97" s="139">
        <v>0</v>
      </c>
      <c r="BZ97" s="139">
        <v>0</v>
      </c>
      <c r="CA97" s="147">
        <v>0</v>
      </c>
      <c r="CB97" s="396" t="s">
        <v>978</v>
      </c>
      <c r="CC97" s="141">
        <v>20000</v>
      </c>
      <c r="CD97" s="139">
        <v>0</v>
      </c>
      <c r="CE97" s="139">
        <v>0</v>
      </c>
      <c r="CF97" s="147">
        <v>0</v>
      </c>
      <c r="CG97" s="389" t="s">
        <v>978</v>
      </c>
      <c r="CH97" s="142">
        <v>20000</v>
      </c>
      <c r="CI97" s="139">
        <v>0</v>
      </c>
      <c r="CJ97" s="139">
        <v>0</v>
      </c>
      <c r="CK97" s="147">
        <v>0</v>
      </c>
      <c r="CL97" s="396" t="s">
        <v>978</v>
      </c>
      <c r="CM97" s="407">
        <v>60000</v>
      </c>
      <c r="CN97" s="408">
        <v>0</v>
      </c>
      <c r="CO97" s="408">
        <v>0</v>
      </c>
      <c r="CP97" s="411">
        <v>0</v>
      </c>
      <c r="CQ97" s="389" t="s">
        <v>978</v>
      </c>
      <c r="CR97" s="123">
        <v>16</v>
      </c>
      <c r="CS97" s="124" t="s">
        <v>989</v>
      </c>
      <c r="CT97" s="125" t="s">
        <v>902</v>
      </c>
    </row>
    <row r="98" spans="2:117" ht="45" x14ac:dyDescent="0.2">
      <c r="B98" s="856"/>
      <c r="C98" s="859"/>
      <c r="D98" s="876"/>
      <c r="E98" s="863"/>
      <c r="F98" s="864"/>
      <c r="G98" s="14"/>
      <c r="H98" s="864"/>
      <c r="I98" s="14"/>
      <c r="J98" s="14"/>
      <c r="K98" s="864"/>
      <c r="L98" s="14"/>
      <c r="M98" s="14"/>
      <c r="N98" s="864"/>
      <c r="O98" s="188"/>
      <c r="P98" s="188"/>
      <c r="Q98" s="775"/>
      <c r="R98" s="432"/>
      <c r="S98" s="432"/>
      <c r="T98" s="432"/>
      <c r="U98" s="432"/>
      <c r="V98" s="432"/>
      <c r="W98" s="432"/>
      <c r="X98" s="432"/>
      <c r="Y98" s="432"/>
      <c r="Z98" s="432"/>
      <c r="AA98" s="432"/>
      <c r="AB98" s="432"/>
      <c r="AC98" s="432"/>
      <c r="AD98" s="432"/>
      <c r="AE98" s="432"/>
      <c r="AF98" s="432"/>
      <c r="AG98" s="432"/>
      <c r="AH98" s="432"/>
      <c r="AI98" s="432"/>
      <c r="AJ98" s="432"/>
      <c r="AK98" s="432"/>
      <c r="AL98" s="481"/>
      <c r="AM98" s="783"/>
      <c r="AN98" s="873"/>
      <c r="AO98" s="776">
        <v>2.5865791493851042E-2</v>
      </c>
      <c r="AP98" s="772" t="s">
        <v>399</v>
      </c>
      <c r="AQ98" s="70" t="s">
        <v>162</v>
      </c>
      <c r="AR98" s="71">
        <v>0</v>
      </c>
      <c r="AS98" s="70" t="s">
        <v>312</v>
      </c>
      <c r="AT98" s="108">
        <v>6</v>
      </c>
      <c r="AU98" s="43">
        <v>6</v>
      </c>
      <c r="AV98" s="109">
        <v>6</v>
      </c>
      <c r="AW98" s="327">
        <v>0.25</v>
      </c>
      <c r="AX98" s="109">
        <v>6</v>
      </c>
      <c r="AY98" s="327">
        <v>0.25</v>
      </c>
      <c r="AZ98" s="109">
        <v>6</v>
      </c>
      <c r="BA98" s="333">
        <v>0.25</v>
      </c>
      <c r="BB98" s="110">
        <v>6</v>
      </c>
      <c r="BC98" s="333">
        <v>0.25</v>
      </c>
      <c r="BD98" s="111">
        <v>8</v>
      </c>
      <c r="BE98" s="74">
        <v>0</v>
      </c>
      <c r="BF98" s="74">
        <v>0</v>
      </c>
      <c r="BG98" s="338">
        <v>0</v>
      </c>
      <c r="BH98" s="379">
        <v>1.3333333333333333</v>
      </c>
      <c r="BI98" s="425">
        <v>1</v>
      </c>
      <c r="BJ98" s="380">
        <v>0</v>
      </c>
      <c r="BK98" s="425">
        <v>0</v>
      </c>
      <c r="BL98" s="380">
        <v>0</v>
      </c>
      <c r="BM98" s="425">
        <v>0</v>
      </c>
      <c r="BN98" s="380">
        <v>0</v>
      </c>
      <c r="BO98" s="425">
        <v>0</v>
      </c>
      <c r="BP98" s="617">
        <v>0.33333333333333331</v>
      </c>
      <c r="BQ98" s="610">
        <v>0.33333333333333331</v>
      </c>
      <c r="BR98" s="625">
        <v>0.33333333333333331</v>
      </c>
      <c r="BS98" s="111">
        <v>162858</v>
      </c>
      <c r="BT98" s="109">
        <v>162858</v>
      </c>
      <c r="BU98" s="109">
        <v>0</v>
      </c>
      <c r="BV98" s="289">
        <v>1</v>
      </c>
      <c r="BW98" s="390" t="s">
        <v>978</v>
      </c>
      <c r="BX98" s="112">
        <v>228000</v>
      </c>
      <c r="BY98" s="109">
        <v>0</v>
      </c>
      <c r="BZ98" s="109">
        <v>0</v>
      </c>
      <c r="CA98" s="289">
        <v>0</v>
      </c>
      <c r="CB98" s="397" t="s">
        <v>978</v>
      </c>
      <c r="CC98" s="111">
        <v>145938</v>
      </c>
      <c r="CD98" s="109">
        <v>0</v>
      </c>
      <c r="CE98" s="109">
        <v>0</v>
      </c>
      <c r="CF98" s="289">
        <v>0</v>
      </c>
      <c r="CG98" s="390" t="s">
        <v>978</v>
      </c>
      <c r="CH98" s="112">
        <v>145938</v>
      </c>
      <c r="CI98" s="109">
        <v>0</v>
      </c>
      <c r="CJ98" s="109">
        <v>0</v>
      </c>
      <c r="CK98" s="289">
        <v>0</v>
      </c>
      <c r="CL98" s="397" t="s">
        <v>978</v>
      </c>
      <c r="CM98" s="405">
        <v>682734</v>
      </c>
      <c r="CN98" s="406">
        <v>162858</v>
      </c>
      <c r="CO98" s="406">
        <v>0</v>
      </c>
      <c r="CP98" s="412">
        <v>0.23853799576408968</v>
      </c>
      <c r="CQ98" s="390" t="s">
        <v>978</v>
      </c>
      <c r="CR98" s="78" t="s">
        <v>991</v>
      </c>
      <c r="CS98" s="79" t="s">
        <v>989</v>
      </c>
      <c r="CT98" s="80" t="s">
        <v>21</v>
      </c>
    </row>
    <row r="99" spans="2:117" ht="30" x14ac:dyDescent="0.2">
      <c r="B99" s="856"/>
      <c r="C99" s="859"/>
      <c r="D99" s="876"/>
      <c r="E99" s="863"/>
      <c r="F99" s="864"/>
      <c r="G99" s="14"/>
      <c r="H99" s="864"/>
      <c r="I99" s="14"/>
      <c r="J99" s="14"/>
      <c r="K99" s="864"/>
      <c r="L99" s="14"/>
      <c r="M99" s="14"/>
      <c r="N99" s="864"/>
      <c r="O99" s="188"/>
      <c r="P99" s="188"/>
      <c r="Q99" s="775"/>
      <c r="R99" s="432"/>
      <c r="S99" s="432"/>
      <c r="T99" s="432"/>
      <c r="U99" s="432"/>
      <c r="V99" s="432"/>
      <c r="W99" s="432"/>
      <c r="X99" s="432"/>
      <c r="Y99" s="432"/>
      <c r="Z99" s="432"/>
      <c r="AA99" s="432"/>
      <c r="AB99" s="432"/>
      <c r="AC99" s="432"/>
      <c r="AD99" s="432"/>
      <c r="AE99" s="432"/>
      <c r="AF99" s="432"/>
      <c r="AG99" s="432"/>
      <c r="AH99" s="432"/>
      <c r="AI99" s="432"/>
      <c r="AJ99" s="432"/>
      <c r="AK99" s="432"/>
      <c r="AL99" s="481"/>
      <c r="AM99" s="783"/>
      <c r="AN99" s="873"/>
      <c r="AO99" s="783"/>
      <c r="AP99" s="773"/>
      <c r="AQ99" s="82" t="s">
        <v>163</v>
      </c>
      <c r="AR99" s="83">
        <v>0</v>
      </c>
      <c r="AS99" s="82" t="s">
        <v>313</v>
      </c>
      <c r="AT99" s="84">
        <v>3334</v>
      </c>
      <c r="AU99" s="14">
        <v>7000</v>
      </c>
      <c r="AV99" s="85">
        <v>800</v>
      </c>
      <c r="AW99" s="323">
        <v>0.11428571428571428</v>
      </c>
      <c r="AX99" s="85">
        <v>1200</v>
      </c>
      <c r="AY99" s="323">
        <v>0.17142857142857143</v>
      </c>
      <c r="AZ99" s="85">
        <v>2500</v>
      </c>
      <c r="BA99" s="329">
        <v>0.35714285714285715</v>
      </c>
      <c r="BB99" s="86">
        <v>2500</v>
      </c>
      <c r="BC99" s="329">
        <v>0.35714285714285715</v>
      </c>
      <c r="BD99" s="87">
        <v>791</v>
      </c>
      <c r="BE99" s="85">
        <v>0</v>
      </c>
      <c r="BF99" s="85">
        <v>0</v>
      </c>
      <c r="BG99" s="339">
        <v>0</v>
      </c>
      <c r="BH99" s="377">
        <v>0.98875000000000002</v>
      </c>
      <c r="BI99" s="423">
        <v>0.98875000000000002</v>
      </c>
      <c r="BJ99" s="378">
        <v>0</v>
      </c>
      <c r="BK99" s="423">
        <v>0</v>
      </c>
      <c r="BL99" s="378">
        <v>0</v>
      </c>
      <c r="BM99" s="423">
        <v>0</v>
      </c>
      <c r="BN99" s="378">
        <v>0</v>
      </c>
      <c r="BO99" s="423">
        <v>0</v>
      </c>
      <c r="BP99" s="615">
        <v>0.113</v>
      </c>
      <c r="BQ99" s="608">
        <v>0.113</v>
      </c>
      <c r="BR99" s="623">
        <v>0.113</v>
      </c>
      <c r="BS99" s="87">
        <v>45000</v>
      </c>
      <c r="BT99" s="85">
        <v>45000</v>
      </c>
      <c r="BU99" s="85">
        <v>0</v>
      </c>
      <c r="BV99" s="95">
        <v>1</v>
      </c>
      <c r="BW99" s="388" t="s">
        <v>978</v>
      </c>
      <c r="BX99" s="96">
        <v>70000</v>
      </c>
      <c r="BY99" s="85">
        <v>0</v>
      </c>
      <c r="BZ99" s="85">
        <v>0</v>
      </c>
      <c r="CA99" s="95">
        <v>0</v>
      </c>
      <c r="CB99" s="395" t="s">
        <v>978</v>
      </c>
      <c r="CC99" s="87">
        <v>321658</v>
      </c>
      <c r="CD99" s="85">
        <v>0</v>
      </c>
      <c r="CE99" s="85">
        <v>0</v>
      </c>
      <c r="CF99" s="95">
        <v>0</v>
      </c>
      <c r="CG99" s="388" t="s">
        <v>978</v>
      </c>
      <c r="CH99" s="96">
        <v>321658</v>
      </c>
      <c r="CI99" s="85">
        <v>0</v>
      </c>
      <c r="CJ99" s="85">
        <v>0</v>
      </c>
      <c r="CK99" s="95">
        <v>0</v>
      </c>
      <c r="CL99" s="395" t="s">
        <v>978</v>
      </c>
      <c r="CM99" s="403">
        <v>758316</v>
      </c>
      <c r="CN99" s="404">
        <v>45000</v>
      </c>
      <c r="CO99" s="404">
        <v>0</v>
      </c>
      <c r="CP99" s="410">
        <v>5.9342015729590303E-2</v>
      </c>
      <c r="CQ99" s="388" t="s">
        <v>978</v>
      </c>
      <c r="CR99" s="90" t="s">
        <v>992</v>
      </c>
      <c r="CS99" s="91" t="s">
        <v>989</v>
      </c>
      <c r="CT99" s="92" t="s">
        <v>21</v>
      </c>
    </row>
    <row r="100" spans="2:117" ht="45.75" thickBot="1" x14ac:dyDescent="0.25">
      <c r="B100" s="856"/>
      <c r="C100" s="859"/>
      <c r="D100" s="876"/>
      <c r="E100" s="863"/>
      <c r="F100" s="864"/>
      <c r="G100" s="14"/>
      <c r="H100" s="864"/>
      <c r="I100" s="14"/>
      <c r="J100" s="14"/>
      <c r="K100" s="864"/>
      <c r="L100" s="14"/>
      <c r="M100" s="14"/>
      <c r="N100" s="864"/>
      <c r="O100" s="188"/>
      <c r="P100" s="188"/>
      <c r="Q100" s="775"/>
      <c r="R100" s="432"/>
      <c r="S100" s="432"/>
      <c r="T100" s="432"/>
      <c r="U100" s="432"/>
      <c r="V100" s="432"/>
      <c r="W100" s="432"/>
      <c r="X100" s="432"/>
      <c r="Y100" s="432"/>
      <c r="Z100" s="432"/>
      <c r="AA100" s="432"/>
      <c r="AB100" s="432"/>
      <c r="AC100" s="432"/>
      <c r="AD100" s="432"/>
      <c r="AE100" s="432"/>
      <c r="AF100" s="432"/>
      <c r="AG100" s="432"/>
      <c r="AH100" s="432"/>
      <c r="AI100" s="432"/>
      <c r="AJ100" s="432"/>
      <c r="AK100" s="432"/>
      <c r="AL100" s="481"/>
      <c r="AM100" s="783"/>
      <c r="AN100" s="873"/>
      <c r="AO100" s="777"/>
      <c r="AP100" s="778"/>
      <c r="AQ100" s="97" t="s">
        <v>164</v>
      </c>
      <c r="AR100" s="98">
        <v>0</v>
      </c>
      <c r="AS100" s="97" t="s">
        <v>314</v>
      </c>
      <c r="AT100" s="99">
        <v>2</v>
      </c>
      <c r="AU100" s="26">
        <v>6</v>
      </c>
      <c r="AV100" s="139">
        <v>1</v>
      </c>
      <c r="AW100" s="324">
        <v>0.16666666666666666</v>
      </c>
      <c r="AX100" s="139">
        <v>1</v>
      </c>
      <c r="AY100" s="324">
        <v>0.16666666666666666</v>
      </c>
      <c r="AZ100" s="139">
        <v>2</v>
      </c>
      <c r="BA100" s="330">
        <v>0.33333333333333331</v>
      </c>
      <c r="BB100" s="140">
        <v>2</v>
      </c>
      <c r="BC100" s="330">
        <v>0.33333333333333331</v>
      </c>
      <c r="BD100" s="141">
        <v>1</v>
      </c>
      <c r="BE100" s="139">
        <v>0</v>
      </c>
      <c r="BF100" s="139">
        <v>0</v>
      </c>
      <c r="BG100" s="345">
        <v>0</v>
      </c>
      <c r="BH100" s="417">
        <v>1</v>
      </c>
      <c r="BI100" s="424">
        <v>1</v>
      </c>
      <c r="BJ100" s="382">
        <v>0</v>
      </c>
      <c r="BK100" s="424">
        <v>0</v>
      </c>
      <c r="BL100" s="382">
        <v>0</v>
      </c>
      <c r="BM100" s="424">
        <v>0</v>
      </c>
      <c r="BN100" s="382">
        <v>0</v>
      </c>
      <c r="BO100" s="424">
        <v>0</v>
      </c>
      <c r="BP100" s="616">
        <v>0.16666666666666666</v>
      </c>
      <c r="BQ100" s="609">
        <v>0.16666666666666666</v>
      </c>
      <c r="BR100" s="624">
        <v>0.16666666666666666</v>
      </c>
      <c r="BS100" s="141">
        <v>90379</v>
      </c>
      <c r="BT100" s="139">
        <v>90379</v>
      </c>
      <c r="BU100" s="139">
        <v>0</v>
      </c>
      <c r="BV100" s="147">
        <v>1</v>
      </c>
      <c r="BW100" s="389" t="s">
        <v>978</v>
      </c>
      <c r="BX100" s="142">
        <v>100000</v>
      </c>
      <c r="BY100" s="139">
        <v>0</v>
      </c>
      <c r="BZ100" s="139">
        <v>0</v>
      </c>
      <c r="CA100" s="147">
        <v>0</v>
      </c>
      <c r="CB100" s="396" t="s">
        <v>978</v>
      </c>
      <c r="CC100" s="141">
        <v>106870</v>
      </c>
      <c r="CD100" s="139">
        <v>0</v>
      </c>
      <c r="CE100" s="139">
        <v>0</v>
      </c>
      <c r="CF100" s="147">
        <v>0</v>
      </c>
      <c r="CG100" s="389" t="s">
        <v>978</v>
      </c>
      <c r="CH100" s="142">
        <v>106870</v>
      </c>
      <c r="CI100" s="139">
        <v>0</v>
      </c>
      <c r="CJ100" s="139">
        <v>0</v>
      </c>
      <c r="CK100" s="147">
        <v>0</v>
      </c>
      <c r="CL100" s="396" t="s">
        <v>978</v>
      </c>
      <c r="CM100" s="407">
        <v>404119</v>
      </c>
      <c r="CN100" s="408">
        <v>90379</v>
      </c>
      <c r="CO100" s="408">
        <v>0</v>
      </c>
      <c r="CP100" s="411">
        <v>0.22364452054964007</v>
      </c>
      <c r="CQ100" s="389" t="s">
        <v>978</v>
      </c>
      <c r="CR100" s="103" t="s">
        <v>993</v>
      </c>
      <c r="CS100" s="104" t="s">
        <v>989</v>
      </c>
      <c r="CT100" s="105" t="s">
        <v>21</v>
      </c>
    </row>
    <row r="101" spans="2:117" ht="30" x14ac:dyDescent="0.2">
      <c r="B101" s="856"/>
      <c r="C101" s="859"/>
      <c r="D101" s="876"/>
      <c r="E101" s="863"/>
      <c r="F101" s="864"/>
      <c r="G101" s="14"/>
      <c r="H101" s="864"/>
      <c r="I101" s="14"/>
      <c r="J101" s="14"/>
      <c r="K101" s="864"/>
      <c r="L101" s="14"/>
      <c r="M101" s="14"/>
      <c r="N101" s="864"/>
      <c r="O101" s="188"/>
      <c r="P101" s="188"/>
      <c r="Q101" s="775"/>
      <c r="R101" s="432"/>
      <c r="S101" s="432"/>
      <c r="T101" s="432"/>
      <c r="U101" s="432"/>
      <c r="V101" s="432"/>
      <c r="W101" s="432"/>
      <c r="X101" s="432"/>
      <c r="Y101" s="432"/>
      <c r="Z101" s="432"/>
      <c r="AA101" s="432"/>
      <c r="AB101" s="432"/>
      <c r="AC101" s="432"/>
      <c r="AD101" s="432"/>
      <c r="AE101" s="432"/>
      <c r="AF101" s="432"/>
      <c r="AG101" s="432"/>
      <c r="AH101" s="432"/>
      <c r="AI101" s="432"/>
      <c r="AJ101" s="432"/>
      <c r="AK101" s="432"/>
      <c r="AL101" s="481"/>
      <c r="AM101" s="783"/>
      <c r="AN101" s="873"/>
      <c r="AO101" s="780">
        <v>0.52036064597796172</v>
      </c>
      <c r="AP101" s="779" t="s">
        <v>400</v>
      </c>
      <c r="AQ101" s="106" t="s">
        <v>165</v>
      </c>
      <c r="AR101" s="107">
        <v>0</v>
      </c>
      <c r="AS101" s="106" t="s">
        <v>315</v>
      </c>
      <c r="AT101" s="108">
        <v>9276</v>
      </c>
      <c r="AU101" s="43">
        <v>11000</v>
      </c>
      <c r="AV101" s="109">
        <v>11000</v>
      </c>
      <c r="AW101" s="327">
        <v>0.25</v>
      </c>
      <c r="AX101" s="109">
        <v>11000</v>
      </c>
      <c r="AY101" s="327">
        <v>0.25</v>
      </c>
      <c r="AZ101" s="109">
        <v>11000</v>
      </c>
      <c r="BA101" s="333">
        <v>0.25</v>
      </c>
      <c r="BB101" s="110">
        <v>11000</v>
      </c>
      <c r="BC101" s="333">
        <v>0.25</v>
      </c>
      <c r="BD101" s="111">
        <v>10653</v>
      </c>
      <c r="BE101" s="109">
        <v>0</v>
      </c>
      <c r="BF101" s="109">
        <v>0</v>
      </c>
      <c r="BG101" s="342">
        <v>0</v>
      </c>
      <c r="BH101" s="379">
        <v>0.96845454545454546</v>
      </c>
      <c r="BI101" s="425">
        <v>0.96845454545454546</v>
      </c>
      <c r="BJ101" s="380">
        <v>0</v>
      </c>
      <c r="BK101" s="425">
        <v>0</v>
      </c>
      <c r="BL101" s="380">
        <v>0</v>
      </c>
      <c r="BM101" s="425">
        <v>0</v>
      </c>
      <c r="BN101" s="380">
        <v>0</v>
      </c>
      <c r="BO101" s="425">
        <v>0</v>
      </c>
      <c r="BP101" s="617">
        <v>0.24211363636363636</v>
      </c>
      <c r="BQ101" s="610">
        <v>0.24211363636363636</v>
      </c>
      <c r="BR101" s="625">
        <v>0.24211363636363636</v>
      </c>
      <c r="BS101" s="111">
        <v>164557</v>
      </c>
      <c r="BT101" s="109">
        <v>157306</v>
      </c>
      <c r="BU101" s="109">
        <v>0</v>
      </c>
      <c r="BV101" s="289">
        <v>0.9559362409377905</v>
      </c>
      <c r="BW101" s="390" t="s">
        <v>978</v>
      </c>
      <c r="BX101" s="112">
        <v>255000</v>
      </c>
      <c r="BY101" s="109">
        <v>0</v>
      </c>
      <c r="BZ101" s="109">
        <v>0</v>
      </c>
      <c r="CA101" s="289">
        <v>0</v>
      </c>
      <c r="CB101" s="397" t="s">
        <v>978</v>
      </c>
      <c r="CC101" s="111">
        <v>260250</v>
      </c>
      <c r="CD101" s="109">
        <v>0</v>
      </c>
      <c r="CE101" s="109">
        <v>0</v>
      </c>
      <c r="CF101" s="289">
        <v>0</v>
      </c>
      <c r="CG101" s="390" t="s">
        <v>978</v>
      </c>
      <c r="CH101" s="112">
        <v>265762.5</v>
      </c>
      <c r="CI101" s="109">
        <v>0</v>
      </c>
      <c r="CJ101" s="109">
        <v>0</v>
      </c>
      <c r="CK101" s="289">
        <v>0</v>
      </c>
      <c r="CL101" s="397" t="s">
        <v>978</v>
      </c>
      <c r="CM101" s="405">
        <v>945569.5</v>
      </c>
      <c r="CN101" s="406">
        <v>157306</v>
      </c>
      <c r="CO101" s="406">
        <v>0</v>
      </c>
      <c r="CP101" s="412">
        <v>0.16636111888126678</v>
      </c>
      <c r="CQ101" s="390" t="s">
        <v>978</v>
      </c>
      <c r="CR101" s="113">
        <v>1</v>
      </c>
      <c r="CS101" s="114" t="s">
        <v>989</v>
      </c>
      <c r="CT101" s="115" t="s">
        <v>902</v>
      </c>
    </row>
    <row r="102" spans="2:117" ht="60" x14ac:dyDescent="0.2">
      <c r="B102" s="856"/>
      <c r="C102" s="859"/>
      <c r="D102" s="876"/>
      <c r="E102" s="863"/>
      <c r="F102" s="864"/>
      <c r="G102" s="14"/>
      <c r="H102" s="864"/>
      <c r="I102" s="14"/>
      <c r="J102" s="14"/>
      <c r="K102" s="864"/>
      <c r="L102" s="14"/>
      <c r="M102" s="14"/>
      <c r="N102" s="864"/>
      <c r="O102" s="188"/>
      <c r="P102" s="188"/>
      <c r="Q102" s="775"/>
      <c r="R102" s="432"/>
      <c r="S102" s="432"/>
      <c r="T102" s="432"/>
      <c r="U102" s="432"/>
      <c r="V102" s="432"/>
      <c r="W102" s="432"/>
      <c r="X102" s="432"/>
      <c r="Y102" s="432"/>
      <c r="Z102" s="432"/>
      <c r="AA102" s="432"/>
      <c r="AB102" s="432"/>
      <c r="AC102" s="432"/>
      <c r="AD102" s="432"/>
      <c r="AE102" s="432"/>
      <c r="AF102" s="432"/>
      <c r="AG102" s="432"/>
      <c r="AH102" s="432"/>
      <c r="AI102" s="432"/>
      <c r="AJ102" s="432"/>
      <c r="AK102" s="432"/>
      <c r="AL102" s="481"/>
      <c r="AM102" s="783"/>
      <c r="AN102" s="873"/>
      <c r="AO102" s="783"/>
      <c r="AP102" s="773"/>
      <c r="AQ102" s="82" t="s">
        <v>166</v>
      </c>
      <c r="AR102" s="83">
        <v>0</v>
      </c>
      <c r="AS102" s="82" t="s">
        <v>316</v>
      </c>
      <c r="AT102" s="84">
        <v>18480</v>
      </c>
      <c r="AU102" s="14">
        <v>25000</v>
      </c>
      <c r="AV102" s="85">
        <v>25000</v>
      </c>
      <c r="AW102" s="323">
        <v>0.25</v>
      </c>
      <c r="AX102" s="85">
        <v>25000</v>
      </c>
      <c r="AY102" s="323">
        <v>0.25</v>
      </c>
      <c r="AZ102" s="85">
        <v>25000</v>
      </c>
      <c r="BA102" s="329">
        <v>0.25</v>
      </c>
      <c r="BB102" s="86">
        <v>25000</v>
      </c>
      <c r="BC102" s="329">
        <v>0.25</v>
      </c>
      <c r="BD102" s="87">
        <v>24483</v>
      </c>
      <c r="BE102" s="85">
        <v>0</v>
      </c>
      <c r="BF102" s="85">
        <v>0</v>
      </c>
      <c r="BG102" s="339">
        <v>0</v>
      </c>
      <c r="BH102" s="377">
        <v>0.97931999999999997</v>
      </c>
      <c r="BI102" s="423">
        <v>0.97931999999999997</v>
      </c>
      <c r="BJ102" s="378">
        <v>0</v>
      </c>
      <c r="BK102" s="423">
        <v>0</v>
      </c>
      <c r="BL102" s="378">
        <v>0</v>
      </c>
      <c r="BM102" s="423">
        <v>0</v>
      </c>
      <c r="BN102" s="378">
        <v>0</v>
      </c>
      <c r="BO102" s="423">
        <v>0</v>
      </c>
      <c r="BP102" s="615">
        <v>0.24482999999999999</v>
      </c>
      <c r="BQ102" s="608">
        <v>0.24482999999999999</v>
      </c>
      <c r="BR102" s="623">
        <v>0.24482999999999999</v>
      </c>
      <c r="BS102" s="87">
        <v>1971454</v>
      </c>
      <c r="BT102" s="85">
        <v>1965065</v>
      </c>
      <c r="BU102" s="85">
        <v>0</v>
      </c>
      <c r="BV102" s="95">
        <v>0.99675924469959731</v>
      </c>
      <c r="BW102" s="388" t="s">
        <v>978</v>
      </c>
      <c r="BX102" s="96">
        <v>1752090.9790000001</v>
      </c>
      <c r="BY102" s="85">
        <v>0</v>
      </c>
      <c r="BZ102" s="85">
        <v>0</v>
      </c>
      <c r="CA102" s="95">
        <v>0</v>
      </c>
      <c r="CB102" s="395" t="s">
        <v>978</v>
      </c>
      <c r="CC102" s="87">
        <v>1742344.8659999999</v>
      </c>
      <c r="CD102" s="85">
        <v>0</v>
      </c>
      <c r="CE102" s="85">
        <v>0</v>
      </c>
      <c r="CF102" s="95">
        <v>0</v>
      </c>
      <c r="CG102" s="388" t="s">
        <v>978</v>
      </c>
      <c r="CH102" s="96">
        <v>1731033.0630000001</v>
      </c>
      <c r="CI102" s="85">
        <v>0</v>
      </c>
      <c r="CJ102" s="85">
        <v>0</v>
      </c>
      <c r="CK102" s="95">
        <v>0</v>
      </c>
      <c r="CL102" s="395" t="s">
        <v>978</v>
      </c>
      <c r="CM102" s="403">
        <v>7196922.9080000008</v>
      </c>
      <c r="CN102" s="404">
        <v>1965065</v>
      </c>
      <c r="CO102" s="404">
        <v>0</v>
      </c>
      <c r="CP102" s="410">
        <v>0.27304238563062289</v>
      </c>
      <c r="CQ102" s="388" t="s">
        <v>978</v>
      </c>
      <c r="CR102" s="90">
        <v>2</v>
      </c>
      <c r="CS102" s="91" t="s">
        <v>989</v>
      </c>
      <c r="CT102" s="92" t="s">
        <v>902</v>
      </c>
    </row>
    <row r="103" spans="2:117" ht="45" x14ac:dyDescent="0.2">
      <c r="B103" s="856"/>
      <c r="C103" s="859"/>
      <c r="D103" s="876"/>
      <c r="E103" s="863"/>
      <c r="F103" s="864"/>
      <c r="G103" s="14"/>
      <c r="H103" s="864"/>
      <c r="I103" s="14"/>
      <c r="J103" s="14"/>
      <c r="K103" s="864"/>
      <c r="L103" s="14"/>
      <c r="M103" s="14"/>
      <c r="N103" s="864"/>
      <c r="O103" s="188"/>
      <c r="P103" s="188"/>
      <c r="Q103" s="775"/>
      <c r="R103" s="432"/>
      <c r="S103" s="432"/>
      <c r="T103" s="432"/>
      <c r="U103" s="432"/>
      <c r="V103" s="432"/>
      <c r="W103" s="432"/>
      <c r="X103" s="432"/>
      <c r="Y103" s="432"/>
      <c r="Z103" s="432"/>
      <c r="AA103" s="432"/>
      <c r="AB103" s="432"/>
      <c r="AC103" s="432"/>
      <c r="AD103" s="432"/>
      <c r="AE103" s="432"/>
      <c r="AF103" s="432"/>
      <c r="AG103" s="432"/>
      <c r="AH103" s="432"/>
      <c r="AI103" s="432"/>
      <c r="AJ103" s="432"/>
      <c r="AK103" s="432"/>
      <c r="AL103" s="481"/>
      <c r="AM103" s="783"/>
      <c r="AN103" s="873"/>
      <c r="AO103" s="783"/>
      <c r="AP103" s="773"/>
      <c r="AQ103" s="82" t="s">
        <v>167</v>
      </c>
      <c r="AR103" s="83">
        <v>0</v>
      </c>
      <c r="AS103" s="82" t="s">
        <v>317</v>
      </c>
      <c r="AT103" s="84">
        <v>0</v>
      </c>
      <c r="AU103" s="14">
        <v>7000</v>
      </c>
      <c r="AV103" s="85">
        <v>800</v>
      </c>
      <c r="AW103" s="323">
        <v>0.11428571428571428</v>
      </c>
      <c r="AX103" s="85">
        <v>2000</v>
      </c>
      <c r="AY103" s="323">
        <v>0.2857142857142857</v>
      </c>
      <c r="AZ103" s="85">
        <v>2100</v>
      </c>
      <c r="BA103" s="329">
        <v>0.3</v>
      </c>
      <c r="BB103" s="86">
        <v>2100</v>
      </c>
      <c r="BC103" s="329">
        <v>0.3</v>
      </c>
      <c r="BD103" s="87">
        <v>4185</v>
      </c>
      <c r="BE103" s="85">
        <v>0</v>
      </c>
      <c r="BF103" s="85">
        <v>0</v>
      </c>
      <c r="BG103" s="339">
        <v>0</v>
      </c>
      <c r="BH103" s="377">
        <v>5.2312500000000002</v>
      </c>
      <c r="BI103" s="423">
        <v>1</v>
      </c>
      <c r="BJ103" s="378">
        <v>0</v>
      </c>
      <c r="BK103" s="423">
        <v>0</v>
      </c>
      <c r="BL103" s="378">
        <v>0</v>
      </c>
      <c r="BM103" s="423">
        <v>0</v>
      </c>
      <c r="BN103" s="378">
        <v>0</v>
      </c>
      <c r="BO103" s="423">
        <v>0</v>
      </c>
      <c r="BP103" s="615">
        <v>0.59785714285714286</v>
      </c>
      <c r="BQ103" s="608">
        <v>0.59785714285714286</v>
      </c>
      <c r="BR103" s="623">
        <v>0.59785714285714286</v>
      </c>
      <c r="BS103" s="87">
        <v>300000</v>
      </c>
      <c r="BT103" s="85">
        <v>149347</v>
      </c>
      <c r="BU103" s="85">
        <v>0</v>
      </c>
      <c r="BV103" s="95">
        <v>0.49782333333333334</v>
      </c>
      <c r="BW103" s="388" t="s">
        <v>978</v>
      </c>
      <c r="BX103" s="96">
        <v>360000</v>
      </c>
      <c r="BY103" s="85">
        <v>0</v>
      </c>
      <c r="BZ103" s="85">
        <v>0</v>
      </c>
      <c r="CA103" s="95">
        <v>0</v>
      </c>
      <c r="CB103" s="395" t="s">
        <v>978</v>
      </c>
      <c r="CC103" s="87">
        <v>370500</v>
      </c>
      <c r="CD103" s="85">
        <v>0</v>
      </c>
      <c r="CE103" s="85">
        <v>0</v>
      </c>
      <c r="CF103" s="95">
        <v>0</v>
      </c>
      <c r="CG103" s="388" t="s">
        <v>978</v>
      </c>
      <c r="CH103" s="96">
        <v>381525</v>
      </c>
      <c r="CI103" s="85">
        <v>0</v>
      </c>
      <c r="CJ103" s="85">
        <v>0</v>
      </c>
      <c r="CK103" s="95">
        <v>0</v>
      </c>
      <c r="CL103" s="395" t="s">
        <v>978</v>
      </c>
      <c r="CM103" s="403">
        <v>1412025</v>
      </c>
      <c r="CN103" s="404">
        <v>149347</v>
      </c>
      <c r="CO103" s="404">
        <v>0</v>
      </c>
      <c r="CP103" s="410">
        <v>0.10576795736619395</v>
      </c>
      <c r="CQ103" s="388" t="s">
        <v>978</v>
      </c>
      <c r="CR103" s="90">
        <v>3</v>
      </c>
      <c r="CS103" s="91" t="s">
        <v>989</v>
      </c>
      <c r="CT103" s="92" t="s">
        <v>902</v>
      </c>
    </row>
    <row r="104" spans="2:117" ht="45" x14ac:dyDescent="0.2">
      <c r="B104" s="856"/>
      <c r="C104" s="859"/>
      <c r="D104" s="876"/>
      <c r="E104" s="863"/>
      <c r="F104" s="864"/>
      <c r="G104" s="14"/>
      <c r="H104" s="864"/>
      <c r="I104" s="14"/>
      <c r="J104" s="14"/>
      <c r="K104" s="864"/>
      <c r="L104" s="14"/>
      <c r="M104" s="14"/>
      <c r="N104" s="864"/>
      <c r="O104" s="188"/>
      <c r="P104" s="188"/>
      <c r="Q104" s="775"/>
      <c r="R104" s="432"/>
      <c r="S104" s="432"/>
      <c r="T104" s="432"/>
      <c r="U104" s="432"/>
      <c r="V104" s="432"/>
      <c r="W104" s="432"/>
      <c r="X104" s="432"/>
      <c r="Y104" s="432"/>
      <c r="Z104" s="432"/>
      <c r="AA104" s="432"/>
      <c r="AB104" s="432"/>
      <c r="AC104" s="432"/>
      <c r="AD104" s="432"/>
      <c r="AE104" s="432"/>
      <c r="AF104" s="432"/>
      <c r="AG104" s="432"/>
      <c r="AH104" s="432"/>
      <c r="AI104" s="432"/>
      <c r="AJ104" s="432"/>
      <c r="AK104" s="432"/>
      <c r="AL104" s="481"/>
      <c r="AM104" s="783"/>
      <c r="AN104" s="873"/>
      <c r="AO104" s="783"/>
      <c r="AP104" s="773"/>
      <c r="AQ104" s="82" t="s">
        <v>168</v>
      </c>
      <c r="AR104" s="83">
        <v>0</v>
      </c>
      <c r="AS104" s="82" t="s">
        <v>318</v>
      </c>
      <c r="AT104" s="93">
        <v>1</v>
      </c>
      <c r="AU104" s="46">
        <v>1</v>
      </c>
      <c r="AV104" s="94">
        <v>1</v>
      </c>
      <c r="AW104" s="323">
        <v>0.25</v>
      </c>
      <c r="AX104" s="94">
        <v>1</v>
      </c>
      <c r="AY104" s="323">
        <v>0.25</v>
      </c>
      <c r="AZ104" s="94">
        <v>1</v>
      </c>
      <c r="BA104" s="329">
        <v>0.25</v>
      </c>
      <c r="BB104" s="95">
        <v>1</v>
      </c>
      <c r="BC104" s="329">
        <v>0.25</v>
      </c>
      <c r="BD104" s="349">
        <v>1</v>
      </c>
      <c r="BE104" s="94">
        <v>0</v>
      </c>
      <c r="BF104" s="94">
        <v>0</v>
      </c>
      <c r="BG104" s="340">
        <v>0</v>
      </c>
      <c r="BH104" s="377">
        <v>1</v>
      </c>
      <c r="BI104" s="423">
        <v>1</v>
      </c>
      <c r="BJ104" s="378">
        <v>0</v>
      </c>
      <c r="BK104" s="423">
        <v>0</v>
      </c>
      <c r="BL104" s="378">
        <v>0</v>
      </c>
      <c r="BM104" s="423">
        <v>0</v>
      </c>
      <c r="BN104" s="378">
        <v>0</v>
      </c>
      <c r="BO104" s="423">
        <v>0</v>
      </c>
      <c r="BP104" s="615">
        <v>0.25</v>
      </c>
      <c r="BQ104" s="608">
        <v>0.25</v>
      </c>
      <c r="BR104" s="623">
        <v>0.25</v>
      </c>
      <c r="BS104" s="87">
        <v>163000</v>
      </c>
      <c r="BT104" s="85">
        <v>162720</v>
      </c>
      <c r="BU104" s="85">
        <v>0</v>
      </c>
      <c r="BV104" s="95">
        <v>0.99828220858895711</v>
      </c>
      <c r="BW104" s="388" t="s">
        <v>978</v>
      </c>
      <c r="BX104" s="96">
        <v>150000</v>
      </c>
      <c r="BY104" s="85">
        <v>0</v>
      </c>
      <c r="BZ104" s="85">
        <v>0</v>
      </c>
      <c r="CA104" s="95">
        <v>0</v>
      </c>
      <c r="CB104" s="395" t="s">
        <v>978</v>
      </c>
      <c r="CC104" s="87">
        <v>150000</v>
      </c>
      <c r="CD104" s="85">
        <v>0</v>
      </c>
      <c r="CE104" s="85">
        <v>0</v>
      </c>
      <c r="CF104" s="95">
        <v>0</v>
      </c>
      <c r="CG104" s="388" t="s">
        <v>978</v>
      </c>
      <c r="CH104" s="96">
        <v>150000</v>
      </c>
      <c r="CI104" s="85">
        <v>0</v>
      </c>
      <c r="CJ104" s="85">
        <v>0</v>
      </c>
      <c r="CK104" s="95">
        <v>0</v>
      </c>
      <c r="CL104" s="395" t="s">
        <v>978</v>
      </c>
      <c r="CM104" s="403">
        <v>613000</v>
      </c>
      <c r="CN104" s="404">
        <v>162720</v>
      </c>
      <c r="CO104" s="404">
        <v>0</v>
      </c>
      <c r="CP104" s="410">
        <v>0.26544861337683523</v>
      </c>
      <c r="CQ104" s="388" t="s">
        <v>978</v>
      </c>
      <c r="CR104" s="90">
        <v>3</v>
      </c>
      <c r="CS104" s="91" t="s">
        <v>989</v>
      </c>
      <c r="CT104" s="92" t="s">
        <v>902</v>
      </c>
    </row>
    <row r="105" spans="2:117" ht="45" customHeight="1" x14ac:dyDescent="0.2">
      <c r="B105" s="856"/>
      <c r="C105" s="859"/>
      <c r="D105" s="876"/>
      <c r="E105" s="863"/>
      <c r="F105" s="864"/>
      <c r="G105" s="14"/>
      <c r="H105" s="864"/>
      <c r="I105" s="14"/>
      <c r="J105" s="14"/>
      <c r="K105" s="864"/>
      <c r="L105" s="14"/>
      <c r="M105" s="14"/>
      <c r="N105" s="864"/>
      <c r="O105" s="188"/>
      <c r="P105" s="188"/>
      <c r="Q105" s="775"/>
      <c r="R105" s="432"/>
      <c r="S105" s="432"/>
      <c r="T105" s="432"/>
      <c r="U105" s="432"/>
      <c r="V105" s="432"/>
      <c r="W105" s="432"/>
      <c r="X105" s="432"/>
      <c r="Y105" s="432"/>
      <c r="Z105" s="432"/>
      <c r="AA105" s="432"/>
      <c r="AB105" s="432"/>
      <c r="AC105" s="432"/>
      <c r="AD105" s="432"/>
      <c r="AE105" s="432"/>
      <c r="AF105" s="432"/>
      <c r="AG105" s="432"/>
      <c r="AH105" s="432"/>
      <c r="AI105" s="432"/>
      <c r="AJ105" s="432"/>
      <c r="AK105" s="432"/>
      <c r="AL105" s="481"/>
      <c r="AM105" s="783"/>
      <c r="AN105" s="873"/>
      <c r="AO105" s="783"/>
      <c r="AP105" s="773"/>
      <c r="AQ105" s="82" t="s">
        <v>169</v>
      </c>
      <c r="AR105" s="83">
        <v>0</v>
      </c>
      <c r="AS105" s="82" t="s">
        <v>319</v>
      </c>
      <c r="AT105" s="84">
        <v>1656</v>
      </c>
      <c r="AU105" s="14">
        <v>1656</v>
      </c>
      <c r="AV105" s="85">
        <v>1656</v>
      </c>
      <c r="AW105" s="323">
        <v>0.25</v>
      </c>
      <c r="AX105" s="85">
        <v>1656</v>
      </c>
      <c r="AY105" s="323">
        <v>0.25</v>
      </c>
      <c r="AZ105" s="85">
        <v>1656</v>
      </c>
      <c r="BA105" s="329">
        <v>0.25</v>
      </c>
      <c r="BB105" s="86">
        <v>1656</v>
      </c>
      <c r="BC105" s="329">
        <v>0.25</v>
      </c>
      <c r="BD105" s="87">
        <v>1628</v>
      </c>
      <c r="BE105" s="85">
        <v>0</v>
      </c>
      <c r="BF105" s="85">
        <v>0</v>
      </c>
      <c r="BG105" s="339">
        <v>0</v>
      </c>
      <c r="BH105" s="377">
        <v>0.98309178743961356</v>
      </c>
      <c r="BI105" s="423">
        <v>0.98309178743961356</v>
      </c>
      <c r="BJ105" s="378">
        <v>0</v>
      </c>
      <c r="BK105" s="423">
        <v>0</v>
      </c>
      <c r="BL105" s="378">
        <v>0</v>
      </c>
      <c r="BM105" s="423">
        <v>0</v>
      </c>
      <c r="BN105" s="378">
        <v>0</v>
      </c>
      <c r="BO105" s="423">
        <v>0</v>
      </c>
      <c r="BP105" s="615">
        <v>0.24577294685990339</v>
      </c>
      <c r="BQ105" s="608">
        <v>0.24577294685990339</v>
      </c>
      <c r="BR105" s="623">
        <v>0.24577294685990339</v>
      </c>
      <c r="BS105" s="87">
        <v>5113357.3360000001</v>
      </c>
      <c r="BT105" s="85">
        <v>3974700</v>
      </c>
      <c r="BU105" s="85">
        <v>0</v>
      </c>
      <c r="BV105" s="95">
        <v>0.7773170812875887</v>
      </c>
      <c r="BW105" s="388" t="s">
        <v>978</v>
      </c>
      <c r="BX105" s="96">
        <v>5482378.9510000004</v>
      </c>
      <c r="BY105" s="85">
        <v>0</v>
      </c>
      <c r="BZ105" s="85">
        <v>0</v>
      </c>
      <c r="CA105" s="95">
        <v>0</v>
      </c>
      <c r="CB105" s="395" t="s">
        <v>978</v>
      </c>
      <c r="CC105" s="87">
        <v>5576013.0219999999</v>
      </c>
      <c r="CD105" s="85">
        <v>0</v>
      </c>
      <c r="CE105" s="85">
        <v>0</v>
      </c>
      <c r="CF105" s="95">
        <v>0</v>
      </c>
      <c r="CG105" s="388" t="s">
        <v>978</v>
      </c>
      <c r="CH105" s="96">
        <v>5671812.5630000001</v>
      </c>
      <c r="CI105" s="85">
        <v>0</v>
      </c>
      <c r="CJ105" s="85">
        <v>0</v>
      </c>
      <c r="CK105" s="95">
        <v>0</v>
      </c>
      <c r="CL105" s="395" t="s">
        <v>978</v>
      </c>
      <c r="CM105" s="403">
        <v>21843561.872000001</v>
      </c>
      <c r="CN105" s="404">
        <v>3974700</v>
      </c>
      <c r="CO105" s="404">
        <v>0</v>
      </c>
      <c r="CP105" s="410">
        <v>0.18196208215908863</v>
      </c>
      <c r="CQ105" s="388" t="s">
        <v>978</v>
      </c>
      <c r="CR105" s="90">
        <v>3</v>
      </c>
      <c r="CS105" s="91" t="s">
        <v>989</v>
      </c>
      <c r="CT105" s="92" t="s">
        <v>902</v>
      </c>
    </row>
    <row r="106" spans="2:117" ht="45" x14ac:dyDescent="0.2">
      <c r="B106" s="856"/>
      <c r="C106" s="859"/>
      <c r="D106" s="876"/>
      <c r="E106" s="863"/>
      <c r="F106" s="864"/>
      <c r="G106" s="14"/>
      <c r="H106" s="864"/>
      <c r="I106" s="14"/>
      <c r="J106" s="14"/>
      <c r="K106" s="864"/>
      <c r="L106" s="14"/>
      <c r="M106" s="14"/>
      <c r="N106" s="864"/>
      <c r="O106" s="188"/>
      <c r="P106" s="188"/>
      <c r="Q106" s="775"/>
      <c r="R106" s="432"/>
      <c r="S106" s="432"/>
      <c r="T106" s="432"/>
      <c r="U106" s="432"/>
      <c r="V106" s="432"/>
      <c r="W106" s="432"/>
      <c r="X106" s="432"/>
      <c r="Y106" s="432"/>
      <c r="Z106" s="432"/>
      <c r="AA106" s="432"/>
      <c r="AB106" s="432"/>
      <c r="AC106" s="432"/>
      <c r="AD106" s="432"/>
      <c r="AE106" s="432"/>
      <c r="AF106" s="432"/>
      <c r="AG106" s="432"/>
      <c r="AH106" s="432"/>
      <c r="AI106" s="432"/>
      <c r="AJ106" s="432"/>
      <c r="AK106" s="432"/>
      <c r="AL106" s="481"/>
      <c r="AM106" s="783"/>
      <c r="AN106" s="873"/>
      <c r="AO106" s="783"/>
      <c r="AP106" s="773"/>
      <c r="AQ106" s="82" t="s">
        <v>170</v>
      </c>
      <c r="AR106" s="83">
        <v>0</v>
      </c>
      <c r="AS106" s="82" t="s">
        <v>320</v>
      </c>
      <c r="AT106" s="84">
        <v>3</v>
      </c>
      <c r="AU106" s="14">
        <v>3</v>
      </c>
      <c r="AV106" s="85">
        <v>3</v>
      </c>
      <c r="AW106" s="323">
        <v>0.25</v>
      </c>
      <c r="AX106" s="85">
        <v>3</v>
      </c>
      <c r="AY106" s="323">
        <v>0.25</v>
      </c>
      <c r="AZ106" s="85">
        <v>3</v>
      </c>
      <c r="BA106" s="329">
        <v>0.25</v>
      </c>
      <c r="BB106" s="86">
        <v>3</v>
      </c>
      <c r="BC106" s="329">
        <v>0.25</v>
      </c>
      <c r="BD106" s="87">
        <v>3</v>
      </c>
      <c r="BE106" s="85">
        <v>0</v>
      </c>
      <c r="BF106" s="85">
        <v>0</v>
      </c>
      <c r="BG106" s="339">
        <v>0</v>
      </c>
      <c r="BH106" s="377">
        <v>1</v>
      </c>
      <c r="BI106" s="423">
        <v>1</v>
      </c>
      <c r="BJ106" s="378">
        <v>0</v>
      </c>
      <c r="BK106" s="423">
        <v>0</v>
      </c>
      <c r="BL106" s="378">
        <v>0</v>
      </c>
      <c r="BM106" s="423">
        <v>0</v>
      </c>
      <c r="BN106" s="378">
        <v>0</v>
      </c>
      <c r="BO106" s="423">
        <v>0</v>
      </c>
      <c r="BP106" s="615">
        <v>0.25</v>
      </c>
      <c r="BQ106" s="608">
        <v>0.25</v>
      </c>
      <c r="BR106" s="623">
        <v>0.25</v>
      </c>
      <c r="BS106" s="87">
        <v>600000</v>
      </c>
      <c r="BT106" s="85">
        <v>581877</v>
      </c>
      <c r="BU106" s="85">
        <v>0</v>
      </c>
      <c r="BV106" s="95">
        <v>0.96979499999999996</v>
      </c>
      <c r="BW106" s="388" t="s">
        <v>978</v>
      </c>
      <c r="BX106" s="96">
        <v>515000</v>
      </c>
      <c r="BY106" s="85">
        <v>0</v>
      </c>
      <c r="BZ106" s="85">
        <v>0</v>
      </c>
      <c r="CA106" s="95">
        <v>0</v>
      </c>
      <c r="CB106" s="395" t="s">
        <v>978</v>
      </c>
      <c r="CC106" s="87">
        <v>530750</v>
      </c>
      <c r="CD106" s="85">
        <v>0</v>
      </c>
      <c r="CE106" s="85">
        <v>0</v>
      </c>
      <c r="CF106" s="95">
        <v>0</v>
      </c>
      <c r="CG106" s="388" t="s">
        <v>978</v>
      </c>
      <c r="CH106" s="96">
        <v>547287.5</v>
      </c>
      <c r="CI106" s="85">
        <v>0</v>
      </c>
      <c r="CJ106" s="85">
        <v>0</v>
      </c>
      <c r="CK106" s="95">
        <v>0</v>
      </c>
      <c r="CL106" s="395" t="s">
        <v>978</v>
      </c>
      <c r="CM106" s="403">
        <v>2193037.5</v>
      </c>
      <c r="CN106" s="404">
        <v>581877</v>
      </c>
      <c r="CO106" s="404">
        <v>0</v>
      </c>
      <c r="CP106" s="410">
        <v>0.26532925223576886</v>
      </c>
      <c r="CQ106" s="388" t="s">
        <v>978</v>
      </c>
      <c r="CR106" s="90">
        <v>3</v>
      </c>
      <c r="CS106" s="91" t="s">
        <v>989</v>
      </c>
      <c r="CT106" s="92" t="s">
        <v>902</v>
      </c>
    </row>
    <row r="107" spans="2:117" ht="45" x14ac:dyDescent="0.2">
      <c r="B107" s="856"/>
      <c r="C107" s="859"/>
      <c r="D107" s="876" t="s">
        <v>73</v>
      </c>
      <c r="E107" s="877">
        <v>5.6</v>
      </c>
      <c r="F107" s="877">
        <v>5</v>
      </c>
      <c r="G107" s="185"/>
      <c r="H107" s="877">
        <v>5.6</v>
      </c>
      <c r="I107" s="185"/>
      <c r="J107" s="185"/>
      <c r="K107" s="877">
        <v>5.4</v>
      </c>
      <c r="L107" s="185"/>
      <c r="M107" s="185"/>
      <c r="N107" s="877">
        <v>5.2</v>
      </c>
      <c r="O107" s="192"/>
      <c r="P107" s="192"/>
      <c r="Q107" s="878">
        <v>5</v>
      </c>
      <c r="R107" s="437"/>
      <c r="S107" s="437"/>
      <c r="T107" s="437"/>
      <c r="U107" s="437"/>
      <c r="V107" s="437"/>
      <c r="W107" s="437"/>
      <c r="X107" s="437"/>
      <c r="Y107" s="437"/>
      <c r="Z107" s="437"/>
      <c r="AA107" s="437"/>
      <c r="AB107" s="437"/>
      <c r="AC107" s="437"/>
      <c r="AD107" s="437"/>
      <c r="AE107" s="437"/>
      <c r="AF107" s="437"/>
      <c r="AG107" s="437"/>
      <c r="AH107" s="437"/>
      <c r="AI107" s="437"/>
      <c r="AJ107" s="437"/>
      <c r="AK107" s="437"/>
      <c r="AL107" s="485"/>
      <c r="AM107" s="783"/>
      <c r="AN107" s="873"/>
      <c r="AO107" s="783"/>
      <c r="AP107" s="773"/>
      <c r="AQ107" s="82" t="s">
        <v>171</v>
      </c>
      <c r="AR107" s="83">
        <v>0</v>
      </c>
      <c r="AS107" s="82" t="s">
        <v>321</v>
      </c>
      <c r="AT107" s="84">
        <v>1</v>
      </c>
      <c r="AU107" s="14">
        <v>1</v>
      </c>
      <c r="AV107" s="85">
        <v>1</v>
      </c>
      <c r="AW107" s="323">
        <v>0.25</v>
      </c>
      <c r="AX107" s="85">
        <v>1</v>
      </c>
      <c r="AY107" s="323">
        <v>0.25</v>
      </c>
      <c r="AZ107" s="85">
        <v>1</v>
      </c>
      <c r="BA107" s="329">
        <v>0.25</v>
      </c>
      <c r="BB107" s="86">
        <v>1</v>
      </c>
      <c r="BC107" s="329">
        <v>0.25</v>
      </c>
      <c r="BD107" s="87">
        <v>1</v>
      </c>
      <c r="BE107" s="85">
        <v>0</v>
      </c>
      <c r="BF107" s="85">
        <v>0</v>
      </c>
      <c r="BG107" s="339">
        <v>0</v>
      </c>
      <c r="BH107" s="377">
        <v>1</v>
      </c>
      <c r="BI107" s="423">
        <v>1</v>
      </c>
      <c r="BJ107" s="378">
        <v>0</v>
      </c>
      <c r="BK107" s="423">
        <v>0</v>
      </c>
      <c r="BL107" s="378">
        <v>0</v>
      </c>
      <c r="BM107" s="423">
        <v>0</v>
      </c>
      <c r="BN107" s="378">
        <v>0</v>
      </c>
      <c r="BO107" s="423">
        <v>0</v>
      </c>
      <c r="BP107" s="615">
        <v>0.25</v>
      </c>
      <c r="BQ107" s="608">
        <v>0.25</v>
      </c>
      <c r="BR107" s="623">
        <v>0.25</v>
      </c>
      <c r="BS107" s="87">
        <v>190000</v>
      </c>
      <c r="BT107" s="85">
        <v>161466</v>
      </c>
      <c r="BU107" s="85">
        <v>0</v>
      </c>
      <c r="BV107" s="95">
        <v>0.84982105263157892</v>
      </c>
      <c r="BW107" s="388" t="s">
        <v>978</v>
      </c>
      <c r="BX107" s="96">
        <v>257500</v>
      </c>
      <c r="BY107" s="85">
        <v>0</v>
      </c>
      <c r="BZ107" s="85">
        <v>0</v>
      </c>
      <c r="CA107" s="95">
        <v>0</v>
      </c>
      <c r="CB107" s="395" t="s">
        <v>978</v>
      </c>
      <c r="CC107" s="87">
        <v>265375</v>
      </c>
      <c r="CD107" s="85">
        <v>0</v>
      </c>
      <c r="CE107" s="85">
        <v>0</v>
      </c>
      <c r="CF107" s="95">
        <v>0</v>
      </c>
      <c r="CG107" s="388" t="s">
        <v>978</v>
      </c>
      <c r="CH107" s="96">
        <v>273643.75</v>
      </c>
      <c r="CI107" s="85">
        <v>0</v>
      </c>
      <c r="CJ107" s="85">
        <v>0</v>
      </c>
      <c r="CK107" s="95">
        <v>0</v>
      </c>
      <c r="CL107" s="395" t="s">
        <v>978</v>
      </c>
      <c r="CM107" s="403">
        <v>986518.75</v>
      </c>
      <c r="CN107" s="404">
        <v>161466</v>
      </c>
      <c r="CO107" s="404">
        <v>0</v>
      </c>
      <c r="CP107" s="410">
        <v>0.16367251002578512</v>
      </c>
      <c r="CQ107" s="388" t="s">
        <v>978</v>
      </c>
      <c r="CR107" s="90">
        <v>3</v>
      </c>
      <c r="CS107" s="91" t="s">
        <v>989</v>
      </c>
      <c r="CT107" s="92" t="s">
        <v>902</v>
      </c>
    </row>
    <row r="108" spans="2:117" ht="60.75" thickBot="1" x14ac:dyDescent="0.25">
      <c r="B108" s="856"/>
      <c r="C108" s="859"/>
      <c r="D108" s="876"/>
      <c r="E108" s="877"/>
      <c r="F108" s="877"/>
      <c r="G108" s="185"/>
      <c r="H108" s="877"/>
      <c r="I108" s="185"/>
      <c r="J108" s="185"/>
      <c r="K108" s="877"/>
      <c r="L108" s="185"/>
      <c r="M108" s="185"/>
      <c r="N108" s="877"/>
      <c r="O108" s="192"/>
      <c r="P108" s="192"/>
      <c r="Q108" s="878"/>
      <c r="R108" s="437"/>
      <c r="S108" s="437"/>
      <c r="T108" s="437"/>
      <c r="U108" s="437"/>
      <c r="V108" s="437"/>
      <c r="W108" s="437"/>
      <c r="X108" s="437"/>
      <c r="Y108" s="437"/>
      <c r="Z108" s="437"/>
      <c r="AA108" s="437"/>
      <c r="AB108" s="437"/>
      <c r="AC108" s="437"/>
      <c r="AD108" s="437"/>
      <c r="AE108" s="437"/>
      <c r="AF108" s="437"/>
      <c r="AG108" s="437"/>
      <c r="AH108" s="437"/>
      <c r="AI108" s="437"/>
      <c r="AJ108" s="437"/>
      <c r="AK108" s="437"/>
      <c r="AL108" s="485"/>
      <c r="AM108" s="783"/>
      <c r="AN108" s="873"/>
      <c r="AO108" s="781"/>
      <c r="AP108" s="774"/>
      <c r="AQ108" s="116" t="s">
        <v>172</v>
      </c>
      <c r="AR108" s="117">
        <v>0</v>
      </c>
      <c r="AS108" s="116" t="s">
        <v>322</v>
      </c>
      <c r="AT108" s="118">
        <v>1</v>
      </c>
      <c r="AU108" s="30">
        <v>1</v>
      </c>
      <c r="AV108" s="139">
        <v>1</v>
      </c>
      <c r="AW108" s="324">
        <v>0.25</v>
      </c>
      <c r="AX108" s="139">
        <v>1</v>
      </c>
      <c r="AY108" s="324">
        <v>0.25</v>
      </c>
      <c r="AZ108" s="139">
        <v>1</v>
      </c>
      <c r="BA108" s="330">
        <v>0.25</v>
      </c>
      <c r="BB108" s="140">
        <v>1</v>
      </c>
      <c r="BC108" s="330">
        <v>0.25</v>
      </c>
      <c r="BD108" s="141">
        <v>1</v>
      </c>
      <c r="BE108" s="121">
        <v>0</v>
      </c>
      <c r="BF108" s="121">
        <v>0</v>
      </c>
      <c r="BG108" s="346">
        <v>0</v>
      </c>
      <c r="BH108" s="417">
        <v>1</v>
      </c>
      <c r="BI108" s="424">
        <v>1</v>
      </c>
      <c r="BJ108" s="382">
        <v>0</v>
      </c>
      <c r="BK108" s="424">
        <v>0</v>
      </c>
      <c r="BL108" s="382">
        <v>0</v>
      </c>
      <c r="BM108" s="424">
        <v>0</v>
      </c>
      <c r="BN108" s="382">
        <v>0</v>
      </c>
      <c r="BO108" s="424">
        <v>0</v>
      </c>
      <c r="BP108" s="616">
        <v>0.25</v>
      </c>
      <c r="BQ108" s="609">
        <v>0.25</v>
      </c>
      <c r="BR108" s="624">
        <v>0.25</v>
      </c>
      <c r="BS108" s="141">
        <v>220000</v>
      </c>
      <c r="BT108" s="139">
        <v>131650</v>
      </c>
      <c r="BU108" s="139">
        <v>0</v>
      </c>
      <c r="BV108" s="147">
        <v>0.59840909090909089</v>
      </c>
      <c r="BW108" s="389" t="s">
        <v>978</v>
      </c>
      <c r="BX108" s="142">
        <v>410000</v>
      </c>
      <c r="BY108" s="139">
        <v>0</v>
      </c>
      <c r="BZ108" s="139">
        <v>0</v>
      </c>
      <c r="CA108" s="147">
        <v>0</v>
      </c>
      <c r="CB108" s="396" t="s">
        <v>978</v>
      </c>
      <c r="CC108" s="141">
        <v>420500</v>
      </c>
      <c r="CD108" s="139">
        <v>0</v>
      </c>
      <c r="CE108" s="139">
        <v>0</v>
      </c>
      <c r="CF108" s="147">
        <v>0</v>
      </c>
      <c r="CG108" s="389" t="s">
        <v>978</v>
      </c>
      <c r="CH108" s="142">
        <v>431525</v>
      </c>
      <c r="CI108" s="139">
        <v>0</v>
      </c>
      <c r="CJ108" s="139">
        <v>0</v>
      </c>
      <c r="CK108" s="147">
        <v>0</v>
      </c>
      <c r="CL108" s="396" t="s">
        <v>978</v>
      </c>
      <c r="CM108" s="407">
        <v>1482025</v>
      </c>
      <c r="CN108" s="408">
        <v>131650</v>
      </c>
      <c r="CO108" s="408">
        <v>0</v>
      </c>
      <c r="CP108" s="411">
        <v>8.8831160068149992E-2</v>
      </c>
      <c r="CQ108" s="389" t="s">
        <v>978</v>
      </c>
      <c r="CR108" s="123">
        <v>3</v>
      </c>
      <c r="CS108" s="124" t="s">
        <v>989</v>
      </c>
      <c r="CT108" s="125" t="s">
        <v>902</v>
      </c>
    </row>
    <row r="109" spans="2:117" ht="60" x14ac:dyDescent="0.2">
      <c r="B109" s="856"/>
      <c r="C109" s="859"/>
      <c r="D109" s="876"/>
      <c r="E109" s="877"/>
      <c r="F109" s="877"/>
      <c r="G109" s="185"/>
      <c r="H109" s="877"/>
      <c r="I109" s="185"/>
      <c r="J109" s="185"/>
      <c r="K109" s="877"/>
      <c r="L109" s="185"/>
      <c r="M109" s="185"/>
      <c r="N109" s="877"/>
      <c r="O109" s="192"/>
      <c r="P109" s="192"/>
      <c r="Q109" s="878"/>
      <c r="R109" s="437"/>
      <c r="S109" s="437"/>
      <c r="T109" s="437"/>
      <c r="U109" s="437"/>
      <c r="V109" s="437"/>
      <c r="W109" s="437"/>
      <c r="X109" s="437"/>
      <c r="Y109" s="437"/>
      <c r="Z109" s="437"/>
      <c r="AA109" s="437"/>
      <c r="AB109" s="437"/>
      <c r="AC109" s="437"/>
      <c r="AD109" s="437"/>
      <c r="AE109" s="437"/>
      <c r="AF109" s="437"/>
      <c r="AG109" s="437"/>
      <c r="AH109" s="437"/>
      <c r="AI109" s="437"/>
      <c r="AJ109" s="437"/>
      <c r="AK109" s="437"/>
      <c r="AL109" s="485"/>
      <c r="AM109" s="783"/>
      <c r="AN109" s="873"/>
      <c r="AO109" s="776">
        <v>0.13320290199919155</v>
      </c>
      <c r="AP109" s="772" t="s">
        <v>401</v>
      </c>
      <c r="AQ109" s="70" t="s">
        <v>173</v>
      </c>
      <c r="AR109" s="71">
        <v>0</v>
      </c>
      <c r="AS109" s="70" t="s">
        <v>323</v>
      </c>
      <c r="AT109" s="72">
        <v>0</v>
      </c>
      <c r="AU109" s="73">
        <v>1</v>
      </c>
      <c r="AV109" s="109">
        <v>1</v>
      </c>
      <c r="AW109" s="327">
        <v>0.25</v>
      </c>
      <c r="AX109" s="109">
        <v>1</v>
      </c>
      <c r="AY109" s="327">
        <v>0.25</v>
      </c>
      <c r="AZ109" s="109">
        <v>1</v>
      </c>
      <c r="BA109" s="333">
        <v>0.25</v>
      </c>
      <c r="BB109" s="110">
        <v>1</v>
      </c>
      <c r="BC109" s="333">
        <v>0.25</v>
      </c>
      <c r="BD109" s="111">
        <v>1</v>
      </c>
      <c r="BE109" s="74">
        <v>0</v>
      </c>
      <c r="BF109" s="74">
        <v>0</v>
      </c>
      <c r="BG109" s="338">
        <v>0</v>
      </c>
      <c r="BH109" s="379">
        <v>1</v>
      </c>
      <c r="BI109" s="425">
        <v>1</v>
      </c>
      <c r="BJ109" s="380">
        <v>0</v>
      </c>
      <c r="BK109" s="425">
        <v>0</v>
      </c>
      <c r="BL109" s="380">
        <v>0</v>
      </c>
      <c r="BM109" s="425">
        <v>0</v>
      </c>
      <c r="BN109" s="380">
        <v>0</v>
      </c>
      <c r="BO109" s="425">
        <v>0</v>
      </c>
      <c r="BP109" s="617">
        <v>0.25</v>
      </c>
      <c r="BQ109" s="610">
        <v>0.25</v>
      </c>
      <c r="BR109" s="625">
        <v>0.25</v>
      </c>
      <c r="BS109" s="111">
        <v>55537</v>
      </c>
      <c r="BT109" s="109">
        <v>52146</v>
      </c>
      <c r="BU109" s="109">
        <v>0</v>
      </c>
      <c r="BV109" s="289">
        <v>0.93894160649656988</v>
      </c>
      <c r="BW109" s="390" t="s">
        <v>978</v>
      </c>
      <c r="BX109" s="112">
        <v>60000</v>
      </c>
      <c r="BY109" s="109">
        <v>0</v>
      </c>
      <c r="BZ109" s="109">
        <v>0</v>
      </c>
      <c r="CA109" s="289">
        <v>0</v>
      </c>
      <c r="CB109" s="397" t="s">
        <v>978</v>
      </c>
      <c r="CC109" s="111">
        <v>60000</v>
      </c>
      <c r="CD109" s="109">
        <v>0</v>
      </c>
      <c r="CE109" s="109">
        <v>0</v>
      </c>
      <c r="CF109" s="289">
        <v>0</v>
      </c>
      <c r="CG109" s="390" t="s">
        <v>978</v>
      </c>
      <c r="CH109" s="112">
        <v>60000</v>
      </c>
      <c r="CI109" s="109">
        <v>0</v>
      </c>
      <c r="CJ109" s="109">
        <v>0</v>
      </c>
      <c r="CK109" s="289">
        <v>0</v>
      </c>
      <c r="CL109" s="397" t="s">
        <v>978</v>
      </c>
      <c r="CM109" s="405">
        <v>235537</v>
      </c>
      <c r="CN109" s="406">
        <v>52146</v>
      </c>
      <c r="CO109" s="406">
        <v>0</v>
      </c>
      <c r="CP109" s="412">
        <v>0.22139196814088657</v>
      </c>
      <c r="CQ109" s="390" t="s">
        <v>978</v>
      </c>
      <c r="CR109" s="78" t="s">
        <v>994</v>
      </c>
      <c r="CS109" s="79" t="s">
        <v>989</v>
      </c>
      <c r="CT109" s="80" t="s">
        <v>902</v>
      </c>
      <c r="DB109" s="885" t="s">
        <v>909</v>
      </c>
      <c r="DC109" s="885"/>
      <c r="DD109" s="885"/>
      <c r="DE109" s="885"/>
      <c r="DF109" s="885"/>
      <c r="DG109" s="885"/>
      <c r="DH109" s="885"/>
      <c r="DI109" s="885"/>
      <c r="DJ109" s="885"/>
      <c r="DK109" s="885"/>
      <c r="DL109" s="885"/>
      <c r="DM109" s="885"/>
    </row>
    <row r="110" spans="2:117" ht="45" x14ac:dyDescent="0.2">
      <c r="B110" s="856"/>
      <c r="C110" s="859"/>
      <c r="D110" s="876"/>
      <c r="E110" s="877"/>
      <c r="F110" s="877"/>
      <c r="G110" s="185"/>
      <c r="H110" s="877"/>
      <c r="I110" s="185"/>
      <c r="J110" s="185"/>
      <c r="K110" s="877"/>
      <c r="L110" s="185"/>
      <c r="M110" s="185"/>
      <c r="N110" s="877"/>
      <c r="O110" s="192"/>
      <c r="P110" s="192"/>
      <c r="Q110" s="878"/>
      <c r="R110" s="437"/>
      <c r="S110" s="437"/>
      <c r="T110" s="437"/>
      <c r="U110" s="437"/>
      <c r="V110" s="437"/>
      <c r="W110" s="437"/>
      <c r="X110" s="437"/>
      <c r="Y110" s="437"/>
      <c r="Z110" s="437"/>
      <c r="AA110" s="437"/>
      <c r="AB110" s="437"/>
      <c r="AC110" s="437"/>
      <c r="AD110" s="437"/>
      <c r="AE110" s="437"/>
      <c r="AF110" s="437"/>
      <c r="AG110" s="437"/>
      <c r="AH110" s="437"/>
      <c r="AI110" s="437"/>
      <c r="AJ110" s="437"/>
      <c r="AK110" s="437"/>
      <c r="AL110" s="485"/>
      <c r="AM110" s="783"/>
      <c r="AN110" s="873"/>
      <c r="AO110" s="783"/>
      <c r="AP110" s="773"/>
      <c r="AQ110" s="82" t="s">
        <v>174</v>
      </c>
      <c r="AR110" s="83">
        <v>0</v>
      </c>
      <c r="AS110" s="82" t="s">
        <v>324</v>
      </c>
      <c r="AT110" s="84">
        <v>1</v>
      </c>
      <c r="AU110" s="14">
        <v>1</v>
      </c>
      <c r="AV110" s="85">
        <v>1</v>
      </c>
      <c r="AW110" s="323">
        <v>0.25</v>
      </c>
      <c r="AX110" s="85">
        <v>1</v>
      </c>
      <c r="AY110" s="323">
        <v>0.25</v>
      </c>
      <c r="AZ110" s="85">
        <v>1</v>
      </c>
      <c r="BA110" s="329">
        <v>0.25</v>
      </c>
      <c r="BB110" s="86">
        <v>1</v>
      </c>
      <c r="BC110" s="329">
        <v>0.25</v>
      </c>
      <c r="BD110" s="87">
        <v>0</v>
      </c>
      <c r="BE110" s="85">
        <v>0</v>
      </c>
      <c r="BF110" s="85">
        <v>0</v>
      </c>
      <c r="BG110" s="339">
        <v>0</v>
      </c>
      <c r="BH110" s="377">
        <v>0</v>
      </c>
      <c r="BI110" s="423">
        <v>0</v>
      </c>
      <c r="BJ110" s="378">
        <v>0</v>
      </c>
      <c r="BK110" s="423">
        <v>0</v>
      </c>
      <c r="BL110" s="378">
        <v>0</v>
      </c>
      <c r="BM110" s="423">
        <v>0</v>
      </c>
      <c r="BN110" s="378">
        <v>0</v>
      </c>
      <c r="BO110" s="423">
        <v>0</v>
      </c>
      <c r="BP110" s="615">
        <v>0</v>
      </c>
      <c r="BQ110" s="608">
        <v>0</v>
      </c>
      <c r="BR110" s="623">
        <v>0</v>
      </c>
      <c r="BS110" s="87">
        <v>0</v>
      </c>
      <c r="BT110" s="85">
        <v>0</v>
      </c>
      <c r="BU110" s="85">
        <v>0</v>
      </c>
      <c r="BV110" s="95" t="s">
        <v>978</v>
      </c>
      <c r="BW110" s="388" t="s">
        <v>978</v>
      </c>
      <c r="BX110" s="96">
        <v>40000</v>
      </c>
      <c r="BY110" s="85">
        <v>0</v>
      </c>
      <c r="BZ110" s="85">
        <v>0</v>
      </c>
      <c r="CA110" s="95">
        <v>0</v>
      </c>
      <c r="CB110" s="395" t="s">
        <v>978</v>
      </c>
      <c r="CC110" s="87">
        <v>40000</v>
      </c>
      <c r="CD110" s="85">
        <v>0</v>
      </c>
      <c r="CE110" s="85">
        <v>0</v>
      </c>
      <c r="CF110" s="95">
        <v>0</v>
      </c>
      <c r="CG110" s="388" t="s">
        <v>978</v>
      </c>
      <c r="CH110" s="96">
        <v>40000</v>
      </c>
      <c r="CI110" s="85">
        <v>0</v>
      </c>
      <c r="CJ110" s="85">
        <v>0</v>
      </c>
      <c r="CK110" s="95">
        <v>0</v>
      </c>
      <c r="CL110" s="395" t="s">
        <v>978</v>
      </c>
      <c r="CM110" s="403">
        <v>120000</v>
      </c>
      <c r="CN110" s="404">
        <v>0</v>
      </c>
      <c r="CO110" s="404">
        <v>0</v>
      </c>
      <c r="CP110" s="410">
        <v>0</v>
      </c>
      <c r="CQ110" s="388" t="s">
        <v>978</v>
      </c>
      <c r="CR110" s="90" t="s">
        <v>995</v>
      </c>
      <c r="CS110" s="91" t="s">
        <v>989</v>
      </c>
      <c r="CT110" s="92" t="s">
        <v>902</v>
      </c>
      <c r="CW110" s="761" t="s">
        <v>905</v>
      </c>
      <c r="CX110" s="762"/>
      <c r="CY110" s="762"/>
      <c r="CZ110" s="762"/>
      <c r="DA110" s="763"/>
      <c r="DB110" s="885">
        <v>2020</v>
      </c>
      <c r="DC110" s="885"/>
      <c r="DD110" s="885"/>
      <c r="DE110" s="885">
        <v>2021</v>
      </c>
      <c r="DF110" s="885"/>
      <c r="DG110" s="885"/>
      <c r="DH110" s="885">
        <v>2022</v>
      </c>
      <c r="DI110" s="885"/>
      <c r="DJ110" s="885"/>
      <c r="DK110" s="885">
        <v>2023</v>
      </c>
      <c r="DL110" s="885"/>
      <c r="DM110" s="885"/>
    </row>
    <row r="111" spans="2:117" ht="30" x14ac:dyDescent="0.2">
      <c r="B111" s="856"/>
      <c r="C111" s="859"/>
      <c r="D111" s="876"/>
      <c r="E111" s="877"/>
      <c r="F111" s="877"/>
      <c r="G111" s="185"/>
      <c r="H111" s="877"/>
      <c r="I111" s="185"/>
      <c r="J111" s="185"/>
      <c r="K111" s="877"/>
      <c r="L111" s="185"/>
      <c r="M111" s="185"/>
      <c r="N111" s="877"/>
      <c r="O111" s="192"/>
      <c r="P111" s="192"/>
      <c r="Q111" s="878"/>
      <c r="R111" s="437"/>
      <c r="S111" s="437"/>
      <c r="T111" s="437"/>
      <c r="U111" s="437"/>
      <c r="V111" s="437"/>
      <c r="W111" s="437"/>
      <c r="X111" s="437"/>
      <c r="Y111" s="437"/>
      <c r="Z111" s="437"/>
      <c r="AA111" s="437"/>
      <c r="AB111" s="437"/>
      <c r="AC111" s="437"/>
      <c r="AD111" s="437"/>
      <c r="AE111" s="437"/>
      <c r="AF111" s="437"/>
      <c r="AG111" s="437"/>
      <c r="AH111" s="437"/>
      <c r="AI111" s="437"/>
      <c r="AJ111" s="437"/>
      <c r="AK111" s="437"/>
      <c r="AL111" s="485"/>
      <c r="AM111" s="783"/>
      <c r="AN111" s="873"/>
      <c r="AO111" s="783"/>
      <c r="AP111" s="773"/>
      <c r="AQ111" s="82" t="s">
        <v>175</v>
      </c>
      <c r="AR111" s="83">
        <v>0</v>
      </c>
      <c r="AS111" s="82" t="s">
        <v>325</v>
      </c>
      <c r="AT111" s="93">
        <v>1</v>
      </c>
      <c r="AU111" s="46">
        <v>1</v>
      </c>
      <c r="AV111" s="94">
        <v>1</v>
      </c>
      <c r="AW111" s="323">
        <v>0.25</v>
      </c>
      <c r="AX111" s="94">
        <v>1</v>
      </c>
      <c r="AY111" s="323">
        <v>0.25</v>
      </c>
      <c r="AZ111" s="94">
        <v>1</v>
      </c>
      <c r="BA111" s="329">
        <v>0.25</v>
      </c>
      <c r="BB111" s="95">
        <v>1</v>
      </c>
      <c r="BC111" s="329">
        <v>0.25</v>
      </c>
      <c r="BD111" s="349">
        <v>1</v>
      </c>
      <c r="BE111" s="94">
        <v>0</v>
      </c>
      <c r="BF111" s="94">
        <v>0</v>
      </c>
      <c r="BG111" s="340">
        <v>0</v>
      </c>
      <c r="BH111" s="377">
        <v>1</v>
      </c>
      <c r="BI111" s="423">
        <v>1</v>
      </c>
      <c r="BJ111" s="378">
        <v>0</v>
      </c>
      <c r="BK111" s="423">
        <v>0</v>
      </c>
      <c r="BL111" s="378">
        <v>0</v>
      </c>
      <c r="BM111" s="423">
        <v>0</v>
      </c>
      <c r="BN111" s="378">
        <v>0</v>
      </c>
      <c r="BO111" s="423">
        <v>0</v>
      </c>
      <c r="BP111" s="615">
        <v>0.25</v>
      </c>
      <c r="BQ111" s="608">
        <v>0.25</v>
      </c>
      <c r="BR111" s="623">
        <v>0.25</v>
      </c>
      <c r="BS111" s="87">
        <v>139063</v>
      </c>
      <c r="BT111" s="85">
        <v>110787</v>
      </c>
      <c r="BU111" s="85">
        <v>0</v>
      </c>
      <c r="BV111" s="95">
        <v>0.79666769737457122</v>
      </c>
      <c r="BW111" s="388" t="s">
        <v>978</v>
      </c>
      <c r="BX111" s="96">
        <v>156000</v>
      </c>
      <c r="BY111" s="85">
        <v>0</v>
      </c>
      <c r="BZ111" s="85">
        <v>0</v>
      </c>
      <c r="CA111" s="95">
        <v>0</v>
      </c>
      <c r="CB111" s="395" t="s">
        <v>978</v>
      </c>
      <c r="CC111" s="87">
        <v>156000</v>
      </c>
      <c r="CD111" s="85">
        <v>0</v>
      </c>
      <c r="CE111" s="85">
        <v>0</v>
      </c>
      <c r="CF111" s="95">
        <v>0</v>
      </c>
      <c r="CG111" s="388" t="s">
        <v>978</v>
      </c>
      <c r="CH111" s="96">
        <v>156000</v>
      </c>
      <c r="CI111" s="85">
        <v>0</v>
      </c>
      <c r="CJ111" s="85">
        <v>0</v>
      </c>
      <c r="CK111" s="95">
        <v>0</v>
      </c>
      <c r="CL111" s="395" t="s">
        <v>978</v>
      </c>
      <c r="CM111" s="403">
        <v>607063</v>
      </c>
      <c r="CN111" s="404">
        <v>110787</v>
      </c>
      <c r="CO111" s="404">
        <v>0</v>
      </c>
      <c r="CP111" s="410">
        <v>0.18249670956721131</v>
      </c>
      <c r="CQ111" s="388" t="s">
        <v>978</v>
      </c>
      <c r="CR111" s="90" t="s">
        <v>996</v>
      </c>
      <c r="CS111" s="91" t="s">
        <v>989</v>
      </c>
      <c r="CT111" s="92" t="s">
        <v>902</v>
      </c>
      <c r="CW111" s="373">
        <v>2020</v>
      </c>
      <c r="CX111" s="373">
        <v>2021</v>
      </c>
      <c r="CY111" s="373">
        <v>2022</v>
      </c>
      <c r="CZ111" s="373">
        <v>2023</v>
      </c>
      <c r="DA111" s="540" t="s">
        <v>915</v>
      </c>
      <c r="DB111" s="373" t="s">
        <v>906</v>
      </c>
      <c r="DC111" s="373" t="s">
        <v>907</v>
      </c>
      <c r="DD111" s="373" t="s">
        <v>908</v>
      </c>
      <c r="DE111" s="373" t="s">
        <v>906</v>
      </c>
      <c r="DF111" s="373" t="s">
        <v>907</v>
      </c>
      <c r="DG111" s="373" t="s">
        <v>908</v>
      </c>
      <c r="DH111" s="373" t="s">
        <v>906</v>
      </c>
      <c r="DI111" s="373" t="s">
        <v>907</v>
      </c>
      <c r="DJ111" s="373" t="s">
        <v>908</v>
      </c>
      <c r="DK111" s="373" t="s">
        <v>906</v>
      </c>
      <c r="DL111" s="373" t="s">
        <v>907</v>
      </c>
      <c r="DM111" s="373" t="s">
        <v>908</v>
      </c>
    </row>
    <row r="112" spans="2:117" ht="45.75" thickBot="1" x14ac:dyDescent="0.25">
      <c r="B112" s="856"/>
      <c r="C112" s="859"/>
      <c r="D112" s="876"/>
      <c r="E112" s="877"/>
      <c r="F112" s="877"/>
      <c r="G112" s="185"/>
      <c r="H112" s="877"/>
      <c r="I112" s="185"/>
      <c r="J112" s="185"/>
      <c r="K112" s="877"/>
      <c r="L112" s="185"/>
      <c r="M112" s="185"/>
      <c r="N112" s="877"/>
      <c r="O112" s="192"/>
      <c r="P112" s="192"/>
      <c r="Q112" s="878"/>
      <c r="R112" s="437"/>
      <c r="S112" s="437"/>
      <c r="T112" s="437"/>
      <c r="U112" s="437"/>
      <c r="V112" s="437"/>
      <c r="W112" s="437"/>
      <c r="X112" s="437"/>
      <c r="Y112" s="437"/>
      <c r="Z112" s="437"/>
      <c r="AA112" s="437"/>
      <c r="AB112" s="437"/>
      <c r="AC112" s="437"/>
      <c r="AD112" s="437"/>
      <c r="AE112" s="437"/>
      <c r="AF112" s="437"/>
      <c r="AG112" s="437"/>
      <c r="AH112" s="437"/>
      <c r="AI112" s="437"/>
      <c r="AJ112" s="437"/>
      <c r="AK112" s="437"/>
      <c r="AL112" s="485"/>
      <c r="AM112" s="783"/>
      <c r="AN112" s="873"/>
      <c r="AO112" s="777"/>
      <c r="AP112" s="778"/>
      <c r="AQ112" s="97" t="s">
        <v>176</v>
      </c>
      <c r="AR112" s="98">
        <v>0</v>
      </c>
      <c r="AS112" s="97" t="s">
        <v>326</v>
      </c>
      <c r="AT112" s="174">
        <v>0</v>
      </c>
      <c r="AU112" s="26">
        <v>1</v>
      </c>
      <c r="AV112" s="175">
        <v>1</v>
      </c>
      <c r="AW112" s="324">
        <v>0.25</v>
      </c>
      <c r="AX112" s="175">
        <v>1</v>
      </c>
      <c r="AY112" s="324">
        <v>0.25</v>
      </c>
      <c r="AZ112" s="175">
        <v>1</v>
      </c>
      <c r="BA112" s="330">
        <v>0.25</v>
      </c>
      <c r="BB112" s="176">
        <v>1</v>
      </c>
      <c r="BC112" s="330">
        <v>0.25</v>
      </c>
      <c r="BD112" s="352">
        <v>1</v>
      </c>
      <c r="BE112" s="175">
        <v>0</v>
      </c>
      <c r="BF112" s="175">
        <v>0</v>
      </c>
      <c r="BG112" s="175">
        <v>0</v>
      </c>
      <c r="BH112" s="417">
        <v>1</v>
      </c>
      <c r="BI112" s="424">
        <v>1</v>
      </c>
      <c r="BJ112" s="382">
        <v>0</v>
      </c>
      <c r="BK112" s="424">
        <v>0</v>
      </c>
      <c r="BL112" s="382">
        <v>0</v>
      </c>
      <c r="BM112" s="424">
        <v>0</v>
      </c>
      <c r="BN112" s="382">
        <v>0</v>
      </c>
      <c r="BO112" s="424">
        <v>0</v>
      </c>
      <c r="BP112" s="616">
        <v>0.25</v>
      </c>
      <c r="BQ112" s="609">
        <v>0.25</v>
      </c>
      <c r="BR112" s="624">
        <v>0.25</v>
      </c>
      <c r="BS112" s="141">
        <v>1821022</v>
      </c>
      <c r="BT112" s="139">
        <v>1705558</v>
      </c>
      <c r="BU112" s="139">
        <v>0</v>
      </c>
      <c r="BV112" s="147">
        <v>0.93659384675198876</v>
      </c>
      <c r="BW112" s="389" t="s">
        <v>978</v>
      </c>
      <c r="BX112" s="142">
        <v>6449000</v>
      </c>
      <c r="BY112" s="139">
        <v>0</v>
      </c>
      <c r="BZ112" s="139">
        <v>0</v>
      </c>
      <c r="CA112" s="147">
        <v>0</v>
      </c>
      <c r="CB112" s="396" t="s">
        <v>978</v>
      </c>
      <c r="CC112" s="141">
        <v>1314000</v>
      </c>
      <c r="CD112" s="139">
        <v>0</v>
      </c>
      <c r="CE112" s="139">
        <v>0</v>
      </c>
      <c r="CF112" s="147">
        <v>0</v>
      </c>
      <c r="CG112" s="389" t="s">
        <v>978</v>
      </c>
      <c r="CH112" s="142">
        <v>809000</v>
      </c>
      <c r="CI112" s="139">
        <v>0</v>
      </c>
      <c r="CJ112" s="139">
        <v>0</v>
      </c>
      <c r="CK112" s="147">
        <v>0</v>
      </c>
      <c r="CL112" s="396" t="s">
        <v>978</v>
      </c>
      <c r="CM112" s="407">
        <v>10393022</v>
      </c>
      <c r="CN112" s="408">
        <v>1705558</v>
      </c>
      <c r="CO112" s="408">
        <v>0</v>
      </c>
      <c r="CP112" s="411">
        <v>0.16410607039992794</v>
      </c>
      <c r="CQ112" s="389" t="s">
        <v>978</v>
      </c>
      <c r="CR112" s="103" t="s">
        <v>996</v>
      </c>
      <c r="CS112" s="104" t="s">
        <v>989</v>
      </c>
      <c r="CT112" s="177" t="s">
        <v>997</v>
      </c>
      <c r="CV112" s="374" t="s">
        <v>902</v>
      </c>
      <c r="CW112" s="315">
        <v>1</v>
      </c>
      <c r="CX112" s="315">
        <v>0</v>
      </c>
      <c r="CY112" s="315">
        <v>0</v>
      </c>
      <c r="CZ112" s="315">
        <v>0</v>
      </c>
      <c r="DA112" s="539">
        <f>+AVERAGE(CW112:CZ112)/$AU$112</f>
        <v>0.25</v>
      </c>
      <c r="DB112" s="315">
        <v>1211031</v>
      </c>
      <c r="DC112" s="315">
        <v>1114764</v>
      </c>
      <c r="DD112" s="315">
        <v>0</v>
      </c>
      <c r="DE112" s="315">
        <v>6449000</v>
      </c>
      <c r="DF112" s="315">
        <v>0</v>
      </c>
      <c r="DG112" s="315">
        <v>0</v>
      </c>
      <c r="DH112" s="315">
        <v>1314000</v>
      </c>
      <c r="DI112" s="315">
        <v>0</v>
      </c>
      <c r="DJ112" s="315">
        <v>0</v>
      </c>
      <c r="DK112" s="315">
        <v>809000</v>
      </c>
      <c r="DL112" s="315">
        <v>0</v>
      </c>
      <c r="DM112" s="315">
        <v>0</v>
      </c>
    </row>
    <row r="113" spans="2:117" ht="30" x14ac:dyDescent="0.2">
      <c r="B113" s="856"/>
      <c r="C113" s="859"/>
      <c r="D113" s="876"/>
      <c r="E113" s="877"/>
      <c r="F113" s="877"/>
      <c r="G113" s="185"/>
      <c r="H113" s="877"/>
      <c r="I113" s="185"/>
      <c r="J113" s="185"/>
      <c r="K113" s="877"/>
      <c r="L113" s="185"/>
      <c r="M113" s="185"/>
      <c r="N113" s="877"/>
      <c r="O113" s="192"/>
      <c r="P113" s="192"/>
      <c r="Q113" s="878"/>
      <c r="R113" s="437"/>
      <c r="S113" s="437"/>
      <c r="T113" s="437"/>
      <c r="U113" s="437"/>
      <c r="V113" s="437"/>
      <c r="W113" s="437"/>
      <c r="X113" s="437"/>
      <c r="Y113" s="437"/>
      <c r="Z113" s="437"/>
      <c r="AA113" s="437"/>
      <c r="AB113" s="437"/>
      <c r="AC113" s="437"/>
      <c r="AD113" s="437"/>
      <c r="AE113" s="437"/>
      <c r="AF113" s="437"/>
      <c r="AG113" s="437"/>
      <c r="AH113" s="437"/>
      <c r="AI113" s="437"/>
      <c r="AJ113" s="437"/>
      <c r="AK113" s="437"/>
      <c r="AL113" s="485"/>
      <c r="AM113" s="783"/>
      <c r="AN113" s="873"/>
      <c r="AO113" s="780">
        <v>1.8856104867834005E-2</v>
      </c>
      <c r="AP113" s="779" t="s">
        <v>402</v>
      </c>
      <c r="AQ113" s="106" t="s">
        <v>177</v>
      </c>
      <c r="AR113" s="107">
        <v>0</v>
      </c>
      <c r="AS113" s="106" t="s">
        <v>327</v>
      </c>
      <c r="AT113" s="108">
        <v>1</v>
      </c>
      <c r="AU113" s="43">
        <v>1</v>
      </c>
      <c r="AV113" s="109">
        <v>1</v>
      </c>
      <c r="AW113" s="327">
        <v>0.25</v>
      </c>
      <c r="AX113" s="109">
        <v>1</v>
      </c>
      <c r="AY113" s="327">
        <v>0.25</v>
      </c>
      <c r="AZ113" s="109">
        <v>1</v>
      </c>
      <c r="BA113" s="333">
        <v>0.25</v>
      </c>
      <c r="BB113" s="110">
        <v>1</v>
      </c>
      <c r="BC113" s="333">
        <v>0.25</v>
      </c>
      <c r="BD113" s="111">
        <v>1</v>
      </c>
      <c r="BE113" s="109">
        <v>0</v>
      </c>
      <c r="BF113" s="109">
        <v>0</v>
      </c>
      <c r="BG113" s="342">
        <v>0</v>
      </c>
      <c r="BH113" s="379">
        <v>1</v>
      </c>
      <c r="BI113" s="425">
        <v>1</v>
      </c>
      <c r="BJ113" s="380">
        <v>0</v>
      </c>
      <c r="BK113" s="425">
        <v>0</v>
      </c>
      <c r="BL113" s="380">
        <v>0</v>
      </c>
      <c r="BM113" s="425">
        <v>0</v>
      </c>
      <c r="BN113" s="380">
        <v>0</v>
      </c>
      <c r="BO113" s="425">
        <v>0</v>
      </c>
      <c r="BP113" s="617">
        <v>0.25</v>
      </c>
      <c r="BQ113" s="610">
        <v>0.25</v>
      </c>
      <c r="BR113" s="625">
        <v>0.25</v>
      </c>
      <c r="BS113" s="111">
        <v>29000</v>
      </c>
      <c r="BT113" s="109">
        <v>25300</v>
      </c>
      <c r="BU113" s="109">
        <v>0</v>
      </c>
      <c r="BV113" s="289">
        <v>0.87241379310344824</v>
      </c>
      <c r="BW113" s="390" t="s">
        <v>978</v>
      </c>
      <c r="BX113" s="112">
        <v>20000</v>
      </c>
      <c r="BY113" s="109">
        <v>0</v>
      </c>
      <c r="BZ113" s="109">
        <v>0</v>
      </c>
      <c r="CA113" s="289">
        <v>0</v>
      </c>
      <c r="CB113" s="397" t="s">
        <v>978</v>
      </c>
      <c r="CC113" s="111">
        <v>20000</v>
      </c>
      <c r="CD113" s="109">
        <v>0</v>
      </c>
      <c r="CE113" s="109">
        <v>0</v>
      </c>
      <c r="CF113" s="289">
        <v>0</v>
      </c>
      <c r="CG113" s="390" t="s">
        <v>978</v>
      </c>
      <c r="CH113" s="112">
        <v>20000</v>
      </c>
      <c r="CI113" s="109">
        <v>0</v>
      </c>
      <c r="CJ113" s="109">
        <v>0</v>
      </c>
      <c r="CK113" s="289">
        <v>0</v>
      </c>
      <c r="CL113" s="397" t="s">
        <v>978</v>
      </c>
      <c r="CM113" s="405">
        <v>89000</v>
      </c>
      <c r="CN113" s="406">
        <v>25300</v>
      </c>
      <c r="CO113" s="406">
        <v>0</v>
      </c>
      <c r="CP113" s="412">
        <v>0.28426966292134831</v>
      </c>
      <c r="CQ113" s="390" t="s">
        <v>978</v>
      </c>
      <c r="CR113" s="113">
        <v>5</v>
      </c>
      <c r="CS113" s="114" t="s">
        <v>989</v>
      </c>
      <c r="CT113" s="115" t="s">
        <v>902</v>
      </c>
      <c r="CV113" s="374" t="s">
        <v>903</v>
      </c>
      <c r="CW113" s="315">
        <v>1</v>
      </c>
      <c r="CX113" s="315">
        <v>0</v>
      </c>
      <c r="CY113" s="315">
        <v>0</v>
      </c>
      <c r="CZ113" s="315">
        <v>0</v>
      </c>
      <c r="DA113" s="539">
        <f>+AVERAGE(CW113:CZ113)/$AU$112</f>
        <v>0.25</v>
      </c>
      <c r="DB113" s="315">
        <v>409991</v>
      </c>
      <c r="DC113" s="315">
        <v>390794</v>
      </c>
      <c r="DD113" s="315">
        <v>0</v>
      </c>
      <c r="DE113" s="315">
        <v>0</v>
      </c>
      <c r="DF113" s="315">
        <v>0</v>
      </c>
      <c r="DG113" s="315">
        <v>0</v>
      </c>
      <c r="DH113" s="315">
        <v>0</v>
      </c>
      <c r="DI113" s="315">
        <v>0</v>
      </c>
      <c r="DJ113" s="315">
        <v>0</v>
      </c>
      <c r="DK113" s="315">
        <v>0</v>
      </c>
      <c r="DL113" s="315">
        <v>0</v>
      </c>
      <c r="DM113" s="315">
        <v>0</v>
      </c>
    </row>
    <row r="114" spans="2:117" ht="45" x14ac:dyDescent="0.2">
      <c r="B114" s="856"/>
      <c r="C114" s="859"/>
      <c r="D114" s="876"/>
      <c r="E114" s="877"/>
      <c r="F114" s="877"/>
      <c r="G114" s="185"/>
      <c r="H114" s="877"/>
      <c r="I114" s="185"/>
      <c r="J114" s="185"/>
      <c r="K114" s="877"/>
      <c r="L114" s="185"/>
      <c r="M114" s="185"/>
      <c r="N114" s="877"/>
      <c r="O114" s="192"/>
      <c r="P114" s="192"/>
      <c r="Q114" s="878"/>
      <c r="R114" s="437"/>
      <c r="S114" s="437"/>
      <c r="T114" s="437"/>
      <c r="U114" s="437"/>
      <c r="V114" s="437"/>
      <c r="W114" s="437"/>
      <c r="X114" s="437"/>
      <c r="Y114" s="437"/>
      <c r="Z114" s="437"/>
      <c r="AA114" s="437"/>
      <c r="AB114" s="437"/>
      <c r="AC114" s="437"/>
      <c r="AD114" s="437"/>
      <c r="AE114" s="437"/>
      <c r="AF114" s="437"/>
      <c r="AG114" s="437"/>
      <c r="AH114" s="437"/>
      <c r="AI114" s="437"/>
      <c r="AJ114" s="437"/>
      <c r="AK114" s="437"/>
      <c r="AL114" s="485"/>
      <c r="AM114" s="783"/>
      <c r="AN114" s="873"/>
      <c r="AO114" s="783"/>
      <c r="AP114" s="773"/>
      <c r="AQ114" s="82" t="s">
        <v>178</v>
      </c>
      <c r="AR114" s="83">
        <v>0</v>
      </c>
      <c r="AS114" s="82" t="s">
        <v>328</v>
      </c>
      <c r="AT114" s="84">
        <v>426</v>
      </c>
      <c r="AU114" s="14">
        <v>600</v>
      </c>
      <c r="AV114" s="85">
        <v>600</v>
      </c>
      <c r="AW114" s="323">
        <v>0.25</v>
      </c>
      <c r="AX114" s="85">
        <v>600</v>
      </c>
      <c r="AY114" s="323">
        <v>0.25</v>
      </c>
      <c r="AZ114" s="85">
        <v>600</v>
      </c>
      <c r="BA114" s="329">
        <v>0.25</v>
      </c>
      <c r="BB114" s="86">
        <v>600</v>
      </c>
      <c r="BC114" s="329">
        <v>0.25</v>
      </c>
      <c r="BD114" s="87">
        <v>685</v>
      </c>
      <c r="BE114" s="85">
        <v>0</v>
      </c>
      <c r="BF114" s="85">
        <v>0</v>
      </c>
      <c r="BG114" s="339">
        <v>0</v>
      </c>
      <c r="BH114" s="377">
        <v>1.1416666666666666</v>
      </c>
      <c r="BI114" s="423">
        <v>1</v>
      </c>
      <c r="BJ114" s="378">
        <v>0</v>
      </c>
      <c r="BK114" s="423">
        <v>0</v>
      </c>
      <c r="BL114" s="378">
        <v>0</v>
      </c>
      <c r="BM114" s="423">
        <v>0</v>
      </c>
      <c r="BN114" s="378">
        <v>0</v>
      </c>
      <c r="BO114" s="423">
        <v>0</v>
      </c>
      <c r="BP114" s="615">
        <v>0.28541666666666665</v>
      </c>
      <c r="BQ114" s="608">
        <v>0.28541666666666665</v>
      </c>
      <c r="BR114" s="623">
        <v>0.28541666666666665</v>
      </c>
      <c r="BS114" s="87">
        <v>25000</v>
      </c>
      <c r="BT114" s="85">
        <v>23667</v>
      </c>
      <c r="BU114" s="85">
        <v>0</v>
      </c>
      <c r="BV114" s="95">
        <v>0.94667999999999997</v>
      </c>
      <c r="BW114" s="388" t="s">
        <v>978</v>
      </c>
      <c r="BX114" s="96">
        <v>20000</v>
      </c>
      <c r="BY114" s="85">
        <v>0</v>
      </c>
      <c r="BZ114" s="85">
        <v>0</v>
      </c>
      <c r="CA114" s="95">
        <v>0</v>
      </c>
      <c r="CB114" s="395" t="s">
        <v>978</v>
      </c>
      <c r="CC114" s="87">
        <v>20000</v>
      </c>
      <c r="CD114" s="85">
        <v>0</v>
      </c>
      <c r="CE114" s="85">
        <v>0</v>
      </c>
      <c r="CF114" s="95">
        <v>0</v>
      </c>
      <c r="CG114" s="388" t="s">
        <v>978</v>
      </c>
      <c r="CH114" s="96">
        <v>20000</v>
      </c>
      <c r="CI114" s="85">
        <v>0</v>
      </c>
      <c r="CJ114" s="85">
        <v>0</v>
      </c>
      <c r="CK114" s="95">
        <v>0</v>
      </c>
      <c r="CL114" s="395" t="s">
        <v>978</v>
      </c>
      <c r="CM114" s="403">
        <v>85000</v>
      </c>
      <c r="CN114" s="404">
        <v>23667</v>
      </c>
      <c r="CO114" s="404">
        <v>0</v>
      </c>
      <c r="CP114" s="410">
        <v>0.27843529411764706</v>
      </c>
      <c r="CQ114" s="388" t="s">
        <v>978</v>
      </c>
      <c r="CR114" s="90">
        <v>5</v>
      </c>
      <c r="CS114" s="91" t="s">
        <v>989</v>
      </c>
      <c r="CT114" s="92" t="s">
        <v>902</v>
      </c>
      <c r="CV114" s="374" t="s">
        <v>904</v>
      </c>
      <c r="CW114" s="315">
        <v>1</v>
      </c>
      <c r="CX114" s="315">
        <v>0</v>
      </c>
      <c r="CY114" s="315">
        <v>0</v>
      </c>
      <c r="CZ114" s="315">
        <v>0</v>
      </c>
      <c r="DA114" s="539">
        <f>+AVERAGE(CW114:CZ114)/$AU$112</f>
        <v>0.25</v>
      </c>
      <c r="DB114" s="315">
        <v>200000</v>
      </c>
      <c r="DC114" s="315">
        <v>200000</v>
      </c>
      <c r="DD114" s="315">
        <v>0</v>
      </c>
      <c r="DE114" s="315">
        <v>0</v>
      </c>
      <c r="DF114" s="315">
        <v>0</v>
      </c>
      <c r="DG114" s="315">
        <v>0</v>
      </c>
      <c r="DH114" s="315">
        <v>0</v>
      </c>
      <c r="DI114" s="315">
        <v>0</v>
      </c>
      <c r="DJ114" s="315">
        <v>0</v>
      </c>
      <c r="DK114" s="315">
        <v>0</v>
      </c>
      <c r="DL114" s="315">
        <v>0</v>
      </c>
      <c r="DM114" s="315">
        <v>0</v>
      </c>
    </row>
    <row r="115" spans="2:117" ht="60" x14ac:dyDescent="0.2">
      <c r="B115" s="856"/>
      <c r="C115" s="859"/>
      <c r="D115" s="876"/>
      <c r="E115" s="877"/>
      <c r="F115" s="877"/>
      <c r="G115" s="185"/>
      <c r="H115" s="877"/>
      <c r="I115" s="185"/>
      <c r="J115" s="185"/>
      <c r="K115" s="877"/>
      <c r="L115" s="185"/>
      <c r="M115" s="185"/>
      <c r="N115" s="877"/>
      <c r="O115" s="192"/>
      <c r="P115" s="192"/>
      <c r="Q115" s="878"/>
      <c r="R115" s="437"/>
      <c r="S115" s="437"/>
      <c r="T115" s="437"/>
      <c r="U115" s="437"/>
      <c r="V115" s="437"/>
      <c r="W115" s="437"/>
      <c r="X115" s="437"/>
      <c r="Y115" s="437"/>
      <c r="Z115" s="437"/>
      <c r="AA115" s="437"/>
      <c r="AB115" s="437"/>
      <c r="AC115" s="437"/>
      <c r="AD115" s="437"/>
      <c r="AE115" s="437"/>
      <c r="AF115" s="437"/>
      <c r="AG115" s="437"/>
      <c r="AH115" s="437"/>
      <c r="AI115" s="437"/>
      <c r="AJ115" s="437"/>
      <c r="AK115" s="437"/>
      <c r="AL115" s="485"/>
      <c r="AM115" s="783"/>
      <c r="AN115" s="873"/>
      <c r="AO115" s="783"/>
      <c r="AP115" s="773"/>
      <c r="AQ115" s="82" t="s">
        <v>179</v>
      </c>
      <c r="AR115" s="83">
        <v>0</v>
      </c>
      <c r="AS115" s="82" t="s">
        <v>329</v>
      </c>
      <c r="AT115" s="84">
        <v>1</v>
      </c>
      <c r="AU115" s="14">
        <v>1</v>
      </c>
      <c r="AV115" s="85">
        <v>1</v>
      </c>
      <c r="AW115" s="323">
        <v>0.25</v>
      </c>
      <c r="AX115" s="85">
        <v>1</v>
      </c>
      <c r="AY115" s="323">
        <v>0.25</v>
      </c>
      <c r="AZ115" s="85">
        <v>1</v>
      </c>
      <c r="BA115" s="329">
        <v>0.25</v>
      </c>
      <c r="BB115" s="86">
        <v>1</v>
      </c>
      <c r="BC115" s="329">
        <v>0.25</v>
      </c>
      <c r="BD115" s="87">
        <v>1</v>
      </c>
      <c r="BE115" s="85">
        <v>0</v>
      </c>
      <c r="BF115" s="85">
        <v>0</v>
      </c>
      <c r="BG115" s="339">
        <v>0</v>
      </c>
      <c r="BH115" s="377">
        <v>1</v>
      </c>
      <c r="BI115" s="423">
        <v>1</v>
      </c>
      <c r="BJ115" s="378">
        <v>0</v>
      </c>
      <c r="BK115" s="423">
        <v>0</v>
      </c>
      <c r="BL115" s="378">
        <v>0</v>
      </c>
      <c r="BM115" s="423">
        <v>0</v>
      </c>
      <c r="BN115" s="378">
        <v>0</v>
      </c>
      <c r="BO115" s="423">
        <v>0</v>
      </c>
      <c r="BP115" s="615">
        <v>0.25</v>
      </c>
      <c r="BQ115" s="608">
        <v>0.25</v>
      </c>
      <c r="BR115" s="623">
        <v>0.25</v>
      </c>
      <c r="BS115" s="87">
        <v>30000</v>
      </c>
      <c r="BT115" s="85">
        <v>29000</v>
      </c>
      <c r="BU115" s="85">
        <v>0</v>
      </c>
      <c r="BV115" s="95">
        <v>0.96666666666666667</v>
      </c>
      <c r="BW115" s="388" t="s">
        <v>978</v>
      </c>
      <c r="BX115" s="96">
        <v>30000</v>
      </c>
      <c r="BY115" s="85">
        <v>0</v>
      </c>
      <c r="BZ115" s="85">
        <v>0</v>
      </c>
      <c r="CA115" s="95">
        <v>0</v>
      </c>
      <c r="CB115" s="395" t="s">
        <v>978</v>
      </c>
      <c r="CC115" s="87">
        <v>30000</v>
      </c>
      <c r="CD115" s="85">
        <v>0</v>
      </c>
      <c r="CE115" s="85">
        <v>0</v>
      </c>
      <c r="CF115" s="95">
        <v>0</v>
      </c>
      <c r="CG115" s="388" t="s">
        <v>978</v>
      </c>
      <c r="CH115" s="96">
        <v>30000</v>
      </c>
      <c r="CI115" s="85">
        <v>0</v>
      </c>
      <c r="CJ115" s="85">
        <v>0</v>
      </c>
      <c r="CK115" s="95">
        <v>0</v>
      </c>
      <c r="CL115" s="395" t="s">
        <v>978</v>
      </c>
      <c r="CM115" s="403">
        <v>120000</v>
      </c>
      <c r="CN115" s="404">
        <v>29000</v>
      </c>
      <c r="CO115" s="404">
        <v>0</v>
      </c>
      <c r="CP115" s="410">
        <v>0.24166666666666667</v>
      </c>
      <c r="CQ115" s="388" t="s">
        <v>978</v>
      </c>
      <c r="CR115" s="90">
        <v>5</v>
      </c>
      <c r="CS115" s="91" t="s">
        <v>989</v>
      </c>
      <c r="CT115" s="92" t="s">
        <v>902</v>
      </c>
    </row>
    <row r="116" spans="2:117" ht="45" x14ac:dyDescent="0.2">
      <c r="B116" s="856"/>
      <c r="C116" s="859"/>
      <c r="D116" s="876"/>
      <c r="E116" s="877"/>
      <c r="F116" s="877"/>
      <c r="G116" s="185"/>
      <c r="H116" s="877"/>
      <c r="I116" s="185"/>
      <c r="J116" s="185"/>
      <c r="K116" s="877"/>
      <c r="L116" s="185"/>
      <c r="M116" s="185"/>
      <c r="N116" s="877"/>
      <c r="O116" s="192"/>
      <c r="P116" s="192"/>
      <c r="Q116" s="878"/>
      <c r="R116" s="437"/>
      <c r="S116" s="437"/>
      <c r="T116" s="437"/>
      <c r="U116" s="437"/>
      <c r="V116" s="437"/>
      <c r="W116" s="437"/>
      <c r="X116" s="437"/>
      <c r="Y116" s="437"/>
      <c r="Z116" s="437"/>
      <c r="AA116" s="437"/>
      <c r="AB116" s="437"/>
      <c r="AC116" s="437"/>
      <c r="AD116" s="437"/>
      <c r="AE116" s="437"/>
      <c r="AF116" s="437"/>
      <c r="AG116" s="437"/>
      <c r="AH116" s="437"/>
      <c r="AI116" s="437"/>
      <c r="AJ116" s="437"/>
      <c r="AK116" s="437"/>
      <c r="AL116" s="485"/>
      <c r="AM116" s="783"/>
      <c r="AN116" s="873"/>
      <c r="AO116" s="783"/>
      <c r="AP116" s="773"/>
      <c r="AQ116" s="82" t="s">
        <v>180</v>
      </c>
      <c r="AR116" s="83">
        <v>0</v>
      </c>
      <c r="AS116" s="82" t="s">
        <v>330</v>
      </c>
      <c r="AT116" s="93">
        <v>1</v>
      </c>
      <c r="AU116" s="46">
        <v>1</v>
      </c>
      <c r="AV116" s="94">
        <v>1</v>
      </c>
      <c r="AW116" s="323">
        <v>0.25</v>
      </c>
      <c r="AX116" s="94">
        <v>1</v>
      </c>
      <c r="AY116" s="323">
        <v>0.25</v>
      </c>
      <c r="AZ116" s="94">
        <v>1</v>
      </c>
      <c r="BA116" s="329">
        <v>0.25</v>
      </c>
      <c r="BB116" s="95">
        <v>1</v>
      </c>
      <c r="BC116" s="329">
        <v>0.25</v>
      </c>
      <c r="BD116" s="349">
        <v>1</v>
      </c>
      <c r="BE116" s="94">
        <v>0</v>
      </c>
      <c r="BF116" s="94">
        <v>0</v>
      </c>
      <c r="BG116" s="340">
        <v>0</v>
      </c>
      <c r="BH116" s="377">
        <v>1</v>
      </c>
      <c r="BI116" s="423">
        <v>1</v>
      </c>
      <c r="BJ116" s="378">
        <v>0</v>
      </c>
      <c r="BK116" s="423">
        <v>0</v>
      </c>
      <c r="BL116" s="378">
        <v>0</v>
      </c>
      <c r="BM116" s="423">
        <v>0</v>
      </c>
      <c r="BN116" s="378">
        <v>0</v>
      </c>
      <c r="BO116" s="423">
        <v>0</v>
      </c>
      <c r="BP116" s="615">
        <v>0.25</v>
      </c>
      <c r="BQ116" s="608">
        <v>0.25</v>
      </c>
      <c r="BR116" s="623">
        <v>0.25</v>
      </c>
      <c r="BS116" s="87">
        <v>30000</v>
      </c>
      <c r="BT116" s="85">
        <v>29000</v>
      </c>
      <c r="BU116" s="85">
        <v>0</v>
      </c>
      <c r="BV116" s="95">
        <v>0.96666666666666667</v>
      </c>
      <c r="BW116" s="388" t="s">
        <v>978</v>
      </c>
      <c r="BX116" s="96">
        <v>10000</v>
      </c>
      <c r="BY116" s="85">
        <v>0</v>
      </c>
      <c r="BZ116" s="85">
        <v>0</v>
      </c>
      <c r="CA116" s="95">
        <v>0</v>
      </c>
      <c r="CB116" s="395" t="s">
        <v>978</v>
      </c>
      <c r="CC116" s="87">
        <v>10000</v>
      </c>
      <c r="CD116" s="85">
        <v>0</v>
      </c>
      <c r="CE116" s="85">
        <v>0</v>
      </c>
      <c r="CF116" s="95">
        <v>0</v>
      </c>
      <c r="CG116" s="388" t="s">
        <v>978</v>
      </c>
      <c r="CH116" s="96">
        <v>10000</v>
      </c>
      <c r="CI116" s="85">
        <v>0</v>
      </c>
      <c r="CJ116" s="85">
        <v>0</v>
      </c>
      <c r="CK116" s="95">
        <v>0</v>
      </c>
      <c r="CL116" s="395" t="s">
        <v>978</v>
      </c>
      <c r="CM116" s="403">
        <v>60000</v>
      </c>
      <c r="CN116" s="404">
        <v>29000</v>
      </c>
      <c r="CO116" s="404">
        <v>0</v>
      </c>
      <c r="CP116" s="410">
        <v>0.48333333333333334</v>
      </c>
      <c r="CQ116" s="388" t="s">
        <v>978</v>
      </c>
      <c r="CR116" s="90">
        <v>5</v>
      </c>
      <c r="CS116" s="91" t="s">
        <v>989</v>
      </c>
      <c r="CT116" s="92" t="s">
        <v>902</v>
      </c>
    </row>
    <row r="117" spans="2:117" ht="60" x14ac:dyDescent="0.2">
      <c r="B117" s="856"/>
      <c r="C117" s="859"/>
      <c r="D117" s="876"/>
      <c r="E117" s="877"/>
      <c r="F117" s="877"/>
      <c r="G117" s="185"/>
      <c r="H117" s="877"/>
      <c r="I117" s="185"/>
      <c r="J117" s="185"/>
      <c r="K117" s="877"/>
      <c r="L117" s="185"/>
      <c r="M117" s="185"/>
      <c r="N117" s="877"/>
      <c r="O117" s="192"/>
      <c r="P117" s="192"/>
      <c r="Q117" s="878"/>
      <c r="R117" s="437"/>
      <c r="S117" s="437"/>
      <c r="T117" s="437"/>
      <c r="U117" s="437"/>
      <c r="V117" s="437"/>
      <c r="W117" s="437"/>
      <c r="X117" s="437"/>
      <c r="Y117" s="437"/>
      <c r="Z117" s="437"/>
      <c r="AA117" s="437"/>
      <c r="AB117" s="437"/>
      <c r="AC117" s="437"/>
      <c r="AD117" s="437"/>
      <c r="AE117" s="437"/>
      <c r="AF117" s="437"/>
      <c r="AG117" s="437"/>
      <c r="AH117" s="437"/>
      <c r="AI117" s="437"/>
      <c r="AJ117" s="437"/>
      <c r="AK117" s="437"/>
      <c r="AL117" s="485"/>
      <c r="AM117" s="783"/>
      <c r="AN117" s="873"/>
      <c r="AO117" s="783"/>
      <c r="AP117" s="773"/>
      <c r="AQ117" s="82" t="s">
        <v>181</v>
      </c>
      <c r="AR117" s="83">
        <v>0</v>
      </c>
      <c r="AS117" s="82" t="s">
        <v>331</v>
      </c>
      <c r="AT117" s="84">
        <v>1</v>
      </c>
      <c r="AU117" s="14">
        <v>1</v>
      </c>
      <c r="AV117" s="85">
        <v>1</v>
      </c>
      <c r="AW117" s="323">
        <v>0.25</v>
      </c>
      <c r="AX117" s="85">
        <v>1</v>
      </c>
      <c r="AY117" s="323">
        <v>0.25</v>
      </c>
      <c r="AZ117" s="85">
        <v>1</v>
      </c>
      <c r="BA117" s="329">
        <v>0.25</v>
      </c>
      <c r="BB117" s="86">
        <v>1</v>
      </c>
      <c r="BC117" s="329">
        <v>0.25</v>
      </c>
      <c r="BD117" s="87">
        <v>1</v>
      </c>
      <c r="BE117" s="85">
        <v>0</v>
      </c>
      <c r="BF117" s="85">
        <v>0</v>
      </c>
      <c r="BG117" s="339">
        <v>0</v>
      </c>
      <c r="BH117" s="377">
        <v>1</v>
      </c>
      <c r="BI117" s="423">
        <v>1</v>
      </c>
      <c r="BJ117" s="378">
        <v>0</v>
      </c>
      <c r="BK117" s="423">
        <v>0</v>
      </c>
      <c r="BL117" s="378">
        <v>0</v>
      </c>
      <c r="BM117" s="423">
        <v>0</v>
      </c>
      <c r="BN117" s="378">
        <v>0</v>
      </c>
      <c r="BO117" s="423">
        <v>0</v>
      </c>
      <c r="BP117" s="615">
        <v>0.25</v>
      </c>
      <c r="BQ117" s="608">
        <v>0.25</v>
      </c>
      <c r="BR117" s="623">
        <v>0.25</v>
      </c>
      <c r="BS117" s="87">
        <v>10000</v>
      </c>
      <c r="BT117" s="85">
        <v>8000</v>
      </c>
      <c r="BU117" s="85">
        <v>0</v>
      </c>
      <c r="BV117" s="95">
        <v>0.8</v>
      </c>
      <c r="BW117" s="388" t="s">
        <v>978</v>
      </c>
      <c r="BX117" s="96">
        <v>20000</v>
      </c>
      <c r="BY117" s="85">
        <v>0</v>
      </c>
      <c r="BZ117" s="85">
        <v>0</v>
      </c>
      <c r="CA117" s="95">
        <v>0</v>
      </c>
      <c r="CB117" s="395" t="s">
        <v>978</v>
      </c>
      <c r="CC117" s="87">
        <v>20000</v>
      </c>
      <c r="CD117" s="85">
        <v>0</v>
      </c>
      <c r="CE117" s="85">
        <v>0</v>
      </c>
      <c r="CF117" s="95">
        <v>0</v>
      </c>
      <c r="CG117" s="388" t="s">
        <v>978</v>
      </c>
      <c r="CH117" s="96">
        <v>20000</v>
      </c>
      <c r="CI117" s="85">
        <v>0</v>
      </c>
      <c r="CJ117" s="85">
        <v>0</v>
      </c>
      <c r="CK117" s="95">
        <v>0</v>
      </c>
      <c r="CL117" s="395" t="s">
        <v>978</v>
      </c>
      <c r="CM117" s="403">
        <v>70000</v>
      </c>
      <c r="CN117" s="404">
        <v>8000</v>
      </c>
      <c r="CO117" s="404">
        <v>0</v>
      </c>
      <c r="CP117" s="410">
        <v>0.11428571428571428</v>
      </c>
      <c r="CQ117" s="388" t="s">
        <v>978</v>
      </c>
      <c r="CR117" s="90">
        <v>5</v>
      </c>
      <c r="CS117" s="91" t="s">
        <v>989</v>
      </c>
      <c r="CT117" s="92" t="s">
        <v>902</v>
      </c>
    </row>
    <row r="118" spans="2:117" ht="45" x14ac:dyDescent="0.2">
      <c r="B118" s="856"/>
      <c r="C118" s="859"/>
      <c r="D118" s="876"/>
      <c r="E118" s="877"/>
      <c r="F118" s="877"/>
      <c r="G118" s="185"/>
      <c r="H118" s="877"/>
      <c r="I118" s="185"/>
      <c r="J118" s="185"/>
      <c r="K118" s="877"/>
      <c r="L118" s="185"/>
      <c r="M118" s="185"/>
      <c r="N118" s="877"/>
      <c r="O118" s="192"/>
      <c r="P118" s="192"/>
      <c r="Q118" s="878"/>
      <c r="R118" s="437"/>
      <c r="S118" s="437"/>
      <c r="T118" s="437"/>
      <c r="U118" s="437"/>
      <c r="V118" s="437"/>
      <c r="W118" s="437"/>
      <c r="X118" s="437"/>
      <c r="Y118" s="437"/>
      <c r="Z118" s="437"/>
      <c r="AA118" s="437"/>
      <c r="AB118" s="437"/>
      <c r="AC118" s="437"/>
      <c r="AD118" s="437"/>
      <c r="AE118" s="437"/>
      <c r="AF118" s="437"/>
      <c r="AG118" s="437"/>
      <c r="AH118" s="437"/>
      <c r="AI118" s="437"/>
      <c r="AJ118" s="437"/>
      <c r="AK118" s="437"/>
      <c r="AL118" s="485"/>
      <c r="AM118" s="783"/>
      <c r="AN118" s="873"/>
      <c r="AO118" s="783"/>
      <c r="AP118" s="773"/>
      <c r="AQ118" s="82" t="s">
        <v>182</v>
      </c>
      <c r="AR118" s="83">
        <v>0</v>
      </c>
      <c r="AS118" s="82" t="s">
        <v>332</v>
      </c>
      <c r="AT118" s="84">
        <v>1</v>
      </c>
      <c r="AU118" s="14">
        <v>1</v>
      </c>
      <c r="AV118" s="85">
        <v>1</v>
      </c>
      <c r="AW118" s="323">
        <v>0.25</v>
      </c>
      <c r="AX118" s="85">
        <v>1</v>
      </c>
      <c r="AY118" s="323">
        <v>0.25</v>
      </c>
      <c r="AZ118" s="85">
        <v>1</v>
      </c>
      <c r="BA118" s="329">
        <v>0.25</v>
      </c>
      <c r="BB118" s="86">
        <v>1</v>
      </c>
      <c r="BC118" s="329">
        <v>0.25</v>
      </c>
      <c r="BD118" s="87">
        <v>1</v>
      </c>
      <c r="BE118" s="85">
        <v>0</v>
      </c>
      <c r="BF118" s="85">
        <v>0</v>
      </c>
      <c r="BG118" s="339">
        <v>0</v>
      </c>
      <c r="BH118" s="377">
        <v>1</v>
      </c>
      <c r="BI118" s="423">
        <v>1</v>
      </c>
      <c r="BJ118" s="378">
        <v>0</v>
      </c>
      <c r="BK118" s="423">
        <v>0</v>
      </c>
      <c r="BL118" s="378">
        <v>0</v>
      </c>
      <c r="BM118" s="423">
        <v>0</v>
      </c>
      <c r="BN118" s="378">
        <v>0</v>
      </c>
      <c r="BO118" s="423">
        <v>0</v>
      </c>
      <c r="BP118" s="615">
        <v>0.25</v>
      </c>
      <c r="BQ118" s="608">
        <v>0.25</v>
      </c>
      <c r="BR118" s="623">
        <v>0.25</v>
      </c>
      <c r="BS118" s="87">
        <v>15000</v>
      </c>
      <c r="BT118" s="85">
        <v>12000</v>
      </c>
      <c r="BU118" s="85">
        <v>0</v>
      </c>
      <c r="BV118" s="95">
        <v>0.8</v>
      </c>
      <c r="BW118" s="388" t="s">
        <v>978</v>
      </c>
      <c r="BX118" s="96">
        <v>30000</v>
      </c>
      <c r="BY118" s="85">
        <v>0</v>
      </c>
      <c r="BZ118" s="85">
        <v>0</v>
      </c>
      <c r="CA118" s="95">
        <v>0</v>
      </c>
      <c r="CB118" s="395" t="s">
        <v>978</v>
      </c>
      <c r="CC118" s="87">
        <v>240000</v>
      </c>
      <c r="CD118" s="85">
        <v>0</v>
      </c>
      <c r="CE118" s="85">
        <v>0</v>
      </c>
      <c r="CF118" s="95">
        <v>0</v>
      </c>
      <c r="CG118" s="388" t="s">
        <v>978</v>
      </c>
      <c r="CH118" s="96">
        <v>530000</v>
      </c>
      <c r="CI118" s="85">
        <v>0</v>
      </c>
      <c r="CJ118" s="85">
        <v>0</v>
      </c>
      <c r="CK118" s="95">
        <v>0</v>
      </c>
      <c r="CL118" s="395" t="s">
        <v>978</v>
      </c>
      <c r="CM118" s="403">
        <v>815000</v>
      </c>
      <c r="CN118" s="404">
        <v>12000</v>
      </c>
      <c r="CO118" s="404">
        <v>0</v>
      </c>
      <c r="CP118" s="410">
        <v>1.4723926380368098E-2</v>
      </c>
      <c r="CQ118" s="388" t="s">
        <v>978</v>
      </c>
      <c r="CR118" s="90">
        <v>5</v>
      </c>
      <c r="CS118" s="91" t="s">
        <v>989</v>
      </c>
      <c r="CT118" s="92" t="s">
        <v>902</v>
      </c>
    </row>
    <row r="119" spans="2:117" ht="30" customHeight="1" thickBot="1" x14ac:dyDescent="0.25">
      <c r="B119" s="856"/>
      <c r="C119" s="859"/>
      <c r="D119" s="876"/>
      <c r="E119" s="877"/>
      <c r="F119" s="877"/>
      <c r="G119" s="185"/>
      <c r="H119" s="877"/>
      <c r="I119" s="185"/>
      <c r="J119" s="185"/>
      <c r="K119" s="877"/>
      <c r="L119" s="185"/>
      <c r="M119" s="185"/>
      <c r="N119" s="877"/>
      <c r="O119" s="192"/>
      <c r="P119" s="192"/>
      <c r="Q119" s="878"/>
      <c r="R119" s="437"/>
      <c r="S119" s="437"/>
      <c r="T119" s="437"/>
      <c r="U119" s="437"/>
      <c r="V119" s="437"/>
      <c r="W119" s="437"/>
      <c r="X119" s="437"/>
      <c r="Y119" s="437"/>
      <c r="Z119" s="437"/>
      <c r="AA119" s="437"/>
      <c r="AB119" s="437"/>
      <c r="AC119" s="437"/>
      <c r="AD119" s="437"/>
      <c r="AE119" s="437"/>
      <c r="AF119" s="437"/>
      <c r="AG119" s="437"/>
      <c r="AH119" s="437"/>
      <c r="AI119" s="437"/>
      <c r="AJ119" s="437"/>
      <c r="AK119" s="437"/>
      <c r="AL119" s="485"/>
      <c r="AM119" s="783"/>
      <c r="AN119" s="873"/>
      <c r="AO119" s="781"/>
      <c r="AP119" s="774"/>
      <c r="AQ119" s="116" t="s">
        <v>183</v>
      </c>
      <c r="AR119" s="117">
        <v>0</v>
      </c>
      <c r="AS119" s="116" t="s">
        <v>333</v>
      </c>
      <c r="AT119" s="118">
        <v>0</v>
      </c>
      <c r="AU119" s="433">
        <v>1</v>
      </c>
      <c r="AV119" s="139">
        <v>0</v>
      </c>
      <c r="AW119" s="324">
        <v>0</v>
      </c>
      <c r="AX119" s="139">
        <v>1</v>
      </c>
      <c r="AY119" s="324">
        <v>0.33</v>
      </c>
      <c r="AZ119" s="139">
        <v>1</v>
      </c>
      <c r="BA119" s="330">
        <v>0.33</v>
      </c>
      <c r="BB119" s="140">
        <v>1</v>
      </c>
      <c r="BC119" s="330">
        <v>0.34</v>
      </c>
      <c r="BD119" s="141">
        <v>0</v>
      </c>
      <c r="BE119" s="121">
        <v>0</v>
      </c>
      <c r="BF119" s="121">
        <v>0</v>
      </c>
      <c r="BG119" s="346">
        <v>0</v>
      </c>
      <c r="BH119" s="417" t="s">
        <v>978</v>
      </c>
      <c r="BI119" s="424" t="s">
        <v>978</v>
      </c>
      <c r="BJ119" s="382">
        <v>0</v>
      </c>
      <c r="BK119" s="424">
        <v>0</v>
      </c>
      <c r="BL119" s="382">
        <v>0</v>
      </c>
      <c r="BM119" s="424">
        <v>0</v>
      </c>
      <c r="BN119" s="382">
        <v>0</v>
      </c>
      <c r="BO119" s="424">
        <v>0</v>
      </c>
      <c r="BP119" s="616">
        <v>0</v>
      </c>
      <c r="BQ119" s="609">
        <v>0</v>
      </c>
      <c r="BR119" s="624">
        <v>0</v>
      </c>
      <c r="BS119" s="141">
        <v>0</v>
      </c>
      <c r="BT119" s="139">
        <v>0</v>
      </c>
      <c r="BU119" s="139">
        <v>0</v>
      </c>
      <c r="BV119" s="147" t="s">
        <v>978</v>
      </c>
      <c r="BW119" s="389" t="s">
        <v>978</v>
      </c>
      <c r="BX119" s="142">
        <v>40000</v>
      </c>
      <c r="BY119" s="139">
        <v>0</v>
      </c>
      <c r="BZ119" s="139">
        <v>0</v>
      </c>
      <c r="CA119" s="147">
        <v>0</v>
      </c>
      <c r="CB119" s="396" t="s">
        <v>978</v>
      </c>
      <c r="CC119" s="141">
        <v>40000</v>
      </c>
      <c r="CD119" s="139">
        <v>0</v>
      </c>
      <c r="CE119" s="139">
        <v>0</v>
      </c>
      <c r="CF119" s="147">
        <v>0</v>
      </c>
      <c r="CG119" s="389" t="s">
        <v>978</v>
      </c>
      <c r="CH119" s="142">
        <v>40000</v>
      </c>
      <c r="CI119" s="139">
        <v>0</v>
      </c>
      <c r="CJ119" s="139">
        <v>0</v>
      </c>
      <c r="CK119" s="147">
        <v>0</v>
      </c>
      <c r="CL119" s="396" t="s">
        <v>978</v>
      </c>
      <c r="CM119" s="407">
        <v>120000</v>
      </c>
      <c r="CN119" s="408">
        <v>0</v>
      </c>
      <c r="CO119" s="408">
        <v>0</v>
      </c>
      <c r="CP119" s="411">
        <v>0</v>
      </c>
      <c r="CQ119" s="389" t="s">
        <v>978</v>
      </c>
      <c r="CR119" s="123">
        <v>5</v>
      </c>
      <c r="CS119" s="124" t="s">
        <v>989</v>
      </c>
      <c r="CT119" s="125" t="s">
        <v>902</v>
      </c>
    </row>
    <row r="120" spans="2:117" ht="30" x14ac:dyDescent="0.2">
      <c r="B120" s="856"/>
      <c r="C120" s="859"/>
      <c r="D120" s="876"/>
      <c r="E120" s="877"/>
      <c r="F120" s="877"/>
      <c r="G120" s="185"/>
      <c r="H120" s="877"/>
      <c r="I120" s="185"/>
      <c r="J120" s="185"/>
      <c r="K120" s="877"/>
      <c r="L120" s="185"/>
      <c r="M120" s="185"/>
      <c r="N120" s="877"/>
      <c r="O120" s="192"/>
      <c r="P120" s="192"/>
      <c r="Q120" s="878"/>
      <c r="R120" s="437"/>
      <c r="S120" s="437"/>
      <c r="T120" s="437"/>
      <c r="U120" s="437"/>
      <c r="V120" s="437"/>
      <c r="W120" s="437"/>
      <c r="X120" s="437"/>
      <c r="Y120" s="437"/>
      <c r="Z120" s="437"/>
      <c r="AA120" s="437"/>
      <c r="AB120" s="437"/>
      <c r="AC120" s="437"/>
      <c r="AD120" s="437"/>
      <c r="AE120" s="437"/>
      <c r="AF120" s="437"/>
      <c r="AG120" s="437"/>
      <c r="AH120" s="437"/>
      <c r="AI120" s="437"/>
      <c r="AJ120" s="437"/>
      <c r="AK120" s="437"/>
      <c r="AL120" s="485"/>
      <c r="AM120" s="783"/>
      <c r="AN120" s="873"/>
      <c r="AO120" s="776">
        <v>1.6604629659734423E-2</v>
      </c>
      <c r="AP120" s="772" t="s">
        <v>403</v>
      </c>
      <c r="AQ120" s="70" t="s">
        <v>184</v>
      </c>
      <c r="AR120" s="71">
        <v>0</v>
      </c>
      <c r="AS120" s="70" t="s">
        <v>334</v>
      </c>
      <c r="AT120" s="72">
        <v>0</v>
      </c>
      <c r="AU120" s="43">
        <v>1</v>
      </c>
      <c r="AV120" s="109">
        <v>0</v>
      </c>
      <c r="AW120" s="327">
        <v>0</v>
      </c>
      <c r="AX120" s="109">
        <v>1</v>
      </c>
      <c r="AY120" s="327">
        <v>0.33</v>
      </c>
      <c r="AZ120" s="109">
        <v>1</v>
      </c>
      <c r="BA120" s="333">
        <v>0.33</v>
      </c>
      <c r="BB120" s="110">
        <v>1</v>
      </c>
      <c r="BC120" s="333">
        <v>0.34</v>
      </c>
      <c r="BD120" s="111">
        <v>0</v>
      </c>
      <c r="BE120" s="74">
        <v>0</v>
      </c>
      <c r="BF120" s="74">
        <v>0</v>
      </c>
      <c r="BG120" s="338">
        <v>0</v>
      </c>
      <c r="BH120" s="379" t="s">
        <v>978</v>
      </c>
      <c r="BI120" s="425" t="s">
        <v>978</v>
      </c>
      <c r="BJ120" s="380">
        <v>0</v>
      </c>
      <c r="BK120" s="425">
        <v>0</v>
      </c>
      <c r="BL120" s="380">
        <v>0</v>
      </c>
      <c r="BM120" s="425">
        <v>0</v>
      </c>
      <c r="BN120" s="380">
        <v>0</v>
      </c>
      <c r="BO120" s="425">
        <v>0</v>
      </c>
      <c r="BP120" s="617">
        <v>0</v>
      </c>
      <c r="BQ120" s="610">
        <v>0</v>
      </c>
      <c r="BR120" s="625">
        <v>0</v>
      </c>
      <c r="BS120" s="111">
        <v>0</v>
      </c>
      <c r="BT120" s="109">
        <v>0</v>
      </c>
      <c r="BU120" s="109">
        <v>0</v>
      </c>
      <c r="BV120" s="289" t="s">
        <v>978</v>
      </c>
      <c r="BW120" s="390" t="s">
        <v>978</v>
      </c>
      <c r="BX120" s="112">
        <v>50000</v>
      </c>
      <c r="BY120" s="109">
        <v>0</v>
      </c>
      <c r="BZ120" s="109">
        <v>0</v>
      </c>
      <c r="CA120" s="289">
        <v>0</v>
      </c>
      <c r="CB120" s="397" t="s">
        <v>978</v>
      </c>
      <c r="CC120" s="111">
        <v>50000</v>
      </c>
      <c r="CD120" s="109">
        <v>0</v>
      </c>
      <c r="CE120" s="109">
        <v>0</v>
      </c>
      <c r="CF120" s="289">
        <v>0</v>
      </c>
      <c r="CG120" s="390" t="s">
        <v>978</v>
      </c>
      <c r="CH120" s="112">
        <v>50000</v>
      </c>
      <c r="CI120" s="109">
        <v>0</v>
      </c>
      <c r="CJ120" s="109">
        <v>0</v>
      </c>
      <c r="CK120" s="289">
        <v>0</v>
      </c>
      <c r="CL120" s="397" t="s">
        <v>978</v>
      </c>
      <c r="CM120" s="405">
        <v>150000</v>
      </c>
      <c r="CN120" s="406">
        <v>0</v>
      </c>
      <c r="CO120" s="406">
        <v>0</v>
      </c>
      <c r="CP120" s="412">
        <v>0</v>
      </c>
      <c r="CQ120" s="390" t="s">
        <v>978</v>
      </c>
      <c r="CR120" s="78" t="s">
        <v>998</v>
      </c>
      <c r="CS120" s="79" t="s">
        <v>989</v>
      </c>
      <c r="CT120" s="80" t="s">
        <v>902</v>
      </c>
    </row>
    <row r="121" spans="2:117" ht="75" x14ac:dyDescent="0.2">
      <c r="B121" s="856"/>
      <c r="C121" s="859"/>
      <c r="D121" s="876"/>
      <c r="E121" s="877"/>
      <c r="F121" s="877"/>
      <c r="G121" s="185"/>
      <c r="H121" s="877"/>
      <c r="I121" s="185"/>
      <c r="J121" s="185"/>
      <c r="K121" s="877"/>
      <c r="L121" s="185"/>
      <c r="M121" s="185"/>
      <c r="N121" s="877"/>
      <c r="O121" s="192"/>
      <c r="P121" s="192"/>
      <c r="Q121" s="878"/>
      <c r="R121" s="437"/>
      <c r="S121" s="437"/>
      <c r="T121" s="437"/>
      <c r="U121" s="437"/>
      <c r="V121" s="437"/>
      <c r="W121" s="437"/>
      <c r="X121" s="437"/>
      <c r="Y121" s="437"/>
      <c r="Z121" s="437"/>
      <c r="AA121" s="437"/>
      <c r="AB121" s="437"/>
      <c r="AC121" s="437"/>
      <c r="AD121" s="437"/>
      <c r="AE121" s="437"/>
      <c r="AF121" s="437"/>
      <c r="AG121" s="437"/>
      <c r="AH121" s="437"/>
      <c r="AI121" s="437"/>
      <c r="AJ121" s="437"/>
      <c r="AK121" s="437"/>
      <c r="AL121" s="485"/>
      <c r="AM121" s="783"/>
      <c r="AN121" s="873"/>
      <c r="AO121" s="783"/>
      <c r="AP121" s="773"/>
      <c r="AQ121" s="82" t="s">
        <v>185</v>
      </c>
      <c r="AR121" s="83">
        <v>0</v>
      </c>
      <c r="AS121" s="82" t="s">
        <v>335</v>
      </c>
      <c r="AT121" s="84">
        <v>0</v>
      </c>
      <c r="AU121" s="14">
        <v>14</v>
      </c>
      <c r="AV121" s="85">
        <v>2</v>
      </c>
      <c r="AW121" s="323">
        <v>0.14285714285714285</v>
      </c>
      <c r="AX121" s="85">
        <v>4</v>
      </c>
      <c r="AY121" s="323">
        <v>0.2857142857142857</v>
      </c>
      <c r="AZ121" s="85">
        <v>4</v>
      </c>
      <c r="BA121" s="329">
        <v>0.2857142857142857</v>
      </c>
      <c r="BB121" s="86">
        <v>4</v>
      </c>
      <c r="BC121" s="329">
        <v>0.2857142857142857</v>
      </c>
      <c r="BD121" s="87">
        <v>3</v>
      </c>
      <c r="BE121" s="85">
        <v>0</v>
      </c>
      <c r="BF121" s="85">
        <v>0</v>
      </c>
      <c r="BG121" s="339">
        <v>0</v>
      </c>
      <c r="BH121" s="377">
        <v>1.5</v>
      </c>
      <c r="BI121" s="423">
        <v>1</v>
      </c>
      <c r="BJ121" s="378">
        <v>0</v>
      </c>
      <c r="BK121" s="423">
        <v>0</v>
      </c>
      <c r="BL121" s="378">
        <v>0</v>
      </c>
      <c r="BM121" s="423">
        <v>0</v>
      </c>
      <c r="BN121" s="378">
        <v>0</v>
      </c>
      <c r="BO121" s="423">
        <v>0</v>
      </c>
      <c r="BP121" s="615">
        <v>0.21428571428571427</v>
      </c>
      <c r="BQ121" s="608">
        <v>0.21428571428571427</v>
      </c>
      <c r="BR121" s="623">
        <v>0.21428571428571427</v>
      </c>
      <c r="BS121" s="87">
        <v>20000</v>
      </c>
      <c r="BT121" s="85">
        <v>16600</v>
      </c>
      <c r="BU121" s="85">
        <v>0</v>
      </c>
      <c r="BV121" s="95">
        <v>0.83</v>
      </c>
      <c r="BW121" s="388" t="s">
        <v>978</v>
      </c>
      <c r="BX121" s="96">
        <v>20000</v>
      </c>
      <c r="BY121" s="85">
        <v>0</v>
      </c>
      <c r="BZ121" s="85">
        <v>0</v>
      </c>
      <c r="CA121" s="95">
        <v>0</v>
      </c>
      <c r="CB121" s="395" t="s">
        <v>978</v>
      </c>
      <c r="CC121" s="87">
        <v>20000</v>
      </c>
      <c r="CD121" s="85">
        <v>0</v>
      </c>
      <c r="CE121" s="85">
        <v>0</v>
      </c>
      <c r="CF121" s="95">
        <v>0</v>
      </c>
      <c r="CG121" s="388" t="s">
        <v>978</v>
      </c>
      <c r="CH121" s="96">
        <v>20000</v>
      </c>
      <c r="CI121" s="85">
        <v>0</v>
      </c>
      <c r="CJ121" s="85">
        <v>0</v>
      </c>
      <c r="CK121" s="95">
        <v>0</v>
      </c>
      <c r="CL121" s="395" t="s">
        <v>978</v>
      </c>
      <c r="CM121" s="403">
        <v>80000</v>
      </c>
      <c r="CN121" s="404">
        <v>16600</v>
      </c>
      <c r="CO121" s="404">
        <v>0</v>
      </c>
      <c r="CP121" s="410">
        <v>0.20749999999999999</v>
      </c>
      <c r="CQ121" s="388" t="s">
        <v>978</v>
      </c>
      <c r="CR121" s="90">
        <v>5</v>
      </c>
      <c r="CS121" s="91" t="s">
        <v>989</v>
      </c>
      <c r="CT121" s="92" t="s">
        <v>902</v>
      </c>
    </row>
    <row r="122" spans="2:117" ht="60" x14ac:dyDescent="0.2">
      <c r="B122" s="856"/>
      <c r="C122" s="859"/>
      <c r="D122" s="876"/>
      <c r="E122" s="877"/>
      <c r="F122" s="877"/>
      <c r="G122" s="185"/>
      <c r="H122" s="877"/>
      <c r="I122" s="185"/>
      <c r="J122" s="185"/>
      <c r="K122" s="877"/>
      <c r="L122" s="185"/>
      <c r="M122" s="185"/>
      <c r="N122" s="877"/>
      <c r="O122" s="192"/>
      <c r="P122" s="192"/>
      <c r="Q122" s="878"/>
      <c r="R122" s="437"/>
      <c r="S122" s="437"/>
      <c r="T122" s="437"/>
      <c r="U122" s="437"/>
      <c r="V122" s="437"/>
      <c r="W122" s="437"/>
      <c r="X122" s="437"/>
      <c r="Y122" s="437"/>
      <c r="Z122" s="437"/>
      <c r="AA122" s="437"/>
      <c r="AB122" s="437"/>
      <c r="AC122" s="437"/>
      <c r="AD122" s="437"/>
      <c r="AE122" s="437"/>
      <c r="AF122" s="437"/>
      <c r="AG122" s="437"/>
      <c r="AH122" s="437"/>
      <c r="AI122" s="437"/>
      <c r="AJ122" s="437"/>
      <c r="AK122" s="437"/>
      <c r="AL122" s="485"/>
      <c r="AM122" s="783"/>
      <c r="AN122" s="873"/>
      <c r="AO122" s="783"/>
      <c r="AP122" s="773"/>
      <c r="AQ122" s="82" t="s">
        <v>186</v>
      </c>
      <c r="AR122" s="83">
        <v>0</v>
      </c>
      <c r="AS122" s="82" t="s">
        <v>336</v>
      </c>
      <c r="AT122" s="84">
        <v>0</v>
      </c>
      <c r="AU122" s="14">
        <v>1</v>
      </c>
      <c r="AV122" s="85">
        <v>1</v>
      </c>
      <c r="AW122" s="323">
        <v>0.25</v>
      </c>
      <c r="AX122" s="85">
        <v>1</v>
      </c>
      <c r="AY122" s="323">
        <v>0.25</v>
      </c>
      <c r="AZ122" s="85">
        <v>1</v>
      </c>
      <c r="BA122" s="329">
        <v>0.25</v>
      </c>
      <c r="BB122" s="86">
        <v>1</v>
      </c>
      <c r="BC122" s="329">
        <v>0.25</v>
      </c>
      <c r="BD122" s="87">
        <v>1</v>
      </c>
      <c r="BE122" s="85">
        <v>0</v>
      </c>
      <c r="BF122" s="85">
        <v>0</v>
      </c>
      <c r="BG122" s="339">
        <v>0</v>
      </c>
      <c r="BH122" s="377">
        <v>1</v>
      </c>
      <c r="BI122" s="423">
        <v>1</v>
      </c>
      <c r="BJ122" s="378">
        <v>0</v>
      </c>
      <c r="BK122" s="423">
        <v>0</v>
      </c>
      <c r="BL122" s="378">
        <v>0</v>
      </c>
      <c r="BM122" s="423">
        <v>0</v>
      </c>
      <c r="BN122" s="378">
        <v>0</v>
      </c>
      <c r="BO122" s="423">
        <v>0</v>
      </c>
      <c r="BP122" s="615">
        <v>0.25</v>
      </c>
      <c r="BQ122" s="608">
        <v>0.25</v>
      </c>
      <c r="BR122" s="623">
        <v>0.25</v>
      </c>
      <c r="BS122" s="87">
        <v>12000</v>
      </c>
      <c r="BT122" s="85">
        <v>4500</v>
      </c>
      <c r="BU122" s="85">
        <v>0</v>
      </c>
      <c r="BV122" s="95">
        <v>0.375</v>
      </c>
      <c r="BW122" s="388" t="s">
        <v>978</v>
      </c>
      <c r="BX122" s="96">
        <v>30000</v>
      </c>
      <c r="BY122" s="85">
        <v>0</v>
      </c>
      <c r="BZ122" s="85">
        <v>0</v>
      </c>
      <c r="CA122" s="95">
        <v>0</v>
      </c>
      <c r="CB122" s="395" t="s">
        <v>978</v>
      </c>
      <c r="CC122" s="87">
        <v>240000</v>
      </c>
      <c r="CD122" s="85">
        <v>0</v>
      </c>
      <c r="CE122" s="85">
        <v>0</v>
      </c>
      <c r="CF122" s="95">
        <v>0</v>
      </c>
      <c r="CG122" s="388" t="s">
        <v>978</v>
      </c>
      <c r="CH122" s="96">
        <v>530000</v>
      </c>
      <c r="CI122" s="85">
        <v>0</v>
      </c>
      <c r="CJ122" s="85">
        <v>0</v>
      </c>
      <c r="CK122" s="95">
        <v>0</v>
      </c>
      <c r="CL122" s="395" t="s">
        <v>978</v>
      </c>
      <c r="CM122" s="403">
        <v>812000</v>
      </c>
      <c r="CN122" s="404">
        <v>4500</v>
      </c>
      <c r="CO122" s="404">
        <v>0</v>
      </c>
      <c r="CP122" s="410">
        <v>5.5418719211822662E-3</v>
      </c>
      <c r="CQ122" s="388" t="s">
        <v>978</v>
      </c>
      <c r="CR122" s="90">
        <v>5</v>
      </c>
      <c r="CS122" s="91" t="s">
        <v>989</v>
      </c>
      <c r="CT122" s="92" t="s">
        <v>902</v>
      </c>
    </row>
    <row r="123" spans="2:117" ht="30.75" thickBot="1" x14ac:dyDescent="0.25">
      <c r="B123" s="856"/>
      <c r="C123" s="859"/>
      <c r="D123" s="876"/>
      <c r="E123" s="877"/>
      <c r="F123" s="877"/>
      <c r="G123" s="185"/>
      <c r="H123" s="877"/>
      <c r="I123" s="185"/>
      <c r="J123" s="185"/>
      <c r="K123" s="877"/>
      <c r="L123" s="185"/>
      <c r="M123" s="185"/>
      <c r="N123" s="877"/>
      <c r="O123" s="192"/>
      <c r="P123" s="192"/>
      <c r="Q123" s="878"/>
      <c r="R123" s="437"/>
      <c r="S123" s="437"/>
      <c r="T123" s="437"/>
      <c r="U123" s="437"/>
      <c r="V123" s="437"/>
      <c r="W123" s="437"/>
      <c r="X123" s="437"/>
      <c r="Y123" s="437"/>
      <c r="Z123" s="437"/>
      <c r="AA123" s="437"/>
      <c r="AB123" s="437"/>
      <c r="AC123" s="437"/>
      <c r="AD123" s="437"/>
      <c r="AE123" s="437"/>
      <c r="AF123" s="437"/>
      <c r="AG123" s="437"/>
      <c r="AH123" s="437"/>
      <c r="AI123" s="437"/>
      <c r="AJ123" s="437"/>
      <c r="AK123" s="437"/>
      <c r="AL123" s="485"/>
      <c r="AM123" s="783"/>
      <c r="AN123" s="873"/>
      <c r="AO123" s="777"/>
      <c r="AP123" s="778"/>
      <c r="AQ123" s="97" t="s">
        <v>187</v>
      </c>
      <c r="AR123" s="98">
        <v>0</v>
      </c>
      <c r="AS123" s="97" t="s">
        <v>337</v>
      </c>
      <c r="AT123" s="99">
        <v>0</v>
      </c>
      <c r="AU123" s="441">
        <v>1</v>
      </c>
      <c r="AV123" s="146">
        <v>1</v>
      </c>
      <c r="AW123" s="324">
        <v>0.25</v>
      </c>
      <c r="AX123" s="146">
        <v>1</v>
      </c>
      <c r="AY123" s="324">
        <v>0.25</v>
      </c>
      <c r="AZ123" s="146">
        <v>1</v>
      </c>
      <c r="BA123" s="330">
        <v>0.25</v>
      </c>
      <c r="BB123" s="147">
        <v>1</v>
      </c>
      <c r="BC123" s="330">
        <v>0.25</v>
      </c>
      <c r="BD123" s="351">
        <v>1</v>
      </c>
      <c r="BE123" s="146">
        <v>0</v>
      </c>
      <c r="BF123" s="146">
        <v>0</v>
      </c>
      <c r="BG123" s="347">
        <v>0</v>
      </c>
      <c r="BH123" s="417">
        <v>1</v>
      </c>
      <c r="BI123" s="424">
        <v>1</v>
      </c>
      <c r="BJ123" s="382">
        <v>0</v>
      </c>
      <c r="BK123" s="424">
        <v>0</v>
      </c>
      <c r="BL123" s="382">
        <v>0</v>
      </c>
      <c r="BM123" s="424">
        <v>0</v>
      </c>
      <c r="BN123" s="382">
        <v>0</v>
      </c>
      <c r="BO123" s="424">
        <v>0</v>
      </c>
      <c r="BP123" s="616">
        <v>0.25</v>
      </c>
      <c r="BQ123" s="609">
        <v>0.25</v>
      </c>
      <c r="BR123" s="624">
        <v>0.25</v>
      </c>
      <c r="BS123" s="141">
        <v>26000</v>
      </c>
      <c r="BT123" s="139">
        <v>4400</v>
      </c>
      <c r="BU123" s="139">
        <v>0</v>
      </c>
      <c r="BV123" s="147">
        <v>0.16923076923076924</v>
      </c>
      <c r="BW123" s="389" t="s">
        <v>978</v>
      </c>
      <c r="BX123" s="142">
        <v>50000</v>
      </c>
      <c r="BY123" s="139">
        <v>0</v>
      </c>
      <c r="BZ123" s="139">
        <v>0</v>
      </c>
      <c r="CA123" s="147">
        <v>0</v>
      </c>
      <c r="CB123" s="396" t="s">
        <v>978</v>
      </c>
      <c r="CC123" s="141">
        <v>50000</v>
      </c>
      <c r="CD123" s="139">
        <v>0</v>
      </c>
      <c r="CE123" s="139">
        <v>0</v>
      </c>
      <c r="CF123" s="147">
        <v>0</v>
      </c>
      <c r="CG123" s="389" t="s">
        <v>978</v>
      </c>
      <c r="CH123" s="142">
        <v>50000</v>
      </c>
      <c r="CI123" s="139">
        <v>0</v>
      </c>
      <c r="CJ123" s="139">
        <v>0</v>
      </c>
      <c r="CK123" s="147">
        <v>0</v>
      </c>
      <c r="CL123" s="396" t="s">
        <v>978</v>
      </c>
      <c r="CM123" s="407">
        <v>176000</v>
      </c>
      <c r="CN123" s="408">
        <v>4400</v>
      </c>
      <c r="CO123" s="408">
        <v>0</v>
      </c>
      <c r="CP123" s="411">
        <v>2.5000000000000001E-2</v>
      </c>
      <c r="CQ123" s="389" t="s">
        <v>978</v>
      </c>
      <c r="CR123" s="103">
        <v>5</v>
      </c>
      <c r="CS123" s="104" t="s">
        <v>989</v>
      </c>
      <c r="CT123" s="105" t="s">
        <v>902</v>
      </c>
    </row>
    <row r="124" spans="2:117" ht="45" x14ac:dyDescent="0.2">
      <c r="B124" s="856"/>
      <c r="C124" s="859"/>
      <c r="D124" s="876"/>
      <c r="E124" s="877"/>
      <c r="F124" s="877"/>
      <c r="G124" s="185"/>
      <c r="H124" s="877"/>
      <c r="I124" s="185"/>
      <c r="J124" s="185"/>
      <c r="K124" s="877"/>
      <c r="L124" s="185"/>
      <c r="M124" s="185"/>
      <c r="N124" s="877"/>
      <c r="O124" s="192"/>
      <c r="P124" s="192"/>
      <c r="Q124" s="878"/>
      <c r="R124" s="437"/>
      <c r="S124" s="437"/>
      <c r="T124" s="437"/>
      <c r="U124" s="437"/>
      <c r="V124" s="437"/>
      <c r="W124" s="437"/>
      <c r="X124" s="437"/>
      <c r="Y124" s="437"/>
      <c r="Z124" s="437"/>
      <c r="AA124" s="437"/>
      <c r="AB124" s="437"/>
      <c r="AC124" s="437"/>
      <c r="AD124" s="437"/>
      <c r="AE124" s="437"/>
      <c r="AF124" s="437"/>
      <c r="AG124" s="437"/>
      <c r="AH124" s="437"/>
      <c r="AI124" s="437"/>
      <c r="AJ124" s="437"/>
      <c r="AK124" s="437"/>
      <c r="AL124" s="485"/>
      <c r="AM124" s="783"/>
      <c r="AN124" s="873"/>
      <c r="AO124" s="776">
        <v>7.6550157075385802E-2</v>
      </c>
      <c r="AP124" s="772" t="s">
        <v>404</v>
      </c>
      <c r="AQ124" s="70" t="s">
        <v>188</v>
      </c>
      <c r="AR124" s="71">
        <v>0</v>
      </c>
      <c r="AS124" s="70" t="s">
        <v>338</v>
      </c>
      <c r="AT124" s="108">
        <v>1</v>
      </c>
      <c r="AU124" s="43">
        <v>1</v>
      </c>
      <c r="AV124" s="109">
        <v>1</v>
      </c>
      <c r="AW124" s="327">
        <v>0.25</v>
      </c>
      <c r="AX124" s="109">
        <v>1</v>
      </c>
      <c r="AY124" s="327">
        <v>0.25</v>
      </c>
      <c r="AZ124" s="109">
        <v>1</v>
      </c>
      <c r="BA124" s="333">
        <v>0.25</v>
      </c>
      <c r="BB124" s="110">
        <v>1</v>
      </c>
      <c r="BC124" s="333">
        <v>0.25</v>
      </c>
      <c r="BD124" s="111">
        <v>1</v>
      </c>
      <c r="BE124" s="74">
        <v>0</v>
      </c>
      <c r="BF124" s="74">
        <v>0</v>
      </c>
      <c r="BG124" s="338">
        <v>0</v>
      </c>
      <c r="BH124" s="379">
        <v>1</v>
      </c>
      <c r="BI124" s="425">
        <v>1</v>
      </c>
      <c r="BJ124" s="380">
        <v>0</v>
      </c>
      <c r="BK124" s="425">
        <v>0</v>
      </c>
      <c r="BL124" s="380">
        <v>0</v>
      </c>
      <c r="BM124" s="425">
        <v>0</v>
      </c>
      <c r="BN124" s="380">
        <v>0</v>
      </c>
      <c r="BO124" s="425">
        <v>0</v>
      </c>
      <c r="BP124" s="617">
        <v>0.25</v>
      </c>
      <c r="BQ124" s="610">
        <v>0.25</v>
      </c>
      <c r="BR124" s="625">
        <v>0.25</v>
      </c>
      <c r="BS124" s="111">
        <v>412784</v>
      </c>
      <c r="BT124" s="109">
        <v>240156</v>
      </c>
      <c r="BU124" s="109">
        <v>0</v>
      </c>
      <c r="BV124" s="289">
        <v>0.58179580603899372</v>
      </c>
      <c r="BW124" s="390" t="s">
        <v>978</v>
      </c>
      <c r="BX124" s="112">
        <v>140000</v>
      </c>
      <c r="BY124" s="109">
        <v>0</v>
      </c>
      <c r="BZ124" s="109">
        <v>0</v>
      </c>
      <c r="CA124" s="289">
        <v>0</v>
      </c>
      <c r="CB124" s="397" t="s">
        <v>978</v>
      </c>
      <c r="CC124" s="111">
        <v>140000</v>
      </c>
      <c r="CD124" s="109">
        <v>0</v>
      </c>
      <c r="CE124" s="109">
        <v>0</v>
      </c>
      <c r="CF124" s="289">
        <v>0</v>
      </c>
      <c r="CG124" s="390" t="s">
        <v>978</v>
      </c>
      <c r="CH124" s="112">
        <v>140000</v>
      </c>
      <c r="CI124" s="109">
        <v>0</v>
      </c>
      <c r="CJ124" s="109">
        <v>0</v>
      </c>
      <c r="CK124" s="289">
        <v>0</v>
      </c>
      <c r="CL124" s="397" t="s">
        <v>978</v>
      </c>
      <c r="CM124" s="405">
        <v>832784</v>
      </c>
      <c r="CN124" s="406">
        <v>240156</v>
      </c>
      <c r="CO124" s="406">
        <v>0</v>
      </c>
      <c r="CP124" s="412">
        <v>0.28837729831504927</v>
      </c>
      <c r="CQ124" s="390" t="s">
        <v>978</v>
      </c>
      <c r="CR124" s="78" t="s">
        <v>999</v>
      </c>
      <c r="CS124" s="79" t="s">
        <v>989</v>
      </c>
      <c r="CT124" s="80" t="s">
        <v>902</v>
      </c>
    </row>
    <row r="125" spans="2:117" ht="30" x14ac:dyDescent="0.2">
      <c r="B125" s="856"/>
      <c r="C125" s="859"/>
      <c r="D125" s="876"/>
      <c r="E125" s="877"/>
      <c r="F125" s="877"/>
      <c r="G125" s="185"/>
      <c r="H125" s="877"/>
      <c r="I125" s="185"/>
      <c r="J125" s="185"/>
      <c r="K125" s="877"/>
      <c r="L125" s="185"/>
      <c r="M125" s="185"/>
      <c r="N125" s="877"/>
      <c r="O125" s="192"/>
      <c r="P125" s="192"/>
      <c r="Q125" s="878"/>
      <c r="R125" s="437"/>
      <c r="S125" s="437"/>
      <c r="T125" s="437"/>
      <c r="U125" s="437"/>
      <c r="V125" s="437"/>
      <c r="W125" s="437"/>
      <c r="X125" s="437"/>
      <c r="Y125" s="437"/>
      <c r="Z125" s="437"/>
      <c r="AA125" s="437"/>
      <c r="AB125" s="437"/>
      <c r="AC125" s="437"/>
      <c r="AD125" s="437"/>
      <c r="AE125" s="437"/>
      <c r="AF125" s="437"/>
      <c r="AG125" s="437"/>
      <c r="AH125" s="437"/>
      <c r="AI125" s="437"/>
      <c r="AJ125" s="437"/>
      <c r="AK125" s="437"/>
      <c r="AL125" s="485"/>
      <c r="AM125" s="783"/>
      <c r="AN125" s="873"/>
      <c r="AO125" s="783"/>
      <c r="AP125" s="773"/>
      <c r="AQ125" s="82" t="s">
        <v>189</v>
      </c>
      <c r="AR125" s="83">
        <v>0</v>
      </c>
      <c r="AS125" s="82" t="s">
        <v>339</v>
      </c>
      <c r="AT125" s="84">
        <v>284</v>
      </c>
      <c r="AU125" s="14">
        <v>284</v>
      </c>
      <c r="AV125" s="85">
        <v>284</v>
      </c>
      <c r="AW125" s="323">
        <v>0.25</v>
      </c>
      <c r="AX125" s="85">
        <v>284</v>
      </c>
      <c r="AY125" s="323">
        <v>0.25</v>
      </c>
      <c r="AZ125" s="85">
        <v>284</v>
      </c>
      <c r="BA125" s="329">
        <v>0.25</v>
      </c>
      <c r="BB125" s="86">
        <v>284</v>
      </c>
      <c r="BC125" s="329">
        <v>0.25</v>
      </c>
      <c r="BD125" s="87">
        <v>283</v>
      </c>
      <c r="BE125" s="85">
        <v>0</v>
      </c>
      <c r="BF125" s="85">
        <v>0</v>
      </c>
      <c r="BG125" s="339">
        <v>0</v>
      </c>
      <c r="BH125" s="377">
        <v>0.99647887323943662</v>
      </c>
      <c r="BI125" s="423">
        <v>0.99647887323943662</v>
      </c>
      <c r="BJ125" s="378">
        <v>0</v>
      </c>
      <c r="BK125" s="423">
        <v>0</v>
      </c>
      <c r="BL125" s="378">
        <v>0</v>
      </c>
      <c r="BM125" s="423">
        <v>0</v>
      </c>
      <c r="BN125" s="378">
        <v>0</v>
      </c>
      <c r="BO125" s="423">
        <v>0</v>
      </c>
      <c r="BP125" s="615">
        <v>0.24911971830985916</v>
      </c>
      <c r="BQ125" s="608">
        <v>0.24911971830985916</v>
      </c>
      <c r="BR125" s="623">
        <v>0.24911971830985916</v>
      </c>
      <c r="BS125" s="87">
        <v>950000</v>
      </c>
      <c r="BT125" s="85">
        <v>910547</v>
      </c>
      <c r="BU125" s="85">
        <v>0</v>
      </c>
      <c r="BV125" s="95">
        <v>0.95847052631578944</v>
      </c>
      <c r="BW125" s="388" t="s">
        <v>978</v>
      </c>
      <c r="BX125" s="96">
        <v>1210000</v>
      </c>
      <c r="BY125" s="85">
        <v>0</v>
      </c>
      <c r="BZ125" s="85">
        <v>0</v>
      </c>
      <c r="CA125" s="95">
        <v>0</v>
      </c>
      <c r="CB125" s="395" t="s">
        <v>978</v>
      </c>
      <c r="CC125" s="87">
        <v>1210000</v>
      </c>
      <c r="CD125" s="85">
        <v>0</v>
      </c>
      <c r="CE125" s="85">
        <v>0</v>
      </c>
      <c r="CF125" s="95">
        <v>0</v>
      </c>
      <c r="CG125" s="388" t="s">
        <v>978</v>
      </c>
      <c r="CH125" s="96">
        <v>1210000</v>
      </c>
      <c r="CI125" s="85">
        <v>0</v>
      </c>
      <c r="CJ125" s="85">
        <v>0</v>
      </c>
      <c r="CK125" s="95">
        <v>0</v>
      </c>
      <c r="CL125" s="395" t="s">
        <v>978</v>
      </c>
      <c r="CM125" s="403">
        <v>4580000</v>
      </c>
      <c r="CN125" s="404">
        <v>910547</v>
      </c>
      <c r="CO125" s="404">
        <v>0</v>
      </c>
      <c r="CP125" s="410">
        <v>0.19880938864628822</v>
      </c>
      <c r="CQ125" s="388" t="s">
        <v>978</v>
      </c>
      <c r="CR125" s="90" t="s">
        <v>1000</v>
      </c>
      <c r="CS125" s="91" t="s">
        <v>989</v>
      </c>
      <c r="CT125" s="92" t="s">
        <v>902</v>
      </c>
    </row>
    <row r="126" spans="2:117" ht="30" x14ac:dyDescent="0.2">
      <c r="B126" s="856"/>
      <c r="C126" s="859"/>
      <c r="D126" s="876"/>
      <c r="E126" s="877"/>
      <c r="F126" s="877"/>
      <c r="G126" s="185"/>
      <c r="H126" s="877"/>
      <c r="I126" s="185"/>
      <c r="J126" s="185"/>
      <c r="K126" s="877"/>
      <c r="L126" s="185"/>
      <c r="M126" s="185"/>
      <c r="N126" s="877"/>
      <c r="O126" s="192"/>
      <c r="P126" s="192"/>
      <c r="Q126" s="878"/>
      <c r="R126" s="437"/>
      <c r="S126" s="437"/>
      <c r="T126" s="437"/>
      <c r="U126" s="437"/>
      <c r="V126" s="437"/>
      <c r="W126" s="437"/>
      <c r="X126" s="437"/>
      <c r="Y126" s="437"/>
      <c r="Z126" s="437"/>
      <c r="AA126" s="437"/>
      <c r="AB126" s="437"/>
      <c r="AC126" s="437"/>
      <c r="AD126" s="437"/>
      <c r="AE126" s="437"/>
      <c r="AF126" s="437"/>
      <c r="AG126" s="437"/>
      <c r="AH126" s="437"/>
      <c r="AI126" s="437"/>
      <c r="AJ126" s="437"/>
      <c r="AK126" s="437"/>
      <c r="AL126" s="485"/>
      <c r="AM126" s="783"/>
      <c r="AN126" s="873"/>
      <c r="AO126" s="783"/>
      <c r="AP126" s="773"/>
      <c r="AQ126" s="82" t="s">
        <v>190</v>
      </c>
      <c r="AR126" s="83">
        <v>0</v>
      </c>
      <c r="AS126" s="82" t="s">
        <v>340</v>
      </c>
      <c r="AT126" s="84">
        <v>0</v>
      </c>
      <c r="AU126" s="14">
        <v>1</v>
      </c>
      <c r="AV126" s="85">
        <v>0</v>
      </c>
      <c r="AW126" s="323">
        <v>0</v>
      </c>
      <c r="AX126" s="85">
        <v>1</v>
      </c>
      <c r="AY126" s="323">
        <v>0.33</v>
      </c>
      <c r="AZ126" s="85">
        <v>1</v>
      </c>
      <c r="BA126" s="329">
        <v>0.33</v>
      </c>
      <c r="BB126" s="86">
        <v>1</v>
      </c>
      <c r="BC126" s="329">
        <v>0.34</v>
      </c>
      <c r="BD126" s="87">
        <v>0.35</v>
      </c>
      <c r="BE126" s="85">
        <v>0</v>
      </c>
      <c r="BF126" s="85">
        <v>0</v>
      </c>
      <c r="BG126" s="339">
        <v>0</v>
      </c>
      <c r="BH126" s="377" t="s">
        <v>978</v>
      </c>
      <c r="BI126" s="423" t="s">
        <v>978</v>
      </c>
      <c r="BJ126" s="378">
        <v>0</v>
      </c>
      <c r="BK126" s="423">
        <v>0</v>
      </c>
      <c r="BL126" s="378">
        <v>0</v>
      </c>
      <c r="BM126" s="423">
        <v>0</v>
      </c>
      <c r="BN126" s="378">
        <v>0</v>
      </c>
      <c r="BO126" s="423">
        <v>0</v>
      </c>
      <c r="BP126" s="615">
        <v>0</v>
      </c>
      <c r="BQ126" s="608">
        <v>0</v>
      </c>
      <c r="BR126" s="623">
        <v>0</v>
      </c>
      <c r="BS126" s="87">
        <v>0</v>
      </c>
      <c r="BT126" s="85">
        <v>0</v>
      </c>
      <c r="BU126" s="85">
        <v>0</v>
      </c>
      <c r="BV126" s="95" t="s">
        <v>978</v>
      </c>
      <c r="BW126" s="388" t="s">
        <v>978</v>
      </c>
      <c r="BX126" s="96">
        <v>30000</v>
      </c>
      <c r="BY126" s="85">
        <v>0</v>
      </c>
      <c r="BZ126" s="85">
        <v>0</v>
      </c>
      <c r="CA126" s="95">
        <v>0</v>
      </c>
      <c r="CB126" s="395" t="s">
        <v>978</v>
      </c>
      <c r="CC126" s="87">
        <v>30000</v>
      </c>
      <c r="CD126" s="85">
        <v>0</v>
      </c>
      <c r="CE126" s="85">
        <v>0</v>
      </c>
      <c r="CF126" s="95">
        <v>0</v>
      </c>
      <c r="CG126" s="388" t="s">
        <v>978</v>
      </c>
      <c r="CH126" s="96">
        <v>30000</v>
      </c>
      <c r="CI126" s="85">
        <v>0</v>
      </c>
      <c r="CJ126" s="85">
        <v>0</v>
      </c>
      <c r="CK126" s="95">
        <v>0</v>
      </c>
      <c r="CL126" s="395" t="s">
        <v>978</v>
      </c>
      <c r="CM126" s="403">
        <v>90000</v>
      </c>
      <c r="CN126" s="404">
        <v>0</v>
      </c>
      <c r="CO126" s="404">
        <v>0</v>
      </c>
      <c r="CP126" s="410">
        <v>0</v>
      </c>
      <c r="CQ126" s="388" t="s">
        <v>978</v>
      </c>
      <c r="CR126" s="90" t="s">
        <v>1001</v>
      </c>
      <c r="CS126" s="91" t="s">
        <v>989</v>
      </c>
      <c r="CT126" s="92" t="s">
        <v>902</v>
      </c>
    </row>
    <row r="127" spans="2:117" ht="30.75" thickBot="1" x14ac:dyDescent="0.25">
      <c r="B127" s="856"/>
      <c r="C127" s="859"/>
      <c r="D127" s="876"/>
      <c r="E127" s="877"/>
      <c r="F127" s="877"/>
      <c r="G127" s="185"/>
      <c r="H127" s="877"/>
      <c r="I127" s="185"/>
      <c r="J127" s="185"/>
      <c r="K127" s="877"/>
      <c r="L127" s="185"/>
      <c r="M127" s="185"/>
      <c r="N127" s="877"/>
      <c r="O127" s="192"/>
      <c r="P127" s="192"/>
      <c r="Q127" s="878"/>
      <c r="R127" s="437"/>
      <c r="S127" s="437"/>
      <c r="T127" s="437"/>
      <c r="U127" s="437"/>
      <c r="V127" s="437"/>
      <c r="W127" s="437"/>
      <c r="X127" s="437"/>
      <c r="Y127" s="437"/>
      <c r="Z127" s="437"/>
      <c r="AA127" s="437"/>
      <c r="AB127" s="437"/>
      <c r="AC127" s="437"/>
      <c r="AD127" s="437"/>
      <c r="AE127" s="437"/>
      <c r="AF127" s="437"/>
      <c r="AG127" s="437"/>
      <c r="AH127" s="437"/>
      <c r="AI127" s="437"/>
      <c r="AJ127" s="437"/>
      <c r="AK127" s="437"/>
      <c r="AL127" s="485"/>
      <c r="AM127" s="783"/>
      <c r="AN127" s="873"/>
      <c r="AO127" s="777"/>
      <c r="AP127" s="778"/>
      <c r="AQ127" s="97" t="s">
        <v>191</v>
      </c>
      <c r="AR127" s="98">
        <v>0</v>
      </c>
      <c r="AS127" s="97" t="s">
        <v>341</v>
      </c>
      <c r="AT127" s="145">
        <v>1</v>
      </c>
      <c r="AU127" s="54">
        <v>1</v>
      </c>
      <c r="AV127" s="146">
        <v>1</v>
      </c>
      <c r="AW127" s="324">
        <v>0.25</v>
      </c>
      <c r="AX127" s="146">
        <v>1</v>
      </c>
      <c r="AY127" s="324">
        <v>0.25</v>
      </c>
      <c r="AZ127" s="146">
        <v>1</v>
      </c>
      <c r="BA127" s="330">
        <v>0.25</v>
      </c>
      <c r="BB127" s="147">
        <v>1</v>
      </c>
      <c r="BC127" s="330">
        <v>0.25</v>
      </c>
      <c r="BD127" s="351">
        <v>1</v>
      </c>
      <c r="BE127" s="146">
        <v>0</v>
      </c>
      <c r="BF127" s="146">
        <v>0</v>
      </c>
      <c r="BG127" s="347">
        <v>0</v>
      </c>
      <c r="BH127" s="417">
        <v>1</v>
      </c>
      <c r="BI127" s="424">
        <v>1</v>
      </c>
      <c r="BJ127" s="382">
        <v>0</v>
      </c>
      <c r="BK127" s="424">
        <v>0</v>
      </c>
      <c r="BL127" s="382">
        <v>0</v>
      </c>
      <c r="BM127" s="424">
        <v>0</v>
      </c>
      <c r="BN127" s="382">
        <v>0</v>
      </c>
      <c r="BO127" s="424">
        <v>0</v>
      </c>
      <c r="BP127" s="616">
        <v>0.25</v>
      </c>
      <c r="BQ127" s="609">
        <v>0.25</v>
      </c>
      <c r="BR127" s="624">
        <v>0.25</v>
      </c>
      <c r="BS127" s="141">
        <v>80000</v>
      </c>
      <c r="BT127" s="139">
        <v>80000</v>
      </c>
      <c r="BU127" s="139">
        <v>0</v>
      </c>
      <c r="BV127" s="147">
        <v>1</v>
      </c>
      <c r="BW127" s="389" t="s">
        <v>978</v>
      </c>
      <c r="BX127" s="142">
        <v>100000</v>
      </c>
      <c r="BY127" s="139">
        <v>0</v>
      </c>
      <c r="BZ127" s="139">
        <v>0</v>
      </c>
      <c r="CA127" s="147">
        <v>0</v>
      </c>
      <c r="CB127" s="396" t="s">
        <v>978</v>
      </c>
      <c r="CC127" s="141">
        <v>100000</v>
      </c>
      <c r="CD127" s="139">
        <v>0</v>
      </c>
      <c r="CE127" s="139">
        <v>0</v>
      </c>
      <c r="CF127" s="147">
        <v>0</v>
      </c>
      <c r="CG127" s="389" t="s">
        <v>978</v>
      </c>
      <c r="CH127" s="142">
        <v>100000</v>
      </c>
      <c r="CI127" s="139">
        <v>0</v>
      </c>
      <c r="CJ127" s="139">
        <v>0</v>
      </c>
      <c r="CK127" s="147">
        <v>0</v>
      </c>
      <c r="CL127" s="396" t="s">
        <v>978</v>
      </c>
      <c r="CM127" s="407">
        <v>380000</v>
      </c>
      <c r="CN127" s="408">
        <v>80000</v>
      </c>
      <c r="CO127" s="408">
        <v>0</v>
      </c>
      <c r="CP127" s="411">
        <v>0.21052631578947367</v>
      </c>
      <c r="CQ127" s="389" t="s">
        <v>978</v>
      </c>
      <c r="CR127" s="103">
        <v>1</v>
      </c>
      <c r="CS127" s="104" t="s">
        <v>989</v>
      </c>
      <c r="CT127" s="105" t="s">
        <v>902</v>
      </c>
    </row>
    <row r="128" spans="2:117" ht="45" x14ac:dyDescent="0.2">
      <c r="B128" s="856"/>
      <c r="C128" s="859"/>
      <c r="D128" s="876"/>
      <c r="E128" s="877"/>
      <c r="F128" s="877"/>
      <c r="G128" s="185"/>
      <c r="H128" s="877"/>
      <c r="I128" s="185"/>
      <c r="J128" s="185"/>
      <c r="K128" s="877"/>
      <c r="L128" s="185"/>
      <c r="M128" s="185"/>
      <c r="N128" s="877"/>
      <c r="O128" s="192"/>
      <c r="P128" s="192"/>
      <c r="Q128" s="878"/>
      <c r="R128" s="437"/>
      <c r="S128" s="437"/>
      <c r="T128" s="437"/>
      <c r="U128" s="437"/>
      <c r="V128" s="437"/>
      <c r="W128" s="437"/>
      <c r="X128" s="437"/>
      <c r="Y128" s="437"/>
      <c r="Z128" s="437"/>
      <c r="AA128" s="437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437"/>
      <c r="AL128" s="485"/>
      <c r="AM128" s="783"/>
      <c r="AN128" s="873"/>
      <c r="AO128" s="780">
        <v>7.5987288273360903E-2</v>
      </c>
      <c r="AP128" s="779" t="s">
        <v>405</v>
      </c>
      <c r="AQ128" s="106" t="s">
        <v>192</v>
      </c>
      <c r="AR128" s="107">
        <v>0</v>
      </c>
      <c r="AS128" s="106" t="s">
        <v>342</v>
      </c>
      <c r="AT128" s="108">
        <v>228</v>
      </c>
      <c r="AU128" s="43">
        <v>250</v>
      </c>
      <c r="AV128" s="109">
        <v>250</v>
      </c>
      <c r="AW128" s="327">
        <v>0.25</v>
      </c>
      <c r="AX128" s="109">
        <v>250</v>
      </c>
      <c r="AY128" s="327">
        <v>0.25</v>
      </c>
      <c r="AZ128" s="109">
        <v>250</v>
      </c>
      <c r="BA128" s="333">
        <v>0.25</v>
      </c>
      <c r="BB128" s="110">
        <v>250</v>
      </c>
      <c r="BC128" s="333">
        <v>0.25</v>
      </c>
      <c r="BD128" s="111">
        <v>250</v>
      </c>
      <c r="BE128" s="109">
        <v>0</v>
      </c>
      <c r="BF128" s="109">
        <v>0</v>
      </c>
      <c r="BG128" s="342">
        <v>0</v>
      </c>
      <c r="BH128" s="379">
        <v>1</v>
      </c>
      <c r="BI128" s="425">
        <v>1</v>
      </c>
      <c r="BJ128" s="380">
        <v>0</v>
      </c>
      <c r="BK128" s="425">
        <v>0</v>
      </c>
      <c r="BL128" s="380">
        <v>0</v>
      </c>
      <c r="BM128" s="425">
        <v>0</v>
      </c>
      <c r="BN128" s="380">
        <v>0</v>
      </c>
      <c r="BO128" s="425">
        <v>0</v>
      </c>
      <c r="BP128" s="617">
        <v>0.25</v>
      </c>
      <c r="BQ128" s="610">
        <v>0.25</v>
      </c>
      <c r="BR128" s="625">
        <v>0.25</v>
      </c>
      <c r="BS128" s="111">
        <v>741698</v>
      </c>
      <c r="BT128" s="109">
        <v>526517</v>
      </c>
      <c r="BU128" s="109">
        <v>0</v>
      </c>
      <c r="BV128" s="289">
        <v>0.70988057133766036</v>
      </c>
      <c r="BW128" s="390" t="s">
        <v>978</v>
      </c>
      <c r="BX128" s="112">
        <v>1170000</v>
      </c>
      <c r="BY128" s="109">
        <v>0</v>
      </c>
      <c r="BZ128" s="109">
        <v>0</v>
      </c>
      <c r="CA128" s="289">
        <v>0</v>
      </c>
      <c r="CB128" s="397" t="s">
        <v>978</v>
      </c>
      <c r="CC128" s="111">
        <v>1170000</v>
      </c>
      <c r="CD128" s="109">
        <v>0</v>
      </c>
      <c r="CE128" s="109">
        <v>0</v>
      </c>
      <c r="CF128" s="289">
        <v>0</v>
      </c>
      <c r="CG128" s="390" t="s">
        <v>978</v>
      </c>
      <c r="CH128" s="112">
        <v>1170000</v>
      </c>
      <c r="CI128" s="109">
        <v>0</v>
      </c>
      <c r="CJ128" s="109">
        <v>0</v>
      </c>
      <c r="CK128" s="289">
        <v>0</v>
      </c>
      <c r="CL128" s="397" t="s">
        <v>978</v>
      </c>
      <c r="CM128" s="405">
        <v>4251698</v>
      </c>
      <c r="CN128" s="406">
        <v>526517</v>
      </c>
      <c r="CO128" s="406">
        <v>0</v>
      </c>
      <c r="CP128" s="412">
        <v>0.12383687646676693</v>
      </c>
      <c r="CQ128" s="390" t="s">
        <v>978</v>
      </c>
      <c r="CR128" s="113">
        <v>3</v>
      </c>
      <c r="CS128" s="114" t="s">
        <v>989</v>
      </c>
      <c r="CT128" s="115" t="s">
        <v>902</v>
      </c>
    </row>
    <row r="129" spans="2:98" ht="45" x14ac:dyDescent="0.2">
      <c r="B129" s="856"/>
      <c r="C129" s="859"/>
      <c r="D129" s="876"/>
      <c r="E129" s="877"/>
      <c r="F129" s="877"/>
      <c r="G129" s="185"/>
      <c r="H129" s="877"/>
      <c r="I129" s="185"/>
      <c r="J129" s="185"/>
      <c r="K129" s="877"/>
      <c r="L129" s="185"/>
      <c r="M129" s="185"/>
      <c r="N129" s="877"/>
      <c r="O129" s="192"/>
      <c r="P129" s="192"/>
      <c r="Q129" s="878"/>
      <c r="R129" s="437"/>
      <c r="S129" s="437"/>
      <c r="T129" s="437"/>
      <c r="U129" s="437"/>
      <c r="V129" s="437"/>
      <c r="W129" s="437"/>
      <c r="X129" s="437"/>
      <c r="Y129" s="437"/>
      <c r="Z129" s="437"/>
      <c r="AA129" s="437"/>
      <c r="AB129" s="437"/>
      <c r="AC129" s="437"/>
      <c r="AD129" s="437"/>
      <c r="AE129" s="437"/>
      <c r="AF129" s="437"/>
      <c r="AG129" s="437"/>
      <c r="AH129" s="437"/>
      <c r="AI129" s="437"/>
      <c r="AJ129" s="437"/>
      <c r="AK129" s="437"/>
      <c r="AL129" s="485"/>
      <c r="AM129" s="783"/>
      <c r="AN129" s="873"/>
      <c r="AO129" s="783"/>
      <c r="AP129" s="773"/>
      <c r="AQ129" s="82" t="s">
        <v>193</v>
      </c>
      <c r="AR129" s="83">
        <v>0</v>
      </c>
      <c r="AS129" s="82" t="s">
        <v>343</v>
      </c>
      <c r="AT129" s="84">
        <v>1</v>
      </c>
      <c r="AU129" s="14">
        <v>1</v>
      </c>
      <c r="AV129" s="85">
        <v>1</v>
      </c>
      <c r="AW129" s="323">
        <v>0.25</v>
      </c>
      <c r="AX129" s="85">
        <v>1</v>
      </c>
      <c r="AY129" s="323">
        <v>0.25</v>
      </c>
      <c r="AZ129" s="85">
        <v>1</v>
      </c>
      <c r="BA129" s="329">
        <v>0.25</v>
      </c>
      <c r="BB129" s="86">
        <v>1</v>
      </c>
      <c r="BC129" s="329">
        <v>0.25</v>
      </c>
      <c r="BD129" s="87">
        <v>1</v>
      </c>
      <c r="BE129" s="85">
        <v>0</v>
      </c>
      <c r="BF129" s="85">
        <v>0</v>
      </c>
      <c r="BG129" s="339">
        <v>0</v>
      </c>
      <c r="BH129" s="377">
        <v>1</v>
      </c>
      <c r="BI129" s="423">
        <v>1</v>
      </c>
      <c r="BJ129" s="378">
        <v>0</v>
      </c>
      <c r="BK129" s="423">
        <v>0</v>
      </c>
      <c r="BL129" s="378">
        <v>0</v>
      </c>
      <c r="BM129" s="423">
        <v>0</v>
      </c>
      <c r="BN129" s="378">
        <v>0</v>
      </c>
      <c r="BO129" s="423">
        <v>0</v>
      </c>
      <c r="BP129" s="615">
        <v>0.25</v>
      </c>
      <c r="BQ129" s="608">
        <v>0.25</v>
      </c>
      <c r="BR129" s="623">
        <v>0.25</v>
      </c>
      <c r="BS129" s="87">
        <v>95000</v>
      </c>
      <c r="BT129" s="85">
        <v>94496</v>
      </c>
      <c r="BU129" s="85">
        <v>0</v>
      </c>
      <c r="BV129" s="95">
        <v>0.9946947368421053</v>
      </c>
      <c r="BW129" s="388" t="s">
        <v>978</v>
      </c>
      <c r="BX129" s="96">
        <v>50000</v>
      </c>
      <c r="BY129" s="85">
        <v>0</v>
      </c>
      <c r="BZ129" s="85">
        <v>0</v>
      </c>
      <c r="CA129" s="95">
        <v>0</v>
      </c>
      <c r="CB129" s="395" t="s">
        <v>978</v>
      </c>
      <c r="CC129" s="87">
        <v>50000</v>
      </c>
      <c r="CD129" s="85">
        <v>0</v>
      </c>
      <c r="CE129" s="85">
        <v>0</v>
      </c>
      <c r="CF129" s="95">
        <v>0</v>
      </c>
      <c r="CG129" s="388" t="s">
        <v>978</v>
      </c>
      <c r="CH129" s="96">
        <v>50000</v>
      </c>
      <c r="CI129" s="85">
        <v>0</v>
      </c>
      <c r="CJ129" s="85">
        <v>0</v>
      </c>
      <c r="CK129" s="95">
        <v>0</v>
      </c>
      <c r="CL129" s="395" t="s">
        <v>978</v>
      </c>
      <c r="CM129" s="403">
        <v>245000</v>
      </c>
      <c r="CN129" s="404">
        <v>94496</v>
      </c>
      <c r="CO129" s="404">
        <v>0</v>
      </c>
      <c r="CP129" s="410">
        <v>0.38569795918367344</v>
      </c>
      <c r="CQ129" s="388" t="s">
        <v>978</v>
      </c>
      <c r="CR129" s="90">
        <v>10</v>
      </c>
      <c r="CS129" s="91" t="s">
        <v>989</v>
      </c>
      <c r="CT129" s="92" t="s">
        <v>902</v>
      </c>
    </row>
    <row r="130" spans="2:98" ht="60" x14ac:dyDescent="0.2">
      <c r="B130" s="856"/>
      <c r="C130" s="859"/>
      <c r="D130" s="876"/>
      <c r="E130" s="877"/>
      <c r="F130" s="877"/>
      <c r="G130" s="185"/>
      <c r="H130" s="877"/>
      <c r="I130" s="185"/>
      <c r="J130" s="185"/>
      <c r="K130" s="877"/>
      <c r="L130" s="185"/>
      <c r="M130" s="185"/>
      <c r="N130" s="877"/>
      <c r="O130" s="192"/>
      <c r="P130" s="192"/>
      <c r="Q130" s="878"/>
      <c r="R130" s="437"/>
      <c r="S130" s="437"/>
      <c r="T130" s="437"/>
      <c r="U130" s="437"/>
      <c r="V130" s="437"/>
      <c r="W130" s="437"/>
      <c r="X130" s="437"/>
      <c r="Y130" s="437"/>
      <c r="Z130" s="437"/>
      <c r="AA130" s="437"/>
      <c r="AB130" s="437"/>
      <c r="AC130" s="437"/>
      <c r="AD130" s="437"/>
      <c r="AE130" s="437"/>
      <c r="AF130" s="437"/>
      <c r="AG130" s="437"/>
      <c r="AH130" s="437"/>
      <c r="AI130" s="437"/>
      <c r="AJ130" s="437"/>
      <c r="AK130" s="437"/>
      <c r="AL130" s="485"/>
      <c r="AM130" s="783"/>
      <c r="AN130" s="873"/>
      <c r="AO130" s="783"/>
      <c r="AP130" s="773"/>
      <c r="AQ130" s="82" t="s">
        <v>194</v>
      </c>
      <c r="AR130" s="83">
        <v>0</v>
      </c>
      <c r="AS130" s="82" t="s">
        <v>344</v>
      </c>
      <c r="AT130" s="84">
        <v>0</v>
      </c>
      <c r="AU130" s="14">
        <v>1</v>
      </c>
      <c r="AV130" s="85">
        <v>1</v>
      </c>
      <c r="AW130" s="323">
        <v>0.25</v>
      </c>
      <c r="AX130" s="85">
        <v>1</v>
      </c>
      <c r="AY130" s="323">
        <v>0.25</v>
      </c>
      <c r="AZ130" s="85">
        <v>1</v>
      </c>
      <c r="BA130" s="329">
        <v>0.25</v>
      </c>
      <c r="BB130" s="86">
        <v>1</v>
      </c>
      <c r="BC130" s="329">
        <v>0.25</v>
      </c>
      <c r="BD130" s="87">
        <v>1</v>
      </c>
      <c r="BE130" s="85">
        <v>0</v>
      </c>
      <c r="BF130" s="85">
        <v>0</v>
      </c>
      <c r="BG130" s="339">
        <v>0</v>
      </c>
      <c r="BH130" s="377">
        <v>1</v>
      </c>
      <c r="BI130" s="423">
        <v>1</v>
      </c>
      <c r="BJ130" s="378">
        <v>0</v>
      </c>
      <c r="BK130" s="423">
        <v>0</v>
      </c>
      <c r="BL130" s="378">
        <v>0</v>
      </c>
      <c r="BM130" s="423">
        <v>0</v>
      </c>
      <c r="BN130" s="378">
        <v>0</v>
      </c>
      <c r="BO130" s="423">
        <v>0</v>
      </c>
      <c r="BP130" s="615">
        <v>0.25</v>
      </c>
      <c r="BQ130" s="608">
        <v>0.25</v>
      </c>
      <c r="BR130" s="623">
        <v>0.25</v>
      </c>
      <c r="BS130" s="87">
        <v>59000</v>
      </c>
      <c r="BT130" s="85">
        <v>10000</v>
      </c>
      <c r="BU130" s="85">
        <v>0</v>
      </c>
      <c r="BV130" s="95">
        <v>0.16949152542372881</v>
      </c>
      <c r="BW130" s="388" t="s">
        <v>978</v>
      </c>
      <c r="BX130" s="96">
        <v>180000</v>
      </c>
      <c r="BY130" s="85">
        <v>0</v>
      </c>
      <c r="BZ130" s="85">
        <v>0</v>
      </c>
      <c r="CA130" s="95">
        <v>0</v>
      </c>
      <c r="CB130" s="395" t="s">
        <v>978</v>
      </c>
      <c r="CC130" s="87">
        <v>180000</v>
      </c>
      <c r="CD130" s="85">
        <v>0</v>
      </c>
      <c r="CE130" s="85">
        <v>0</v>
      </c>
      <c r="CF130" s="95">
        <v>0</v>
      </c>
      <c r="CG130" s="388" t="s">
        <v>978</v>
      </c>
      <c r="CH130" s="96">
        <v>180000</v>
      </c>
      <c r="CI130" s="85">
        <v>0</v>
      </c>
      <c r="CJ130" s="85">
        <v>0</v>
      </c>
      <c r="CK130" s="95">
        <v>0</v>
      </c>
      <c r="CL130" s="395" t="s">
        <v>978</v>
      </c>
      <c r="CM130" s="403">
        <v>599000</v>
      </c>
      <c r="CN130" s="404">
        <v>10000</v>
      </c>
      <c r="CO130" s="404">
        <v>0</v>
      </c>
      <c r="CP130" s="410">
        <v>1.6694490818030049E-2</v>
      </c>
      <c r="CQ130" s="388" t="s">
        <v>978</v>
      </c>
      <c r="CR130" s="90">
        <v>10</v>
      </c>
      <c r="CS130" s="91" t="s">
        <v>989</v>
      </c>
      <c r="CT130" s="92" t="s">
        <v>902</v>
      </c>
    </row>
    <row r="131" spans="2:98" ht="45" x14ac:dyDescent="0.2">
      <c r="B131" s="856"/>
      <c r="C131" s="859"/>
      <c r="D131" s="876"/>
      <c r="E131" s="877"/>
      <c r="F131" s="877"/>
      <c r="G131" s="185"/>
      <c r="H131" s="877"/>
      <c r="I131" s="185"/>
      <c r="J131" s="185"/>
      <c r="K131" s="877"/>
      <c r="L131" s="185"/>
      <c r="M131" s="185"/>
      <c r="N131" s="877"/>
      <c r="O131" s="192"/>
      <c r="P131" s="192"/>
      <c r="Q131" s="878"/>
      <c r="R131" s="437"/>
      <c r="S131" s="437"/>
      <c r="T131" s="437"/>
      <c r="U131" s="437"/>
      <c r="V131" s="437"/>
      <c r="W131" s="437"/>
      <c r="X131" s="437"/>
      <c r="Y131" s="437"/>
      <c r="Z131" s="437"/>
      <c r="AA131" s="437"/>
      <c r="AB131" s="437"/>
      <c r="AC131" s="437"/>
      <c r="AD131" s="437"/>
      <c r="AE131" s="437"/>
      <c r="AF131" s="437"/>
      <c r="AG131" s="437"/>
      <c r="AH131" s="437"/>
      <c r="AI131" s="437"/>
      <c r="AJ131" s="437"/>
      <c r="AK131" s="437"/>
      <c r="AL131" s="485"/>
      <c r="AM131" s="783"/>
      <c r="AN131" s="873"/>
      <c r="AO131" s="783"/>
      <c r="AP131" s="773"/>
      <c r="AQ131" s="82" t="s">
        <v>195</v>
      </c>
      <c r="AR131" s="83">
        <v>0</v>
      </c>
      <c r="AS131" s="82" t="s">
        <v>345</v>
      </c>
      <c r="AT131" s="84">
        <v>0</v>
      </c>
      <c r="AU131" s="14">
        <v>200</v>
      </c>
      <c r="AV131" s="85">
        <v>200</v>
      </c>
      <c r="AW131" s="323">
        <v>0.25</v>
      </c>
      <c r="AX131" s="85">
        <v>200</v>
      </c>
      <c r="AY131" s="323">
        <v>0.25</v>
      </c>
      <c r="AZ131" s="85">
        <v>200</v>
      </c>
      <c r="BA131" s="329">
        <v>0.25</v>
      </c>
      <c r="BB131" s="86">
        <v>200</v>
      </c>
      <c r="BC131" s="329">
        <v>0.25</v>
      </c>
      <c r="BD131" s="87">
        <v>200</v>
      </c>
      <c r="BE131" s="85">
        <v>0</v>
      </c>
      <c r="BF131" s="85">
        <v>0</v>
      </c>
      <c r="BG131" s="339">
        <v>0</v>
      </c>
      <c r="BH131" s="377">
        <v>1</v>
      </c>
      <c r="BI131" s="423">
        <v>1</v>
      </c>
      <c r="BJ131" s="378">
        <v>0</v>
      </c>
      <c r="BK131" s="423">
        <v>0</v>
      </c>
      <c r="BL131" s="378">
        <v>0</v>
      </c>
      <c r="BM131" s="423">
        <v>0</v>
      </c>
      <c r="BN131" s="378">
        <v>0</v>
      </c>
      <c r="BO131" s="423">
        <v>0</v>
      </c>
      <c r="BP131" s="615">
        <v>0.25</v>
      </c>
      <c r="BQ131" s="608">
        <v>0.25</v>
      </c>
      <c r="BR131" s="623">
        <v>0.25</v>
      </c>
      <c r="BS131" s="87">
        <v>16000</v>
      </c>
      <c r="BT131" s="85">
        <v>16000</v>
      </c>
      <c r="BU131" s="85">
        <v>0</v>
      </c>
      <c r="BV131" s="95">
        <v>1</v>
      </c>
      <c r="BW131" s="388" t="s">
        <v>978</v>
      </c>
      <c r="BX131" s="96">
        <v>50000</v>
      </c>
      <c r="BY131" s="85">
        <v>0</v>
      </c>
      <c r="BZ131" s="85">
        <v>0</v>
      </c>
      <c r="CA131" s="95">
        <v>0</v>
      </c>
      <c r="CB131" s="395" t="s">
        <v>978</v>
      </c>
      <c r="CC131" s="87">
        <v>50000</v>
      </c>
      <c r="CD131" s="85">
        <v>0</v>
      </c>
      <c r="CE131" s="85">
        <v>0</v>
      </c>
      <c r="CF131" s="95">
        <v>0</v>
      </c>
      <c r="CG131" s="388" t="s">
        <v>978</v>
      </c>
      <c r="CH131" s="96">
        <v>50000</v>
      </c>
      <c r="CI131" s="85">
        <v>0</v>
      </c>
      <c r="CJ131" s="85">
        <v>0</v>
      </c>
      <c r="CK131" s="95">
        <v>0</v>
      </c>
      <c r="CL131" s="395" t="s">
        <v>978</v>
      </c>
      <c r="CM131" s="403">
        <v>166000</v>
      </c>
      <c r="CN131" s="404">
        <v>16000</v>
      </c>
      <c r="CO131" s="404">
        <v>0</v>
      </c>
      <c r="CP131" s="410">
        <v>9.6385542168674704E-2</v>
      </c>
      <c r="CQ131" s="388" t="s">
        <v>978</v>
      </c>
      <c r="CR131" s="90">
        <v>2</v>
      </c>
      <c r="CS131" s="91" t="s">
        <v>989</v>
      </c>
      <c r="CT131" s="92" t="s">
        <v>902</v>
      </c>
    </row>
    <row r="132" spans="2:98" ht="45.75" thickBot="1" x14ac:dyDescent="0.25">
      <c r="B132" s="856"/>
      <c r="C132" s="859"/>
      <c r="D132" s="876"/>
      <c r="E132" s="877"/>
      <c r="F132" s="877"/>
      <c r="G132" s="185"/>
      <c r="H132" s="877"/>
      <c r="I132" s="185"/>
      <c r="J132" s="185"/>
      <c r="K132" s="877"/>
      <c r="L132" s="185"/>
      <c r="M132" s="185"/>
      <c r="N132" s="877"/>
      <c r="O132" s="192"/>
      <c r="P132" s="192"/>
      <c r="Q132" s="878"/>
      <c r="R132" s="437"/>
      <c r="S132" s="437"/>
      <c r="T132" s="437"/>
      <c r="U132" s="437"/>
      <c r="V132" s="437"/>
      <c r="W132" s="437"/>
      <c r="X132" s="437"/>
      <c r="Y132" s="437"/>
      <c r="Z132" s="437"/>
      <c r="AA132" s="437"/>
      <c r="AB132" s="437"/>
      <c r="AC132" s="437"/>
      <c r="AD132" s="437"/>
      <c r="AE132" s="437"/>
      <c r="AF132" s="437"/>
      <c r="AG132" s="437"/>
      <c r="AH132" s="437"/>
      <c r="AI132" s="437"/>
      <c r="AJ132" s="437"/>
      <c r="AK132" s="437"/>
      <c r="AL132" s="485"/>
      <c r="AM132" s="781"/>
      <c r="AN132" s="874"/>
      <c r="AO132" s="781"/>
      <c r="AP132" s="774"/>
      <c r="AQ132" s="116" t="s">
        <v>196</v>
      </c>
      <c r="AR132" s="117">
        <v>0</v>
      </c>
      <c r="AS132" s="116" t="s">
        <v>346</v>
      </c>
      <c r="AT132" s="118">
        <v>0</v>
      </c>
      <c r="AU132" s="30">
        <v>1</v>
      </c>
      <c r="AV132" s="121">
        <v>1</v>
      </c>
      <c r="AW132" s="326">
        <v>0.25</v>
      </c>
      <c r="AX132" s="121">
        <v>1</v>
      </c>
      <c r="AY132" s="326">
        <v>0.25</v>
      </c>
      <c r="AZ132" s="121">
        <v>1</v>
      </c>
      <c r="BA132" s="332">
        <v>0.25</v>
      </c>
      <c r="BB132" s="144">
        <v>1</v>
      </c>
      <c r="BC132" s="332">
        <v>0.25</v>
      </c>
      <c r="BD132" s="120">
        <v>1</v>
      </c>
      <c r="BE132" s="121">
        <v>0</v>
      </c>
      <c r="BF132" s="121">
        <v>0</v>
      </c>
      <c r="BG132" s="346">
        <v>0</v>
      </c>
      <c r="BH132" s="383">
        <v>1</v>
      </c>
      <c r="BI132" s="427">
        <v>1</v>
      </c>
      <c r="BJ132" s="384">
        <v>0</v>
      </c>
      <c r="BK132" s="427">
        <v>0</v>
      </c>
      <c r="BL132" s="384">
        <v>0</v>
      </c>
      <c r="BM132" s="427">
        <v>0</v>
      </c>
      <c r="BN132" s="384">
        <v>0</v>
      </c>
      <c r="BO132" s="427">
        <v>0</v>
      </c>
      <c r="BP132" s="618">
        <v>0.25</v>
      </c>
      <c r="BQ132" s="611">
        <v>0.25</v>
      </c>
      <c r="BR132" s="626">
        <v>0.25</v>
      </c>
      <c r="BS132" s="120">
        <v>50000</v>
      </c>
      <c r="BT132" s="121">
        <v>49417</v>
      </c>
      <c r="BU132" s="121">
        <v>0</v>
      </c>
      <c r="BV132" s="233">
        <v>0.98834</v>
      </c>
      <c r="BW132" s="391" t="s">
        <v>978</v>
      </c>
      <c r="BX132" s="122">
        <v>50000</v>
      </c>
      <c r="BY132" s="121">
        <v>0</v>
      </c>
      <c r="BZ132" s="121">
        <v>0</v>
      </c>
      <c r="CA132" s="233">
        <v>0</v>
      </c>
      <c r="CB132" s="398" t="s">
        <v>978</v>
      </c>
      <c r="CC132" s="120">
        <v>50000</v>
      </c>
      <c r="CD132" s="121">
        <v>0</v>
      </c>
      <c r="CE132" s="121">
        <v>0</v>
      </c>
      <c r="CF132" s="233">
        <v>0</v>
      </c>
      <c r="CG132" s="391" t="s">
        <v>978</v>
      </c>
      <c r="CH132" s="122">
        <v>50000</v>
      </c>
      <c r="CI132" s="121">
        <v>0</v>
      </c>
      <c r="CJ132" s="121">
        <v>0</v>
      </c>
      <c r="CK132" s="233">
        <v>0</v>
      </c>
      <c r="CL132" s="398" t="s">
        <v>978</v>
      </c>
      <c r="CM132" s="465">
        <v>200000</v>
      </c>
      <c r="CN132" s="466">
        <v>49417</v>
      </c>
      <c r="CO132" s="466">
        <v>0</v>
      </c>
      <c r="CP132" s="467">
        <v>0.247085</v>
      </c>
      <c r="CQ132" s="391" t="s">
        <v>978</v>
      </c>
      <c r="CR132" s="123">
        <v>10</v>
      </c>
      <c r="CS132" s="124" t="s">
        <v>989</v>
      </c>
      <c r="CT132" s="125" t="s">
        <v>902</v>
      </c>
    </row>
    <row r="133" spans="2:98" ht="12.95" customHeight="1" thickBot="1" x14ac:dyDescent="0.25">
      <c r="B133" s="856"/>
      <c r="C133" s="859"/>
      <c r="D133" s="862" t="s">
        <v>74</v>
      </c>
      <c r="E133" s="864">
        <v>9795</v>
      </c>
      <c r="F133" s="864">
        <v>9495</v>
      </c>
      <c r="G133" s="14"/>
      <c r="H133" s="864">
        <v>9755</v>
      </c>
      <c r="I133" s="14"/>
      <c r="J133" s="14"/>
      <c r="K133" s="864">
        <v>9555</v>
      </c>
      <c r="L133" s="14"/>
      <c r="M133" s="14"/>
      <c r="N133" s="864">
        <v>9495</v>
      </c>
      <c r="O133" s="188"/>
      <c r="P133" s="188"/>
      <c r="Q133" s="775">
        <v>9495</v>
      </c>
      <c r="R133" s="432"/>
      <c r="S133" s="432"/>
      <c r="T133" s="432"/>
      <c r="U133" s="432"/>
      <c r="V133" s="432"/>
      <c r="W133" s="432"/>
      <c r="X133" s="432"/>
      <c r="Y133" s="432"/>
      <c r="Z133" s="432"/>
      <c r="AA133" s="432"/>
      <c r="AB133" s="432"/>
      <c r="AC133" s="432"/>
      <c r="AD133" s="432"/>
      <c r="AE133" s="432"/>
      <c r="AF133" s="432"/>
      <c r="AG133" s="432"/>
      <c r="AH133" s="432"/>
      <c r="AI133" s="432"/>
      <c r="AJ133" s="432"/>
      <c r="AK133" s="432"/>
      <c r="AL133" s="481"/>
      <c r="AM133" s="640"/>
      <c r="AN133" s="641"/>
      <c r="AO133" s="642"/>
      <c r="AP133" s="643"/>
      <c r="AQ133" s="643"/>
      <c r="AR133" s="644"/>
      <c r="AS133" s="643"/>
      <c r="AT133" s="645"/>
      <c r="AU133" s="646"/>
      <c r="AV133" s="645"/>
      <c r="AW133" s="647"/>
      <c r="AX133" s="645"/>
      <c r="AY133" s="647"/>
      <c r="AZ133" s="645"/>
      <c r="BA133" s="647"/>
      <c r="BB133" s="645"/>
      <c r="BC133" s="647"/>
      <c r="BD133" s="643"/>
      <c r="BE133" s="643"/>
      <c r="BF133" s="643"/>
      <c r="BG133" s="645"/>
      <c r="BH133" s="648"/>
      <c r="BI133" s="649"/>
      <c r="BJ133" s="648"/>
      <c r="BK133" s="649"/>
      <c r="BL133" s="648"/>
      <c r="BM133" s="649"/>
      <c r="BN133" s="648"/>
      <c r="BO133" s="649"/>
      <c r="BP133" s="650"/>
      <c r="BQ133" s="649"/>
      <c r="BR133" s="651"/>
      <c r="BS133" s="643"/>
      <c r="BT133" s="643"/>
      <c r="BU133" s="643"/>
      <c r="BV133" s="648"/>
      <c r="BW133" s="652"/>
      <c r="BX133" s="643"/>
      <c r="BY133" s="643"/>
      <c r="BZ133" s="643"/>
      <c r="CA133" s="648"/>
      <c r="CB133" s="652"/>
      <c r="CC133" s="643"/>
      <c r="CD133" s="643"/>
      <c r="CE133" s="643"/>
      <c r="CF133" s="648"/>
      <c r="CG133" s="652"/>
      <c r="CH133" s="643"/>
      <c r="CI133" s="643"/>
      <c r="CJ133" s="643"/>
      <c r="CK133" s="648"/>
      <c r="CL133" s="652"/>
      <c r="CM133" s="653"/>
      <c r="CN133" s="653"/>
      <c r="CO133" s="653"/>
      <c r="CP133" s="652"/>
      <c r="CQ133" s="652"/>
      <c r="CR133" s="643"/>
      <c r="CS133" s="641"/>
      <c r="CT133" s="654"/>
    </row>
    <row r="134" spans="2:98" ht="45" x14ac:dyDescent="0.2">
      <c r="B134" s="856"/>
      <c r="C134" s="859"/>
      <c r="D134" s="862"/>
      <c r="E134" s="864"/>
      <c r="F134" s="864"/>
      <c r="G134" s="14"/>
      <c r="H134" s="864"/>
      <c r="I134" s="14"/>
      <c r="J134" s="14"/>
      <c r="K134" s="864"/>
      <c r="L134" s="14"/>
      <c r="M134" s="14"/>
      <c r="N134" s="864"/>
      <c r="O134" s="188"/>
      <c r="P134" s="188"/>
      <c r="Q134" s="775"/>
      <c r="R134" s="432"/>
      <c r="S134" s="432"/>
      <c r="T134" s="432"/>
      <c r="U134" s="432"/>
      <c r="V134" s="432"/>
      <c r="W134" s="432"/>
      <c r="X134" s="432"/>
      <c r="Y134" s="432"/>
      <c r="Z134" s="432"/>
      <c r="AA134" s="432"/>
      <c r="AB134" s="432"/>
      <c r="AC134" s="432"/>
      <c r="AD134" s="432"/>
      <c r="AE134" s="432"/>
      <c r="AF134" s="432"/>
      <c r="AG134" s="432"/>
      <c r="AH134" s="432"/>
      <c r="AI134" s="432"/>
      <c r="AJ134" s="432"/>
      <c r="AK134" s="432"/>
      <c r="AL134" s="481"/>
      <c r="AM134" s="780">
        <v>9.4158766302613241E-3</v>
      </c>
      <c r="AN134" s="872" t="s">
        <v>406</v>
      </c>
      <c r="AO134" s="780">
        <v>0.36289308686163191</v>
      </c>
      <c r="AP134" s="779" t="s">
        <v>407</v>
      </c>
      <c r="AQ134" s="106" t="s">
        <v>197</v>
      </c>
      <c r="AR134" s="107" t="s">
        <v>1076</v>
      </c>
      <c r="AS134" s="106" t="s">
        <v>347</v>
      </c>
      <c r="AT134" s="108">
        <v>38</v>
      </c>
      <c r="AU134" s="43">
        <v>521</v>
      </c>
      <c r="AV134" s="109">
        <v>25</v>
      </c>
      <c r="AW134" s="327">
        <v>4.7984644913627639E-2</v>
      </c>
      <c r="AX134" s="109">
        <v>165</v>
      </c>
      <c r="AY134" s="327">
        <v>0.31669865642994244</v>
      </c>
      <c r="AZ134" s="109">
        <v>165</v>
      </c>
      <c r="BA134" s="333">
        <v>0.31669865642994244</v>
      </c>
      <c r="BB134" s="110">
        <v>166</v>
      </c>
      <c r="BC134" s="333">
        <v>0.31861804222648754</v>
      </c>
      <c r="BD134" s="111">
        <v>35</v>
      </c>
      <c r="BE134" s="109">
        <v>0</v>
      </c>
      <c r="BF134" s="109">
        <v>0</v>
      </c>
      <c r="BG134" s="342">
        <v>0</v>
      </c>
      <c r="BH134" s="379">
        <v>1.4</v>
      </c>
      <c r="BI134" s="425">
        <v>1</v>
      </c>
      <c r="BJ134" s="380">
        <v>0</v>
      </c>
      <c r="BK134" s="425">
        <v>0</v>
      </c>
      <c r="BL134" s="380">
        <v>0</v>
      </c>
      <c r="BM134" s="425">
        <v>0</v>
      </c>
      <c r="BN134" s="380">
        <v>0</v>
      </c>
      <c r="BO134" s="425">
        <v>0</v>
      </c>
      <c r="BP134" s="617">
        <v>6.71785028790787E-2</v>
      </c>
      <c r="BQ134" s="610">
        <v>6.71785028790787E-2</v>
      </c>
      <c r="BR134" s="625">
        <v>6.71785028790787E-2</v>
      </c>
      <c r="BS134" s="111">
        <v>538610.81171666668</v>
      </c>
      <c r="BT134" s="109">
        <v>466994.68599999999</v>
      </c>
      <c r="BU134" s="109">
        <v>0</v>
      </c>
      <c r="BV134" s="289">
        <v>0.86703548432603694</v>
      </c>
      <c r="BW134" s="390" t="s">
        <v>978</v>
      </c>
      <c r="BX134" s="112">
        <v>813198.56919148634</v>
      </c>
      <c r="BY134" s="109">
        <v>0</v>
      </c>
      <c r="BZ134" s="109">
        <v>0</v>
      </c>
      <c r="CA134" s="289">
        <v>0</v>
      </c>
      <c r="CB134" s="397" t="s">
        <v>978</v>
      </c>
      <c r="CC134" s="111">
        <v>859353.60577145568</v>
      </c>
      <c r="CD134" s="109">
        <v>0</v>
      </c>
      <c r="CE134" s="109">
        <v>0</v>
      </c>
      <c r="CF134" s="289">
        <v>0</v>
      </c>
      <c r="CG134" s="390" t="s">
        <v>978</v>
      </c>
      <c r="CH134" s="112">
        <v>961521.93413879746</v>
      </c>
      <c r="CI134" s="109">
        <v>0</v>
      </c>
      <c r="CJ134" s="109">
        <v>0</v>
      </c>
      <c r="CK134" s="289">
        <v>0</v>
      </c>
      <c r="CL134" s="397" t="s">
        <v>978</v>
      </c>
      <c r="CM134" s="405">
        <v>3172684.9208184062</v>
      </c>
      <c r="CN134" s="406">
        <v>466994.68599999999</v>
      </c>
      <c r="CO134" s="406">
        <v>0</v>
      </c>
      <c r="CP134" s="412">
        <v>0.14719226700883267</v>
      </c>
      <c r="CQ134" s="390" t="s">
        <v>978</v>
      </c>
      <c r="CR134" s="113" t="s">
        <v>1002</v>
      </c>
      <c r="CS134" s="442" t="s">
        <v>1003</v>
      </c>
      <c r="CT134" s="115" t="s">
        <v>22</v>
      </c>
    </row>
    <row r="135" spans="2:98" ht="75.75" thickBot="1" x14ac:dyDescent="0.25">
      <c r="B135" s="856"/>
      <c r="C135" s="859"/>
      <c r="D135" s="862"/>
      <c r="E135" s="864"/>
      <c r="F135" s="864"/>
      <c r="G135" s="14"/>
      <c r="H135" s="864"/>
      <c r="I135" s="14"/>
      <c r="J135" s="14"/>
      <c r="K135" s="864"/>
      <c r="L135" s="14"/>
      <c r="M135" s="14"/>
      <c r="N135" s="864"/>
      <c r="O135" s="188"/>
      <c r="P135" s="188"/>
      <c r="Q135" s="775"/>
      <c r="R135" s="432"/>
      <c r="S135" s="432"/>
      <c r="T135" s="432"/>
      <c r="U135" s="432"/>
      <c r="V135" s="432"/>
      <c r="W135" s="432"/>
      <c r="X135" s="432"/>
      <c r="Y135" s="432"/>
      <c r="Z135" s="432"/>
      <c r="AA135" s="432"/>
      <c r="AB135" s="432"/>
      <c r="AC135" s="432"/>
      <c r="AD135" s="432"/>
      <c r="AE135" s="432"/>
      <c r="AF135" s="432"/>
      <c r="AG135" s="432"/>
      <c r="AH135" s="432"/>
      <c r="AI135" s="432"/>
      <c r="AJ135" s="432"/>
      <c r="AK135" s="432"/>
      <c r="AL135" s="481"/>
      <c r="AM135" s="783"/>
      <c r="AN135" s="873"/>
      <c r="AO135" s="781"/>
      <c r="AP135" s="774"/>
      <c r="AQ135" s="116" t="s">
        <v>198</v>
      </c>
      <c r="AR135" s="117" t="s">
        <v>1077</v>
      </c>
      <c r="AS135" s="116" t="s">
        <v>348</v>
      </c>
      <c r="AT135" s="118">
        <v>225</v>
      </c>
      <c r="AU135" s="433">
        <v>500</v>
      </c>
      <c r="AV135" s="139">
        <v>40</v>
      </c>
      <c r="AW135" s="324">
        <v>0.08</v>
      </c>
      <c r="AX135" s="139">
        <v>200</v>
      </c>
      <c r="AY135" s="324">
        <v>0.4</v>
      </c>
      <c r="AZ135" s="139">
        <v>100</v>
      </c>
      <c r="BA135" s="330">
        <v>0.2</v>
      </c>
      <c r="BB135" s="140">
        <v>160</v>
      </c>
      <c r="BC135" s="330">
        <v>0.32</v>
      </c>
      <c r="BD135" s="141">
        <v>49</v>
      </c>
      <c r="BE135" s="121">
        <v>0</v>
      </c>
      <c r="BF135" s="121">
        <v>0</v>
      </c>
      <c r="BG135" s="346">
        <v>0</v>
      </c>
      <c r="BH135" s="417">
        <v>1.2250000000000001</v>
      </c>
      <c r="BI135" s="424">
        <v>1</v>
      </c>
      <c r="BJ135" s="382">
        <v>0</v>
      </c>
      <c r="BK135" s="424">
        <v>0</v>
      </c>
      <c r="BL135" s="382">
        <v>0</v>
      </c>
      <c r="BM135" s="424">
        <v>0</v>
      </c>
      <c r="BN135" s="382">
        <v>0</v>
      </c>
      <c r="BO135" s="424">
        <v>0</v>
      </c>
      <c r="BP135" s="616">
        <v>9.8000000000000004E-2</v>
      </c>
      <c r="BQ135" s="609">
        <v>9.8000000000000004E-2</v>
      </c>
      <c r="BR135" s="624">
        <v>9.8000000000000004E-2</v>
      </c>
      <c r="BS135" s="141">
        <v>3389334.0085500004</v>
      </c>
      <c r="BT135" s="139">
        <v>1339388.18487</v>
      </c>
      <c r="BU135" s="139">
        <v>0</v>
      </c>
      <c r="BV135" s="147">
        <v>0.39517739517298478</v>
      </c>
      <c r="BW135" s="389" t="s">
        <v>978</v>
      </c>
      <c r="BX135" s="142">
        <v>723467.55260297284</v>
      </c>
      <c r="BY135" s="139">
        <v>0</v>
      </c>
      <c r="BZ135" s="139">
        <v>0</v>
      </c>
      <c r="CA135" s="147">
        <v>0</v>
      </c>
      <c r="CB135" s="396" t="s">
        <v>978</v>
      </c>
      <c r="CC135" s="141">
        <v>881438.65561611101</v>
      </c>
      <c r="CD135" s="139">
        <v>0</v>
      </c>
      <c r="CE135" s="139">
        <v>0</v>
      </c>
      <c r="CF135" s="147">
        <v>0</v>
      </c>
      <c r="CG135" s="389" t="s">
        <v>978</v>
      </c>
      <c r="CH135" s="142">
        <v>250000</v>
      </c>
      <c r="CI135" s="139">
        <v>0</v>
      </c>
      <c r="CJ135" s="139">
        <v>0</v>
      </c>
      <c r="CK135" s="147">
        <v>0</v>
      </c>
      <c r="CL135" s="396" t="s">
        <v>978</v>
      </c>
      <c r="CM135" s="407">
        <v>5244240.2167690843</v>
      </c>
      <c r="CN135" s="408">
        <v>1339388.18487</v>
      </c>
      <c r="CO135" s="408">
        <v>0</v>
      </c>
      <c r="CP135" s="411">
        <v>0.25540176069493276</v>
      </c>
      <c r="CQ135" s="389" t="s">
        <v>978</v>
      </c>
      <c r="CR135" s="123" t="s">
        <v>1002</v>
      </c>
      <c r="CS135" s="124" t="s">
        <v>1003</v>
      </c>
      <c r="CT135" s="125" t="s">
        <v>22</v>
      </c>
    </row>
    <row r="136" spans="2:98" ht="45.75" thickBot="1" x14ac:dyDescent="0.25">
      <c r="B136" s="856"/>
      <c r="C136" s="859"/>
      <c r="D136" s="862" t="s">
        <v>75</v>
      </c>
      <c r="E136" s="864">
        <v>25384</v>
      </c>
      <c r="F136" s="864">
        <v>24884</v>
      </c>
      <c r="G136" s="14"/>
      <c r="H136" s="864">
        <v>25384</v>
      </c>
      <c r="I136" s="14"/>
      <c r="J136" s="14"/>
      <c r="K136" s="864">
        <v>25204</v>
      </c>
      <c r="L136" s="14"/>
      <c r="M136" s="14"/>
      <c r="N136" s="864">
        <v>25024</v>
      </c>
      <c r="O136" s="188"/>
      <c r="P136" s="188"/>
      <c r="Q136" s="775">
        <v>24884</v>
      </c>
      <c r="R136" s="432"/>
      <c r="S136" s="432"/>
      <c r="T136" s="432"/>
      <c r="U136" s="432"/>
      <c r="V136" s="432"/>
      <c r="W136" s="432"/>
      <c r="X136" s="432"/>
      <c r="Y136" s="432"/>
      <c r="Z136" s="432"/>
      <c r="AA136" s="432"/>
      <c r="AB136" s="432"/>
      <c r="AC136" s="432"/>
      <c r="AD136" s="432"/>
      <c r="AE136" s="432"/>
      <c r="AF136" s="432"/>
      <c r="AG136" s="432"/>
      <c r="AH136" s="432"/>
      <c r="AI136" s="432"/>
      <c r="AJ136" s="432"/>
      <c r="AK136" s="432"/>
      <c r="AL136" s="481"/>
      <c r="AM136" s="783"/>
      <c r="AN136" s="873"/>
      <c r="AO136" s="148">
        <v>0.59732558377054035</v>
      </c>
      <c r="AP136" s="149" t="s">
        <v>408</v>
      </c>
      <c r="AQ136" s="150" t="s">
        <v>199</v>
      </c>
      <c r="AR136" s="151" t="s">
        <v>1078</v>
      </c>
      <c r="AS136" s="150" t="s">
        <v>349</v>
      </c>
      <c r="AT136" s="152">
        <v>5.7099999999999998E-2</v>
      </c>
      <c r="AU136" s="153">
        <v>560</v>
      </c>
      <c r="AV136" s="154">
        <v>135</v>
      </c>
      <c r="AW136" s="324">
        <v>0.24107142857142858</v>
      </c>
      <c r="AX136" s="154">
        <v>120</v>
      </c>
      <c r="AY136" s="324">
        <v>0.21428571428571427</v>
      </c>
      <c r="AZ136" s="154">
        <v>185</v>
      </c>
      <c r="BA136" s="330">
        <v>0.33035714285714285</v>
      </c>
      <c r="BB136" s="155">
        <v>120</v>
      </c>
      <c r="BC136" s="330">
        <v>0.21428571428571427</v>
      </c>
      <c r="BD136" s="156">
        <v>135</v>
      </c>
      <c r="BE136" s="154">
        <v>0</v>
      </c>
      <c r="BF136" s="154">
        <v>0</v>
      </c>
      <c r="BG136" s="348">
        <v>0</v>
      </c>
      <c r="BH136" s="385">
        <v>1</v>
      </c>
      <c r="BI136" s="428">
        <v>1</v>
      </c>
      <c r="BJ136" s="386">
        <v>0</v>
      </c>
      <c r="BK136" s="428">
        <v>0</v>
      </c>
      <c r="BL136" s="386">
        <v>0</v>
      </c>
      <c r="BM136" s="428">
        <v>0</v>
      </c>
      <c r="BN136" s="386">
        <v>0</v>
      </c>
      <c r="BO136" s="428">
        <v>0</v>
      </c>
      <c r="BP136" s="620">
        <v>0.24107142857142858</v>
      </c>
      <c r="BQ136" s="612">
        <v>0.24107142857142858</v>
      </c>
      <c r="BR136" s="628">
        <v>0.24107142857142858</v>
      </c>
      <c r="BS136" s="168">
        <v>1500000</v>
      </c>
      <c r="BT136" s="169">
        <v>1500000</v>
      </c>
      <c r="BU136" s="169">
        <v>1500000</v>
      </c>
      <c r="BV136" s="392">
        <v>1</v>
      </c>
      <c r="BW136" s="393">
        <v>1</v>
      </c>
      <c r="BX136" s="413">
        <v>3297925.8809914864</v>
      </c>
      <c r="BY136" s="169">
        <v>0</v>
      </c>
      <c r="BZ136" s="169">
        <v>0</v>
      </c>
      <c r="CA136" s="392">
        <v>0</v>
      </c>
      <c r="CB136" s="399" t="s">
        <v>978</v>
      </c>
      <c r="CC136" s="168">
        <v>3978082.7327049114</v>
      </c>
      <c r="CD136" s="169">
        <v>0</v>
      </c>
      <c r="CE136" s="169">
        <v>0</v>
      </c>
      <c r="CF136" s="392">
        <v>0</v>
      </c>
      <c r="CG136" s="393" t="s">
        <v>978</v>
      </c>
      <c r="CH136" s="413">
        <v>3441367.5138862715</v>
      </c>
      <c r="CI136" s="169">
        <v>0</v>
      </c>
      <c r="CJ136" s="169">
        <v>0</v>
      </c>
      <c r="CK136" s="392">
        <v>0</v>
      </c>
      <c r="CL136" s="399" t="s">
        <v>978</v>
      </c>
      <c r="CM136" s="414">
        <v>12217376.127582669</v>
      </c>
      <c r="CN136" s="415">
        <v>1500000</v>
      </c>
      <c r="CO136" s="415">
        <v>1500000</v>
      </c>
      <c r="CP136" s="416">
        <v>0.12277595322726551</v>
      </c>
      <c r="CQ136" s="393">
        <v>1</v>
      </c>
      <c r="CR136" s="157" t="s">
        <v>1002</v>
      </c>
      <c r="CS136" s="158" t="s">
        <v>1003</v>
      </c>
      <c r="CT136" s="159" t="s">
        <v>22</v>
      </c>
    </row>
    <row r="137" spans="2:98" ht="45.75" thickBot="1" x14ac:dyDescent="0.25">
      <c r="B137" s="856"/>
      <c r="C137" s="859"/>
      <c r="D137" s="862"/>
      <c r="E137" s="864"/>
      <c r="F137" s="864"/>
      <c r="G137" s="14"/>
      <c r="H137" s="864"/>
      <c r="I137" s="14"/>
      <c r="J137" s="14"/>
      <c r="K137" s="864"/>
      <c r="L137" s="14"/>
      <c r="M137" s="14"/>
      <c r="N137" s="864"/>
      <c r="O137" s="188"/>
      <c r="P137" s="188"/>
      <c r="Q137" s="775"/>
      <c r="R137" s="432"/>
      <c r="S137" s="432"/>
      <c r="T137" s="432"/>
      <c r="U137" s="432"/>
      <c r="V137" s="432"/>
      <c r="W137" s="432"/>
      <c r="X137" s="432"/>
      <c r="Y137" s="432"/>
      <c r="Z137" s="432"/>
      <c r="AA137" s="432"/>
      <c r="AB137" s="432"/>
      <c r="AC137" s="432"/>
      <c r="AD137" s="432"/>
      <c r="AE137" s="432"/>
      <c r="AF137" s="432"/>
      <c r="AG137" s="432"/>
      <c r="AH137" s="432"/>
      <c r="AI137" s="432"/>
      <c r="AJ137" s="432"/>
      <c r="AK137" s="432"/>
      <c r="AL137" s="481"/>
      <c r="AM137" s="781"/>
      <c r="AN137" s="874"/>
      <c r="AO137" s="160">
        <v>3.9781329367827648E-2</v>
      </c>
      <c r="AP137" s="161" t="s">
        <v>409</v>
      </c>
      <c r="AQ137" s="162" t="s">
        <v>200</v>
      </c>
      <c r="AR137" s="163" t="s">
        <v>1078</v>
      </c>
      <c r="AS137" s="162" t="s">
        <v>350</v>
      </c>
      <c r="AT137" s="178">
        <v>4137</v>
      </c>
      <c r="AU137" s="179">
        <v>13500</v>
      </c>
      <c r="AV137" s="171">
        <v>3000</v>
      </c>
      <c r="AW137" s="326">
        <v>0.22222222222222221</v>
      </c>
      <c r="AX137" s="171">
        <v>3500</v>
      </c>
      <c r="AY137" s="326">
        <v>0.25925925925925924</v>
      </c>
      <c r="AZ137" s="171">
        <v>3500</v>
      </c>
      <c r="BA137" s="332">
        <v>0.25925925925925924</v>
      </c>
      <c r="BB137" s="180">
        <v>3500</v>
      </c>
      <c r="BC137" s="332">
        <v>0.25925925925925924</v>
      </c>
      <c r="BD137" s="468">
        <v>6411.75</v>
      </c>
      <c r="BE137" s="171">
        <v>0</v>
      </c>
      <c r="BF137" s="171">
        <v>0</v>
      </c>
      <c r="BG137" s="429">
        <v>0</v>
      </c>
      <c r="BH137" s="420">
        <v>2.1372499999999999</v>
      </c>
      <c r="BI137" s="426">
        <v>1</v>
      </c>
      <c r="BJ137" s="421">
        <v>0</v>
      </c>
      <c r="BK137" s="426">
        <v>0</v>
      </c>
      <c r="BL137" s="421">
        <v>0</v>
      </c>
      <c r="BM137" s="426">
        <v>0</v>
      </c>
      <c r="BN137" s="421">
        <v>0</v>
      </c>
      <c r="BO137" s="426">
        <v>0</v>
      </c>
      <c r="BP137" s="621">
        <v>0.47494444444444445</v>
      </c>
      <c r="BQ137" s="613">
        <v>0.47494444444444445</v>
      </c>
      <c r="BR137" s="629">
        <v>0.47494444444444445</v>
      </c>
      <c r="BS137" s="468">
        <v>68544.503333333341</v>
      </c>
      <c r="BT137" s="171">
        <v>64544.502</v>
      </c>
      <c r="BU137" s="171">
        <v>0</v>
      </c>
      <c r="BV137" s="167">
        <v>0.94164373306665816</v>
      </c>
      <c r="BW137" s="469" t="s">
        <v>978</v>
      </c>
      <c r="BX137" s="170">
        <v>165407.99739148639</v>
      </c>
      <c r="BY137" s="171">
        <v>0</v>
      </c>
      <c r="BZ137" s="171">
        <v>0</v>
      </c>
      <c r="CA137" s="167">
        <v>0</v>
      </c>
      <c r="CB137" s="470" t="s">
        <v>978</v>
      </c>
      <c r="CC137" s="468">
        <v>281125.00540863897</v>
      </c>
      <c r="CD137" s="171">
        <v>0</v>
      </c>
      <c r="CE137" s="171">
        <v>0</v>
      </c>
      <c r="CF137" s="167">
        <v>0</v>
      </c>
      <c r="CG137" s="469" t="s">
        <v>978</v>
      </c>
      <c r="CH137" s="170">
        <v>297110.55170479324</v>
      </c>
      <c r="CI137" s="171">
        <v>0</v>
      </c>
      <c r="CJ137" s="171">
        <v>0</v>
      </c>
      <c r="CK137" s="167">
        <v>0</v>
      </c>
      <c r="CL137" s="470" t="s">
        <v>978</v>
      </c>
      <c r="CM137" s="471">
        <v>812188.05783825193</v>
      </c>
      <c r="CN137" s="472">
        <v>64544.502</v>
      </c>
      <c r="CO137" s="472">
        <v>0</v>
      </c>
      <c r="CP137" s="473">
        <v>7.9469897860593885E-2</v>
      </c>
      <c r="CQ137" s="469" t="s">
        <v>978</v>
      </c>
      <c r="CR137" s="172" t="s">
        <v>1002</v>
      </c>
      <c r="CS137" s="173" t="s">
        <v>1003</v>
      </c>
      <c r="CT137" s="474" t="s">
        <v>22</v>
      </c>
    </row>
    <row r="138" spans="2:98" ht="12.95" customHeight="1" thickBot="1" x14ac:dyDescent="0.25">
      <c r="B138" s="856"/>
      <c r="C138" s="859"/>
      <c r="D138" s="862"/>
      <c r="E138" s="864"/>
      <c r="F138" s="864"/>
      <c r="G138" s="14"/>
      <c r="H138" s="864"/>
      <c r="I138" s="14"/>
      <c r="J138" s="14"/>
      <c r="K138" s="864"/>
      <c r="L138" s="14"/>
      <c r="M138" s="14"/>
      <c r="N138" s="864"/>
      <c r="O138" s="188"/>
      <c r="P138" s="188"/>
      <c r="Q138" s="775"/>
      <c r="R138" s="432"/>
      <c r="S138" s="432"/>
      <c r="T138" s="432"/>
      <c r="U138" s="432"/>
      <c r="V138" s="432"/>
      <c r="W138" s="432"/>
      <c r="X138" s="432"/>
      <c r="Y138" s="432"/>
      <c r="Z138" s="432"/>
      <c r="AA138" s="432"/>
      <c r="AB138" s="432"/>
      <c r="AC138" s="432"/>
      <c r="AD138" s="432"/>
      <c r="AE138" s="432"/>
      <c r="AF138" s="432"/>
      <c r="AG138" s="432"/>
      <c r="AH138" s="432"/>
      <c r="AI138" s="432"/>
      <c r="AJ138" s="432"/>
      <c r="AK138" s="432"/>
      <c r="AL138" s="481"/>
      <c r="AM138" s="640"/>
      <c r="AN138" s="641"/>
      <c r="AO138" s="642"/>
      <c r="AP138" s="643"/>
      <c r="AQ138" s="643"/>
      <c r="AR138" s="644"/>
      <c r="AS138" s="643"/>
      <c r="AT138" s="645"/>
      <c r="AU138" s="646"/>
      <c r="AV138" s="645"/>
      <c r="AW138" s="647"/>
      <c r="AX138" s="645"/>
      <c r="AY138" s="647"/>
      <c r="AZ138" s="645"/>
      <c r="BA138" s="647"/>
      <c r="BB138" s="645"/>
      <c r="BC138" s="647"/>
      <c r="BD138" s="643"/>
      <c r="BE138" s="643"/>
      <c r="BF138" s="643"/>
      <c r="BG138" s="645"/>
      <c r="BH138" s="648"/>
      <c r="BI138" s="649"/>
      <c r="BJ138" s="648"/>
      <c r="BK138" s="649"/>
      <c r="BL138" s="648"/>
      <c r="BM138" s="649"/>
      <c r="BN138" s="648"/>
      <c r="BO138" s="649"/>
      <c r="BP138" s="650"/>
      <c r="BQ138" s="649"/>
      <c r="BR138" s="651"/>
      <c r="BS138" s="643"/>
      <c r="BT138" s="643"/>
      <c r="BU138" s="643"/>
      <c r="BV138" s="648"/>
      <c r="BW138" s="652"/>
      <c r="BX138" s="643"/>
      <c r="BY138" s="643"/>
      <c r="BZ138" s="643"/>
      <c r="CA138" s="648"/>
      <c r="CB138" s="652"/>
      <c r="CC138" s="643"/>
      <c r="CD138" s="643"/>
      <c r="CE138" s="643"/>
      <c r="CF138" s="648"/>
      <c r="CG138" s="652"/>
      <c r="CH138" s="643"/>
      <c r="CI138" s="643"/>
      <c r="CJ138" s="643"/>
      <c r="CK138" s="648"/>
      <c r="CL138" s="652"/>
      <c r="CM138" s="653"/>
      <c r="CN138" s="653"/>
      <c r="CO138" s="653"/>
      <c r="CP138" s="652"/>
      <c r="CQ138" s="652"/>
      <c r="CR138" s="643"/>
      <c r="CS138" s="641"/>
      <c r="CT138" s="654"/>
    </row>
    <row r="139" spans="2:98" ht="30" customHeight="1" x14ac:dyDescent="0.2">
      <c r="B139" s="856"/>
      <c r="C139" s="859"/>
      <c r="D139" s="880" t="s">
        <v>76</v>
      </c>
      <c r="E139" s="864">
        <v>150000</v>
      </c>
      <c r="F139" s="864">
        <v>350000</v>
      </c>
      <c r="G139" s="14"/>
      <c r="H139" s="864">
        <v>200000</v>
      </c>
      <c r="I139" s="14"/>
      <c r="J139" s="14"/>
      <c r="K139" s="864">
        <v>250000</v>
      </c>
      <c r="L139" s="14"/>
      <c r="M139" s="14"/>
      <c r="N139" s="864">
        <v>300000</v>
      </c>
      <c r="O139" s="188"/>
      <c r="P139" s="188"/>
      <c r="Q139" s="775">
        <v>350000</v>
      </c>
      <c r="R139" s="432"/>
      <c r="S139" s="432"/>
      <c r="T139" s="432"/>
      <c r="U139" s="432"/>
      <c r="V139" s="432"/>
      <c r="W139" s="432"/>
      <c r="X139" s="432"/>
      <c r="Y139" s="432"/>
      <c r="Z139" s="432"/>
      <c r="AA139" s="432"/>
      <c r="AB139" s="432"/>
      <c r="AC139" s="432"/>
      <c r="AD139" s="432"/>
      <c r="AE139" s="432"/>
      <c r="AF139" s="432"/>
      <c r="AG139" s="432"/>
      <c r="AH139" s="432"/>
      <c r="AI139" s="432"/>
      <c r="AJ139" s="432"/>
      <c r="AK139" s="432"/>
      <c r="AL139" s="481"/>
      <c r="AM139" s="780">
        <v>1.2175273376279402E-2</v>
      </c>
      <c r="AN139" s="872" t="s">
        <v>410</v>
      </c>
      <c r="AO139" s="780">
        <v>0.32105155167599148</v>
      </c>
      <c r="AP139" s="779" t="s">
        <v>411</v>
      </c>
      <c r="AQ139" s="106" t="s">
        <v>201</v>
      </c>
      <c r="AR139" s="107">
        <v>0</v>
      </c>
      <c r="AS139" s="106" t="s">
        <v>351</v>
      </c>
      <c r="AT139" s="108">
        <v>100</v>
      </c>
      <c r="AU139" s="43">
        <v>350</v>
      </c>
      <c r="AV139" s="109">
        <v>40</v>
      </c>
      <c r="AW139" s="327">
        <v>0.11428571428571428</v>
      </c>
      <c r="AX139" s="109">
        <v>60</v>
      </c>
      <c r="AY139" s="327">
        <v>0.17142857142857143</v>
      </c>
      <c r="AZ139" s="109">
        <v>125</v>
      </c>
      <c r="BA139" s="333">
        <v>0.35714285714285715</v>
      </c>
      <c r="BB139" s="110">
        <v>125</v>
      </c>
      <c r="BC139" s="333">
        <v>0.35714285714285715</v>
      </c>
      <c r="BD139" s="111">
        <v>42</v>
      </c>
      <c r="BE139" s="109">
        <v>0</v>
      </c>
      <c r="BF139" s="109">
        <v>0</v>
      </c>
      <c r="BG139" s="342">
        <v>0</v>
      </c>
      <c r="BH139" s="379">
        <v>1.05</v>
      </c>
      <c r="BI139" s="425">
        <v>1</v>
      </c>
      <c r="BJ139" s="380">
        <v>0</v>
      </c>
      <c r="BK139" s="425">
        <v>0</v>
      </c>
      <c r="BL139" s="380">
        <v>0</v>
      </c>
      <c r="BM139" s="425">
        <v>0</v>
      </c>
      <c r="BN139" s="380">
        <v>0</v>
      </c>
      <c r="BO139" s="425">
        <v>0</v>
      </c>
      <c r="BP139" s="617">
        <v>0.12</v>
      </c>
      <c r="BQ139" s="610">
        <v>0.12</v>
      </c>
      <c r="BR139" s="625">
        <v>0.12</v>
      </c>
      <c r="BS139" s="111">
        <v>447773</v>
      </c>
      <c r="BT139" s="109">
        <v>387627</v>
      </c>
      <c r="BU139" s="109">
        <v>0</v>
      </c>
      <c r="BV139" s="289">
        <v>0.86567747497057657</v>
      </c>
      <c r="BW139" s="390" t="s">
        <v>978</v>
      </c>
      <c r="BX139" s="112">
        <v>493000</v>
      </c>
      <c r="BY139" s="109">
        <v>0</v>
      </c>
      <c r="BZ139" s="109">
        <v>0</v>
      </c>
      <c r="CA139" s="289">
        <v>0</v>
      </c>
      <c r="CB139" s="397" t="s">
        <v>978</v>
      </c>
      <c r="CC139" s="111">
        <v>527434</v>
      </c>
      <c r="CD139" s="109">
        <v>0</v>
      </c>
      <c r="CE139" s="109">
        <v>0</v>
      </c>
      <c r="CF139" s="289">
        <v>0</v>
      </c>
      <c r="CG139" s="390" t="s">
        <v>978</v>
      </c>
      <c r="CH139" s="112">
        <v>527434</v>
      </c>
      <c r="CI139" s="109">
        <v>0</v>
      </c>
      <c r="CJ139" s="109">
        <v>0</v>
      </c>
      <c r="CK139" s="289">
        <v>0</v>
      </c>
      <c r="CL139" s="397" t="s">
        <v>978</v>
      </c>
      <c r="CM139" s="405">
        <v>1995641</v>
      </c>
      <c r="CN139" s="406">
        <v>387627</v>
      </c>
      <c r="CO139" s="406">
        <v>0</v>
      </c>
      <c r="CP139" s="412">
        <v>0.19423683919101681</v>
      </c>
      <c r="CQ139" s="390" t="s">
        <v>978</v>
      </c>
      <c r="CR139" s="113" t="s">
        <v>1004</v>
      </c>
      <c r="CS139" s="442" t="s">
        <v>1005</v>
      </c>
      <c r="CT139" s="115" t="s">
        <v>21</v>
      </c>
    </row>
    <row r="140" spans="2:98" ht="45" x14ac:dyDescent="0.2">
      <c r="B140" s="856"/>
      <c r="C140" s="859"/>
      <c r="D140" s="880"/>
      <c r="E140" s="864"/>
      <c r="F140" s="864"/>
      <c r="G140" s="14"/>
      <c r="H140" s="864"/>
      <c r="I140" s="14"/>
      <c r="J140" s="14"/>
      <c r="K140" s="864"/>
      <c r="L140" s="14"/>
      <c r="M140" s="14"/>
      <c r="N140" s="864"/>
      <c r="O140" s="188"/>
      <c r="P140" s="188"/>
      <c r="Q140" s="775"/>
      <c r="R140" s="432"/>
      <c r="S140" s="432"/>
      <c r="T140" s="432"/>
      <c r="U140" s="432"/>
      <c r="V140" s="432"/>
      <c r="W140" s="432"/>
      <c r="X140" s="432"/>
      <c r="Y140" s="432"/>
      <c r="Z140" s="432"/>
      <c r="AA140" s="432"/>
      <c r="AB140" s="432"/>
      <c r="AC140" s="432"/>
      <c r="AD140" s="432"/>
      <c r="AE140" s="432"/>
      <c r="AF140" s="432"/>
      <c r="AG140" s="432"/>
      <c r="AH140" s="432"/>
      <c r="AI140" s="432"/>
      <c r="AJ140" s="432"/>
      <c r="AK140" s="432"/>
      <c r="AL140" s="481"/>
      <c r="AM140" s="783"/>
      <c r="AN140" s="873"/>
      <c r="AO140" s="783"/>
      <c r="AP140" s="773"/>
      <c r="AQ140" s="82" t="s">
        <v>202</v>
      </c>
      <c r="AR140" s="83">
        <v>0</v>
      </c>
      <c r="AS140" s="82" t="s">
        <v>352</v>
      </c>
      <c r="AT140" s="84">
        <v>104</v>
      </c>
      <c r="AU140" s="14">
        <v>104</v>
      </c>
      <c r="AV140" s="85">
        <v>104</v>
      </c>
      <c r="AW140" s="323">
        <v>1</v>
      </c>
      <c r="AX140" s="85">
        <v>104</v>
      </c>
      <c r="AY140" s="323">
        <v>1</v>
      </c>
      <c r="AZ140" s="85">
        <v>104</v>
      </c>
      <c r="BA140" s="329">
        <v>1</v>
      </c>
      <c r="BB140" s="86">
        <v>104</v>
      </c>
      <c r="BC140" s="329">
        <v>1</v>
      </c>
      <c r="BD140" s="87">
        <v>104</v>
      </c>
      <c r="BE140" s="85">
        <v>0</v>
      </c>
      <c r="BF140" s="85">
        <v>0</v>
      </c>
      <c r="BG140" s="339">
        <v>0</v>
      </c>
      <c r="BH140" s="377">
        <v>1</v>
      </c>
      <c r="BI140" s="423">
        <v>1</v>
      </c>
      <c r="BJ140" s="378">
        <v>0</v>
      </c>
      <c r="BK140" s="423">
        <v>0</v>
      </c>
      <c r="BL140" s="378">
        <v>0</v>
      </c>
      <c r="BM140" s="423">
        <v>0</v>
      </c>
      <c r="BN140" s="378">
        <v>0</v>
      </c>
      <c r="BO140" s="423">
        <v>0</v>
      </c>
      <c r="BP140" s="615">
        <v>1</v>
      </c>
      <c r="BQ140" s="608">
        <v>1</v>
      </c>
      <c r="BR140" s="623">
        <v>1</v>
      </c>
      <c r="BS140" s="87">
        <v>638226</v>
      </c>
      <c r="BT140" s="85">
        <v>617405</v>
      </c>
      <c r="BU140" s="85">
        <v>0</v>
      </c>
      <c r="BV140" s="95">
        <v>0.96737675995650441</v>
      </c>
      <c r="BW140" s="388" t="s">
        <v>978</v>
      </c>
      <c r="BX140" s="96">
        <v>710000</v>
      </c>
      <c r="BY140" s="85">
        <v>0</v>
      </c>
      <c r="BZ140" s="85">
        <v>0</v>
      </c>
      <c r="CA140" s="95">
        <v>0</v>
      </c>
      <c r="CB140" s="395" t="s">
        <v>978</v>
      </c>
      <c r="CC140" s="87">
        <v>1538259</v>
      </c>
      <c r="CD140" s="85">
        <v>0</v>
      </c>
      <c r="CE140" s="85">
        <v>0</v>
      </c>
      <c r="CF140" s="95">
        <v>0</v>
      </c>
      <c r="CG140" s="388" t="s">
        <v>978</v>
      </c>
      <c r="CH140" s="96">
        <v>1541442</v>
      </c>
      <c r="CI140" s="85">
        <v>0</v>
      </c>
      <c r="CJ140" s="85">
        <v>0</v>
      </c>
      <c r="CK140" s="95">
        <v>0</v>
      </c>
      <c r="CL140" s="395" t="s">
        <v>978</v>
      </c>
      <c r="CM140" s="403">
        <v>4427927</v>
      </c>
      <c r="CN140" s="404">
        <v>617405</v>
      </c>
      <c r="CO140" s="404">
        <v>0</v>
      </c>
      <c r="CP140" s="410">
        <v>0.13943432220088542</v>
      </c>
      <c r="CQ140" s="388" t="s">
        <v>978</v>
      </c>
      <c r="CR140" s="90" t="s">
        <v>1004</v>
      </c>
      <c r="CS140" s="91" t="s">
        <v>1005</v>
      </c>
      <c r="CT140" s="92" t="s">
        <v>21</v>
      </c>
    </row>
    <row r="141" spans="2:98" ht="45" x14ac:dyDescent="0.2">
      <c r="B141" s="856"/>
      <c r="C141" s="859"/>
      <c r="D141" s="880"/>
      <c r="E141" s="864"/>
      <c r="F141" s="864"/>
      <c r="G141" s="14"/>
      <c r="H141" s="864"/>
      <c r="I141" s="14"/>
      <c r="J141" s="14"/>
      <c r="K141" s="864"/>
      <c r="L141" s="14"/>
      <c r="M141" s="14"/>
      <c r="N141" s="864"/>
      <c r="O141" s="188"/>
      <c r="P141" s="188"/>
      <c r="Q141" s="775"/>
      <c r="R141" s="432"/>
      <c r="S141" s="432"/>
      <c r="T141" s="432"/>
      <c r="U141" s="432"/>
      <c r="V141" s="432"/>
      <c r="W141" s="432"/>
      <c r="X141" s="432"/>
      <c r="Y141" s="432"/>
      <c r="Z141" s="432"/>
      <c r="AA141" s="432"/>
      <c r="AB141" s="432"/>
      <c r="AC141" s="432"/>
      <c r="AD141" s="432"/>
      <c r="AE141" s="432"/>
      <c r="AF141" s="432"/>
      <c r="AG141" s="432"/>
      <c r="AH141" s="432"/>
      <c r="AI141" s="432"/>
      <c r="AJ141" s="432"/>
      <c r="AK141" s="432"/>
      <c r="AL141" s="481"/>
      <c r="AM141" s="783"/>
      <c r="AN141" s="873"/>
      <c r="AO141" s="783"/>
      <c r="AP141" s="773"/>
      <c r="AQ141" s="82" t="s">
        <v>203</v>
      </c>
      <c r="AR141" s="83">
        <v>0</v>
      </c>
      <c r="AS141" s="82" t="s">
        <v>353</v>
      </c>
      <c r="AT141" s="84">
        <v>41</v>
      </c>
      <c r="AU141" s="14">
        <v>144</v>
      </c>
      <c r="AV141" s="85">
        <v>14</v>
      </c>
      <c r="AW141" s="323">
        <v>9.7222222222222224E-2</v>
      </c>
      <c r="AX141" s="85">
        <v>30</v>
      </c>
      <c r="AY141" s="323">
        <v>0.20833333333333334</v>
      </c>
      <c r="AZ141" s="85">
        <v>50</v>
      </c>
      <c r="BA141" s="329">
        <v>0.34722222222222221</v>
      </c>
      <c r="BB141" s="86">
        <v>50</v>
      </c>
      <c r="BC141" s="329">
        <v>0.34722222222222221</v>
      </c>
      <c r="BD141" s="87">
        <v>16</v>
      </c>
      <c r="BE141" s="85">
        <v>0</v>
      </c>
      <c r="BF141" s="85">
        <v>0</v>
      </c>
      <c r="BG141" s="339">
        <v>0</v>
      </c>
      <c r="BH141" s="377">
        <v>1.1428571428571428</v>
      </c>
      <c r="BI141" s="423">
        <v>1</v>
      </c>
      <c r="BJ141" s="378">
        <v>0</v>
      </c>
      <c r="BK141" s="423">
        <v>0</v>
      </c>
      <c r="BL141" s="378">
        <v>0</v>
      </c>
      <c r="BM141" s="423">
        <v>0</v>
      </c>
      <c r="BN141" s="378">
        <v>0</v>
      </c>
      <c r="BO141" s="423">
        <v>0</v>
      </c>
      <c r="BP141" s="615">
        <v>0.1111111111111111</v>
      </c>
      <c r="BQ141" s="608">
        <v>0.1111111111111111</v>
      </c>
      <c r="BR141" s="623">
        <v>0.1111111111111111</v>
      </c>
      <c r="BS141" s="87">
        <v>159431</v>
      </c>
      <c r="BT141" s="85">
        <v>123736</v>
      </c>
      <c r="BU141" s="85">
        <v>0</v>
      </c>
      <c r="BV141" s="95">
        <v>0.77611004133449579</v>
      </c>
      <c r="BW141" s="388" t="s">
        <v>978</v>
      </c>
      <c r="BX141" s="96">
        <v>217712</v>
      </c>
      <c r="BY141" s="85">
        <v>0</v>
      </c>
      <c r="BZ141" s="85">
        <v>0</v>
      </c>
      <c r="CA141" s="95">
        <v>0</v>
      </c>
      <c r="CB141" s="395" t="s">
        <v>978</v>
      </c>
      <c r="CC141" s="87">
        <v>677852</v>
      </c>
      <c r="CD141" s="85">
        <v>0</v>
      </c>
      <c r="CE141" s="85">
        <v>0</v>
      </c>
      <c r="CF141" s="95">
        <v>0</v>
      </c>
      <c r="CG141" s="388" t="s">
        <v>978</v>
      </c>
      <c r="CH141" s="96">
        <v>679635</v>
      </c>
      <c r="CI141" s="85">
        <v>0</v>
      </c>
      <c r="CJ141" s="85">
        <v>0</v>
      </c>
      <c r="CK141" s="95">
        <v>0</v>
      </c>
      <c r="CL141" s="395" t="s">
        <v>978</v>
      </c>
      <c r="CM141" s="403">
        <v>1734630</v>
      </c>
      <c r="CN141" s="404">
        <v>123736</v>
      </c>
      <c r="CO141" s="404">
        <v>0</v>
      </c>
      <c r="CP141" s="410">
        <v>7.1332791431025638E-2</v>
      </c>
      <c r="CQ141" s="388" t="s">
        <v>978</v>
      </c>
      <c r="CR141" s="90" t="s">
        <v>1004</v>
      </c>
      <c r="CS141" s="91" t="s">
        <v>1005</v>
      </c>
      <c r="CT141" s="92" t="s">
        <v>21</v>
      </c>
    </row>
    <row r="142" spans="2:98" ht="45.75" thickBot="1" x14ac:dyDescent="0.25">
      <c r="B142" s="856"/>
      <c r="C142" s="859"/>
      <c r="D142" s="880"/>
      <c r="E142" s="864"/>
      <c r="F142" s="864"/>
      <c r="G142" s="14"/>
      <c r="H142" s="864"/>
      <c r="I142" s="14"/>
      <c r="J142" s="14"/>
      <c r="K142" s="864"/>
      <c r="L142" s="14"/>
      <c r="M142" s="14"/>
      <c r="N142" s="864"/>
      <c r="O142" s="188"/>
      <c r="P142" s="188"/>
      <c r="Q142" s="775"/>
      <c r="R142" s="432"/>
      <c r="S142" s="432"/>
      <c r="T142" s="432"/>
      <c r="U142" s="432"/>
      <c r="V142" s="432"/>
      <c r="W142" s="432"/>
      <c r="X142" s="432"/>
      <c r="Y142" s="432"/>
      <c r="Z142" s="432"/>
      <c r="AA142" s="432"/>
      <c r="AB142" s="432"/>
      <c r="AC142" s="432"/>
      <c r="AD142" s="432"/>
      <c r="AE142" s="432"/>
      <c r="AF142" s="432"/>
      <c r="AG142" s="432"/>
      <c r="AH142" s="432"/>
      <c r="AI142" s="432"/>
      <c r="AJ142" s="432"/>
      <c r="AK142" s="432"/>
      <c r="AL142" s="481"/>
      <c r="AM142" s="783"/>
      <c r="AN142" s="873"/>
      <c r="AO142" s="781"/>
      <c r="AP142" s="774"/>
      <c r="AQ142" s="116" t="s">
        <v>204</v>
      </c>
      <c r="AR142" s="117">
        <v>0</v>
      </c>
      <c r="AS142" s="116" t="s">
        <v>354</v>
      </c>
      <c r="AT142" s="118">
        <v>5</v>
      </c>
      <c r="AU142" s="30">
        <v>16</v>
      </c>
      <c r="AV142" s="139">
        <v>3</v>
      </c>
      <c r="AW142" s="324">
        <v>0.1875</v>
      </c>
      <c r="AX142" s="139">
        <v>3</v>
      </c>
      <c r="AY142" s="324">
        <v>0.1875</v>
      </c>
      <c r="AZ142" s="139">
        <v>5</v>
      </c>
      <c r="BA142" s="330">
        <v>0.3125</v>
      </c>
      <c r="BB142" s="140">
        <v>5</v>
      </c>
      <c r="BC142" s="330">
        <v>0.3125</v>
      </c>
      <c r="BD142" s="141">
        <v>3</v>
      </c>
      <c r="BE142" s="139">
        <v>0</v>
      </c>
      <c r="BF142" s="121">
        <v>0</v>
      </c>
      <c r="BG142" s="346">
        <v>0</v>
      </c>
      <c r="BH142" s="381">
        <v>1</v>
      </c>
      <c r="BI142" s="424">
        <v>1</v>
      </c>
      <c r="BJ142" s="382">
        <v>0</v>
      </c>
      <c r="BK142" s="424">
        <v>0</v>
      </c>
      <c r="BL142" s="382">
        <v>0</v>
      </c>
      <c r="BM142" s="424">
        <v>0</v>
      </c>
      <c r="BN142" s="382">
        <v>0</v>
      </c>
      <c r="BO142" s="424">
        <v>0</v>
      </c>
      <c r="BP142" s="616">
        <v>0.1875</v>
      </c>
      <c r="BQ142" s="609">
        <v>0.1875</v>
      </c>
      <c r="BR142" s="624">
        <v>0.1875</v>
      </c>
      <c r="BS142" s="141">
        <v>14119</v>
      </c>
      <c r="BT142" s="139">
        <v>12519</v>
      </c>
      <c r="BU142" s="139">
        <v>0</v>
      </c>
      <c r="BV142" s="147">
        <v>0.88667752673702105</v>
      </c>
      <c r="BW142" s="389" t="s">
        <v>978</v>
      </c>
      <c r="BX142" s="142">
        <v>140000</v>
      </c>
      <c r="BY142" s="139">
        <v>0</v>
      </c>
      <c r="BZ142" s="139">
        <v>0</v>
      </c>
      <c r="CA142" s="147">
        <v>0</v>
      </c>
      <c r="CB142" s="396" t="s">
        <v>978</v>
      </c>
      <c r="CC142" s="141">
        <v>194701</v>
      </c>
      <c r="CD142" s="139">
        <v>0</v>
      </c>
      <c r="CE142" s="139">
        <v>0</v>
      </c>
      <c r="CF142" s="147">
        <v>0</v>
      </c>
      <c r="CG142" s="389" t="s">
        <v>978</v>
      </c>
      <c r="CH142" s="142">
        <v>194701</v>
      </c>
      <c r="CI142" s="139">
        <v>0</v>
      </c>
      <c r="CJ142" s="139">
        <v>0</v>
      </c>
      <c r="CK142" s="147">
        <v>0</v>
      </c>
      <c r="CL142" s="396" t="s">
        <v>978</v>
      </c>
      <c r="CM142" s="407">
        <v>543521</v>
      </c>
      <c r="CN142" s="408">
        <v>12519</v>
      </c>
      <c r="CO142" s="408">
        <v>0</v>
      </c>
      <c r="CP142" s="411">
        <v>2.3033148673188342E-2</v>
      </c>
      <c r="CQ142" s="389" t="s">
        <v>978</v>
      </c>
      <c r="CR142" s="123" t="s">
        <v>1004</v>
      </c>
      <c r="CS142" s="124" t="s">
        <v>1005</v>
      </c>
      <c r="CT142" s="125" t="s">
        <v>21</v>
      </c>
    </row>
    <row r="143" spans="2:98" ht="60" x14ac:dyDescent="0.2">
      <c r="B143" s="856"/>
      <c r="C143" s="859"/>
      <c r="D143" s="880"/>
      <c r="E143" s="864"/>
      <c r="F143" s="864"/>
      <c r="G143" s="14"/>
      <c r="H143" s="864"/>
      <c r="I143" s="14"/>
      <c r="J143" s="14"/>
      <c r="K143" s="864"/>
      <c r="L143" s="14"/>
      <c r="M143" s="14"/>
      <c r="N143" s="864"/>
      <c r="O143" s="188"/>
      <c r="P143" s="188"/>
      <c r="Q143" s="775"/>
      <c r="R143" s="432"/>
      <c r="S143" s="432"/>
      <c r="T143" s="432"/>
      <c r="U143" s="432"/>
      <c r="V143" s="432"/>
      <c r="W143" s="432"/>
      <c r="X143" s="432"/>
      <c r="Y143" s="432"/>
      <c r="Z143" s="432"/>
      <c r="AA143" s="432"/>
      <c r="AB143" s="432"/>
      <c r="AC143" s="432"/>
      <c r="AD143" s="432"/>
      <c r="AE143" s="432"/>
      <c r="AF143" s="432"/>
      <c r="AG143" s="432"/>
      <c r="AH143" s="432"/>
      <c r="AI143" s="432"/>
      <c r="AJ143" s="432"/>
      <c r="AK143" s="432"/>
      <c r="AL143" s="481"/>
      <c r="AM143" s="783"/>
      <c r="AN143" s="873"/>
      <c r="AO143" s="776">
        <v>0.59732558377054035</v>
      </c>
      <c r="AP143" s="772" t="s">
        <v>412</v>
      </c>
      <c r="AQ143" s="70" t="s">
        <v>205</v>
      </c>
      <c r="AR143" s="71">
        <v>0</v>
      </c>
      <c r="AS143" s="70" t="s">
        <v>355</v>
      </c>
      <c r="AT143" s="72">
        <v>18892</v>
      </c>
      <c r="AU143" s="73">
        <v>53000</v>
      </c>
      <c r="AV143" s="74">
        <v>8000</v>
      </c>
      <c r="AW143" s="323">
        <v>0.15094339622641509</v>
      </c>
      <c r="AX143" s="74">
        <v>10000</v>
      </c>
      <c r="AY143" s="323">
        <v>0.18867924528301888</v>
      </c>
      <c r="AZ143" s="74">
        <v>17500</v>
      </c>
      <c r="BA143" s="329">
        <v>0.330188679245283</v>
      </c>
      <c r="BB143" s="75">
        <v>17500</v>
      </c>
      <c r="BC143" s="329">
        <v>0.330188679245283</v>
      </c>
      <c r="BD143" s="76">
        <v>10858</v>
      </c>
      <c r="BE143" s="74">
        <v>0</v>
      </c>
      <c r="BF143" s="74">
        <v>0</v>
      </c>
      <c r="BG143" s="338">
        <v>0</v>
      </c>
      <c r="BH143" s="379">
        <v>1.3572500000000001</v>
      </c>
      <c r="BI143" s="425">
        <v>1</v>
      </c>
      <c r="BJ143" s="380">
        <v>0</v>
      </c>
      <c r="BK143" s="425">
        <v>0</v>
      </c>
      <c r="BL143" s="380">
        <v>0</v>
      </c>
      <c r="BM143" s="425">
        <v>0</v>
      </c>
      <c r="BN143" s="380">
        <v>0</v>
      </c>
      <c r="BO143" s="425">
        <v>0</v>
      </c>
      <c r="BP143" s="617">
        <v>0.20486792452830188</v>
      </c>
      <c r="BQ143" s="610">
        <v>0.20486792452830188</v>
      </c>
      <c r="BR143" s="625">
        <v>0.20486792452830188</v>
      </c>
      <c r="BS143" s="111">
        <v>1406017</v>
      </c>
      <c r="BT143" s="109">
        <v>1363077</v>
      </c>
      <c r="BU143" s="109">
        <v>0</v>
      </c>
      <c r="BV143" s="289">
        <v>0.96945982872184333</v>
      </c>
      <c r="BW143" s="390" t="s">
        <v>978</v>
      </c>
      <c r="BX143" s="112">
        <v>2014400</v>
      </c>
      <c r="BY143" s="109">
        <v>0</v>
      </c>
      <c r="BZ143" s="109">
        <v>0</v>
      </c>
      <c r="CA143" s="289">
        <v>0</v>
      </c>
      <c r="CB143" s="397" t="s">
        <v>978</v>
      </c>
      <c r="CC143" s="111">
        <v>2935105</v>
      </c>
      <c r="CD143" s="109">
        <v>0</v>
      </c>
      <c r="CE143" s="109">
        <v>0</v>
      </c>
      <c r="CF143" s="289">
        <v>0</v>
      </c>
      <c r="CG143" s="390" t="s">
        <v>978</v>
      </c>
      <c r="CH143" s="112">
        <v>2940834</v>
      </c>
      <c r="CI143" s="109">
        <v>0</v>
      </c>
      <c r="CJ143" s="109">
        <v>0</v>
      </c>
      <c r="CK143" s="289">
        <v>0</v>
      </c>
      <c r="CL143" s="397" t="s">
        <v>978</v>
      </c>
      <c r="CM143" s="405">
        <v>9296356</v>
      </c>
      <c r="CN143" s="406">
        <v>1363077</v>
      </c>
      <c r="CO143" s="406">
        <v>0</v>
      </c>
      <c r="CP143" s="412">
        <v>0.14662487107851721</v>
      </c>
      <c r="CQ143" s="390" t="s">
        <v>978</v>
      </c>
      <c r="CR143" s="78" t="s">
        <v>1006</v>
      </c>
      <c r="CS143" s="79" t="s">
        <v>1005</v>
      </c>
      <c r="CT143" s="80" t="s">
        <v>21</v>
      </c>
    </row>
    <row r="144" spans="2:98" ht="30" x14ac:dyDescent="0.2">
      <c r="B144" s="856"/>
      <c r="C144" s="859"/>
      <c r="D144" s="880"/>
      <c r="E144" s="864"/>
      <c r="F144" s="864"/>
      <c r="G144" s="14"/>
      <c r="H144" s="864"/>
      <c r="I144" s="14"/>
      <c r="J144" s="14"/>
      <c r="K144" s="864"/>
      <c r="L144" s="14"/>
      <c r="M144" s="14"/>
      <c r="N144" s="864"/>
      <c r="O144" s="188"/>
      <c r="P144" s="188"/>
      <c r="Q144" s="775"/>
      <c r="R144" s="432"/>
      <c r="S144" s="432"/>
      <c r="T144" s="432"/>
      <c r="U144" s="432"/>
      <c r="V144" s="432"/>
      <c r="W144" s="432"/>
      <c r="X144" s="432"/>
      <c r="Y144" s="432"/>
      <c r="Z144" s="432"/>
      <c r="AA144" s="432"/>
      <c r="AB144" s="432"/>
      <c r="AC144" s="432"/>
      <c r="AD144" s="432"/>
      <c r="AE144" s="432"/>
      <c r="AF144" s="432"/>
      <c r="AG144" s="432"/>
      <c r="AH144" s="432"/>
      <c r="AI144" s="432"/>
      <c r="AJ144" s="432"/>
      <c r="AK144" s="432"/>
      <c r="AL144" s="481"/>
      <c r="AM144" s="783"/>
      <c r="AN144" s="873"/>
      <c r="AO144" s="783"/>
      <c r="AP144" s="773"/>
      <c r="AQ144" s="82" t="s">
        <v>206</v>
      </c>
      <c r="AR144" s="83">
        <v>0</v>
      </c>
      <c r="AS144" s="82" t="s">
        <v>356</v>
      </c>
      <c r="AT144" s="84">
        <v>203</v>
      </c>
      <c r="AU144" s="14">
        <v>800</v>
      </c>
      <c r="AV144" s="85">
        <v>200</v>
      </c>
      <c r="AW144" s="323">
        <v>0.25</v>
      </c>
      <c r="AX144" s="85">
        <v>200</v>
      </c>
      <c r="AY144" s="323">
        <v>0.25</v>
      </c>
      <c r="AZ144" s="85">
        <v>200</v>
      </c>
      <c r="BA144" s="329">
        <v>0.25</v>
      </c>
      <c r="BB144" s="86">
        <v>200</v>
      </c>
      <c r="BC144" s="329">
        <v>0.25</v>
      </c>
      <c r="BD144" s="87">
        <v>242</v>
      </c>
      <c r="BE144" s="85">
        <v>0</v>
      </c>
      <c r="BF144" s="85">
        <v>0</v>
      </c>
      <c r="BG144" s="339">
        <v>0</v>
      </c>
      <c r="BH144" s="377">
        <v>1.21</v>
      </c>
      <c r="BI144" s="423">
        <v>1</v>
      </c>
      <c r="BJ144" s="378">
        <v>0</v>
      </c>
      <c r="BK144" s="423">
        <v>0</v>
      </c>
      <c r="BL144" s="378">
        <v>0</v>
      </c>
      <c r="BM144" s="423">
        <v>0</v>
      </c>
      <c r="BN144" s="378">
        <v>0</v>
      </c>
      <c r="BO144" s="423">
        <v>0</v>
      </c>
      <c r="BP144" s="615">
        <v>0.30249999999999999</v>
      </c>
      <c r="BQ144" s="608">
        <v>0.30249999999999999</v>
      </c>
      <c r="BR144" s="623">
        <v>0.30249999999999999</v>
      </c>
      <c r="BS144" s="87">
        <v>13506</v>
      </c>
      <c r="BT144" s="85">
        <v>13506</v>
      </c>
      <c r="BU144" s="85">
        <v>0</v>
      </c>
      <c r="BV144" s="95">
        <v>1</v>
      </c>
      <c r="BW144" s="388" t="s">
        <v>978</v>
      </c>
      <c r="BX144" s="96">
        <v>28506</v>
      </c>
      <c r="BY144" s="85">
        <v>0</v>
      </c>
      <c r="BZ144" s="85">
        <v>0</v>
      </c>
      <c r="CA144" s="95">
        <v>0</v>
      </c>
      <c r="CB144" s="395" t="s">
        <v>978</v>
      </c>
      <c r="CC144" s="87">
        <v>43506</v>
      </c>
      <c r="CD144" s="85">
        <v>0</v>
      </c>
      <c r="CE144" s="85">
        <v>0</v>
      </c>
      <c r="CF144" s="95">
        <v>0</v>
      </c>
      <c r="CG144" s="388" t="s">
        <v>978</v>
      </c>
      <c r="CH144" s="96">
        <v>43506</v>
      </c>
      <c r="CI144" s="85">
        <v>0</v>
      </c>
      <c r="CJ144" s="85">
        <v>0</v>
      </c>
      <c r="CK144" s="95">
        <v>0</v>
      </c>
      <c r="CL144" s="395" t="s">
        <v>978</v>
      </c>
      <c r="CM144" s="403">
        <v>129024</v>
      </c>
      <c r="CN144" s="404">
        <v>13506</v>
      </c>
      <c r="CO144" s="404">
        <v>0</v>
      </c>
      <c r="CP144" s="410">
        <v>0.1046781994047619</v>
      </c>
      <c r="CQ144" s="388" t="s">
        <v>978</v>
      </c>
      <c r="CR144" s="90" t="s">
        <v>1006</v>
      </c>
      <c r="CS144" s="91" t="s">
        <v>1005</v>
      </c>
      <c r="CT144" s="92" t="s">
        <v>21</v>
      </c>
    </row>
    <row r="145" spans="2:98" ht="30.75" thickBot="1" x14ac:dyDescent="0.25">
      <c r="B145" s="856"/>
      <c r="C145" s="859"/>
      <c r="D145" s="880"/>
      <c r="E145" s="864"/>
      <c r="F145" s="864"/>
      <c r="G145" s="14"/>
      <c r="H145" s="864"/>
      <c r="I145" s="14"/>
      <c r="J145" s="14"/>
      <c r="K145" s="864"/>
      <c r="L145" s="14"/>
      <c r="M145" s="14"/>
      <c r="N145" s="864"/>
      <c r="O145" s="188"/>
      <c r="P145" s="188"/>
      <c r="Q145" s="775"/>
      <c r="R145" s="432"/>
      <c r="S145" s="432"/>
      <c r="T145" s="432"/>
      <c r="U145" s="432"/>
      <c r="V145" s="432"/>
      <c r="W145" s="432"/>
      <c r="X145" s="432"/>
      <c r="Y145" s="432"/>
      <c r="Z145" s="432"/>
      <c r="AA145" s="432"/>
      <c r="AB145" s="432"/>
      <c r="AC145" s="432"/>
      <c r="AD145" s="432"/>
      <c r="AE145" s="432"/>
      <c r="AF145" s="432"/>
      <c r="AG145" s="432"/>
      <c r="AH145" s="432"/>
      <c r="AI145" s="432"/>
      <c r="AJ145" s="432"/>
      <c r="AK145" s="432"/>
      <c r="AL145" s="481"/>
      <c r="AM145" s="783"/>
      <c r="AN145" s="873"/>
      <c r="AO145" s="777"/>
      <c r="AP145" s="778"/>
      <c r="AQ145" s="97" t="s">
        <v>207</v>
      </c>
      <c r="AR145" s="98">
        <v>0</v>
      </c>
      <c r="AS145" s="97" t="s">
        <v>357</v>
      </c>
      <c r="AT145" s="99">
        <v>27</v>
      </c>
      <c r="AU145" s="433">
        <v>80</v>
      </c>
      <c r="AV145" s="139">
        <v>10</v>
      </c>
      <c r="AW145" s="324">
        <v>0.125</v>
      </c>
      <c r="AX145" s="139">
        <v>20</v>
      </c>
      <c r="AY145" s="324">
        <v>0.25</v>
      </c>
      <c r="AZ145" s="139">
        <v>25</v>
      </c>
      <c r="BA145" s="330">
        <v>0.3125</v>
      </c>
      <c r="BB145" s="140">
        <v>25</v>
      </c>
      <c r="BC145" s="330">
        <v>0.3125</v>
      </c>
      <c r="BD145" s="141">
        <v>10</v>
      </c>
      <c r="BE145" s="139">
        <v>0</v>
      </c>
      <c r="BF145" s="139">
        <v>0</v>
      </c>
      <c r="BG145" s="345">
        <v>0</v>
      </c>
      <c r="BH145" s="381">
        <v>1</v>
      </c>
      <c r="BI145" s="424">
        <v>1</v>
      </c>
      <c r="BJ145" s="382">
        <v>0</v>
      </c>
      <c r="BK145" s="424">
        <v>0</v>
      </c>
      <c r="BL145" s="382">
        <v>0</v>
      </c>
      <c r="BM145" s="424">
        <v>0</v>
      </c>
      <c r="BN145" s="382">
        <v>0</v>
      </c>
      <c r="BO145" s="424">
        <v>0</v>
      </c>
      <c r="BP145" s="616">
        <v>0.125</v>
      </c>
      <c r="BQ145" s="609">
        <v>0.125</v>
      </c>
      <c r="BR145" s="624">
        <v>0.125</v>
      </c>
      <c r="BS145" s="141">
        <v>30159</v>
      </c>
      <c r="BT145" s="139">
        <v>18800</v>
      </c>
      <c r="BU145" s="139">
        <v>0</v>
      </c>
      <c r="BV145" s="147">
        <v>0.62336284359560989</v>
      </c>
      <c r="BW145" s="389" t="s">
        <v>978</v>
      </c>
      <c r="BX145" s="142">
        <v>116926</v>
      </c>
      <c r="BY145" s="139">
        <v>0</v>
      </c>
      <c r="BZ145" s="139">
        <v>0</v>
      </c>
      <c r="CA145" s="147">
        <v>0</v>
      </c>
      <c r="CB145" s="396" t="s">
        <v>978</v>
      </c>
      <c r="CC145" s="141">
        <v>236159</v>
      </c>
      <c r="CD145" s="139">
        <v>0</v>
      </c>
      <c r="CE145" s="139">
        <v>0</v>
      </c>
      <c r="CF145" s="147">
        <v>0</v>
      </c>
      <c r="CG145" s="389" t="s">
        <v>978</v>
      </c>
      <c r="CH145" s="142">
        <v>236159</v>
      </c>
      <c r="CI145" s="139">
        <v>0</v>
      </c>
      <c r="CJ145" s="139">
        <v>0</v>
      </c>
      <c r="CK145" s="147">
        <v>0</v>
      </c>
      <c r="CL145" s="396" t="s">
        <v>978</v>
      </c>
      <c r="CM145" s="407">
        <v>619403</v>
      </c>
      <c r="CN145" s="408">
        <v>18800</v>
      </c>
      <c r="CO145" s="408">
        <v>0</v>
      </c>
      <c r="CP145" s="411">
        <v>3.0351806497546832E-2</v>
      </c>
      <c r="CQ145" s="389" t="s">
        <v>978</v>
      </c>
      <c r="CR145" s="103" t="s">
        <v>1006</v>
      </c>
      <c r="CS145" s="104" t="s">
        <v>1005</v>
      </c>
      <c r="CT145" s="105" t="s">
        <v>21</v>
      </c>
    </row>
    <row r="146" spans="2:98" ht="45.75" thickBot="1" x14ac:dyDescent="0.25">
      <c r="B146" s="856"/>
      <c r="C146" s="859"/>
      <c r="D146" s="880"/>
      <c r="E146" s="864"/>
      <c r="F146" s="864"/>
      <c r="G146" s="14"/>
      <c r="H146" s="864"/>
      <c r="I146" s="14"/>
      <c r="J146" s="14"/>
      <c r="K146" s="864"/>
      <c r="L146" s="14"/>
      <c r="M146" s="14"/>
      <c r="N146" s="864"/>
      <c r="O146" s="188"/>
      <c r="P146" s="188"/>
      <c r="Q146" s="775"/>
      <c r="R146" s="432"/>
      <c r="S146" s="432"/>
      <c r="T146" s="432"/>
      <c r="U146" s="432"/>
      <c r="V146" s="432"/>
      <c r="W146" s="432"/>
      <c r="X146" s="432"/>
      <c r="Y146" s="432"/>
      <c r="Z146" s="432"/>
      <c r="AA146" s="432"/>
      <c r="AB146" s="432"/>
      <c r="AC146" s="432"/>
      <c r="AD146" s="432"/>
      <c r="AE146" s="432"/>
      <c r="AF146" s="432"/>
      <c r="AG146" s="432"/>
      <c r="AH146" s="432"/>
      <c r="AI146" s="432"/>
      <c r="AJ146" s="432"/>
      <c r="AK146" s="432"/>
      <c r="AL146" s="481"/>
      <c r="AM146" s="781"/>
      <c r="AN146" s="874"/>
      <c r="AO146" s="160">
        <v>0.30463108526538679</v>
      </c>
      <c r="AP146" s="161" t="s">
        <v>413</v>
      </c>
      <c r="AQ146" s="162" t="s">
        <v>208</v>
      </c>
      <c r="AR146" s="163">
        <v>0</v>
      </c>
      <c r="AS146" s="162" t="s">
        <v>358</v>
      </c>
      <c r="AT146" s="178">
        <v>49</v>
      </c>
      <c r="AU146" s="179">
        <v>105</v>
      </c>
      <c r="AV146" s="171">
        <v>20</v>
      </c>
      <c r="AW146" s="326">
        <v>0.19047619047619047</v>
      </c>
      <c r="AX146" s="171">
        <v>25</v>
      </c>
      <c r="AY146" s="326">
        <v>0.23809523809523808</v>
      </c>
      <c r="AZ146" s="171">
        <v>30</v>
      </c>
      <c r="BA146" s="332">
        <v>0.2857142857142857</v>
      </c>
      <c r="BB146" s="180">
        <v>30</v>
      </c>
      <c r="BC146" s="332">
        <v>0.2857142857142857</v>
      </c>
      <c r="BD146" s="468">
        <v>20</v>
      </c>
      <c r="BE146" s="171">
        <v>0</v>
      </c>
      <c r="BF146" s="171">
        <v>0</v>
      </c>
      <c r="BG146" s="429">
        <v>0</v>
      </c>
      <c r="BH146" s="420">
        <v>1</v>
      </c>
      <c r="BI146" s="426">
        <v>1</v>
      </c>
      <c r="BJ146" s="421">
        <v>0</v>
      </c>
      <c r="BK146" s="426">
        <v>0</v>
      </c>
      <c r="BL146" s="421">
        <v>0</v>
      </c>
      <c r="BM146" s="426">
        <v>0</v>
      </c>
      <c r="BN146" s="421">
        <v>0</v>
      </c>
      <c r="BO146" s="426">
        <v>0</v>
      </c>
      <c r="BP146" s="621">
        <v>0.19047619047619047</v>
      </c>
      <c r="BQ146" s="613">
        <v>0.19047619047619047</v>
      </c>
      <c r="BR146" s="629">
        <v>0.19047619047619047</v>
      </c>
      <c r="BS146" s="468">
        <v>1874296</v>
      </c>
      <c r="BT146" s="171">
        <v>1846678</v>
      </c>
      <c r="BU146" s="171">
        <v>0</v>
      </c>
      <c r="BV146" s="167">
        <v>0.98526486744889819</v>
      </c>
      <c r="BW146" s="469" t="s">
        <v>978</v>
      </c>
      <c r="BX146" s="170">
        <v>1642548</v>
      </c>
      <c r="BY146" s="171">
        <v>0</v>
      </c>
      <c r="BZ146" s="171">
        <v>0</v>
      </c>
      <c r="CA146" s="167">
        <v>0</v>
      </c>
      <c r="CB146" s="470" t="s">
        <v>978</v>
      </c>
      <c r="CC146" s="468">
        <v>2361479</v>
      </c>
      <c r="CD146" s="171">
        <v>0</v>
      </c>
      <c r="CE146" s="171">
        <v>0</v>
      </c>
      <c r="CF146" s="167">
        <v>0</v>
      </c>
      <c r="CG146" s="469" t="s">
        <v>978</v>
      </c>
      <c r="CH146" s="170">
        <v>2373330</v>
      </c>
      <c r="CI146" s="171">
        <v>0</v>
      </c>
      <c r="CJ146" s="171">
        <v>0</v>
      </c>
      <c r="CK146" s="167">
        <v>0</v>
      </c>
      <c r="CL146" s="470" t="s">
        <v>978</v>
      </c>
      <c r="CM146" s="471">
        <v>8251653</v>
      </c>
      <c r="CN146" s="472">
        <v>1846678</v>
      </c>
      <c r="CO146" s="472">
        <v>0</v>
      </c>
      <c r="CP146" s="473">
        <v>0.22379491721234521</v>
      </c>
      <c r="CQ146" s="469" t="s">
        <v>978</v>
      </c>
      <c r="CR146" s="172" t="s">
        <v>1004</v>
      </c>
      <c r="CS146" s="173" t="s">
        <v>1005</v>
      </c>
      <c r="CT146" s="474" t="s">
        <v>21</v>
      </c>
    </row>
    <row r="147" spans="2:98" ht="12.95" customHeight="1" thickBot="1" x14ac:dyDescent="0.25">
      <c r="B147" s="856"/>
      <c r="C147" s="859"/>
      <c r="D147" s="880"/>
      <c r="E147" s="864"/>
      <c r="F147" s="864"/>
      <c r="G147" s="14"/>
      <c r="H147" s="864"/>
      <c r="I147" s="14"/>
      <c r="J147" s="14"/>
      <c r="K147" s="864"/>
      <c r="L147" s="14"/>
      <c r="M147" s="14"/>
      <c r="N147" s="864"/>
      <c r="O147" s="188"/>
      <c r="P147" s="188"/>
      <c r="Q147" s="775"/>
      <c r="R147" s="432"/>
      <c r="S147" s="432"/>
      <c r="T147" s="432"/>
      <c r="U147" s="432"/>
      <c r="V147" s="432"/>
      <c r="W147" s="432"/>
      <c r="X147" s="432"/>
      <c r="Y147" s="432"/>
      <c r="Z147" s="432"/>
      <c r="AA147" s="432"/>
      <c r="AB147" s="432"/>
      <c r="AC147" s="432"/>
      <c r="AD147" s="432"/>
      <c r="AE147" s="432"/>
      <c r="AF147" s="432"/>
      <c r="AG147" s="432"/>
      <c r="AH147" s="432"/>
      <c r="AI147" s="432"/>
      <c r="AJ147" s="432"/>
      <c r="AK147" s="432"/>
      <c r="AL147" s="481"/>
      <c r="AM147" s="640"/>
      <c r="AN147" s="641"/>
      <c r="AO147" s="642"/>
      <c r="AP147" s="643"/>
      <c r="AQ147" s="643"/>
      <c r="AR147" s="644"/>
      <c r="AS147" s="643"/>
      <c r="AT147" s="645"/>
      <c r="AU147" s="646"/>
      <c r="AV147" s="645"/>
      <c r="AW147" s="647"/>
      <c r="AX147" s="645"/>
      <c r="AY147" s="647"/>
      <c r="AZ147" s="645"/>
      <c r="BA147" s="647"/>
      <c r="BB147" s="645"/>
      <c r="BC147" s="647"/>
      <c r="BD147" s="643"/>
      <c r="BE147" s="643"/>
      <c r="BF147" s="643"/>
      <c r="BG147" s="645"/>
      <c r="BH147" s="648"/>
      <c r="BI147" s="649"/>
      <c r="BJ147" s="648"/>
      <c r="BK147" s="649"/>
      <c r="BL147" s="648"/>
      <c r="BM147" s="649"/>
      <c r="BN147" s="648"/>
      <c r="BO147" s="649"/>
      <c r="BP147" s="650"/>
      <c r="BQ147" s="649"/>
      <c r="BR147" s="651"/>
      <c r="BS147" s="643"/>
      <c r="BT147" s="643"/>
      <c r="BU147" s="643"/>
      <c r="BV147" s="648"/>
      <c r="BW147" s="652"/>
      <c r="BX147" s="643"/>
      <c r="BY147" s="643"/>
      <c r="BZ147" s="643"/>
      <c r="CA147" s="648"/>
      <c r="CB147" s="652"/>
      <c r="CC147" s="643"/>
      <c r="CD147" s="643"/>
      <c r="CE147" s="643"/>
      <c r="CF147" s="648"/>
      <c r="CG147" s="652"/>
      <c r="CH147" s="643"/>
      <c r="CI147" s="643"/>
      <c r="CJ147" s="643"/>
      <c r="CK147" s="648"/>
      <c r="CL147" s="652"/>
      <c r="CM147" s="653"/>
      <c r="CN147" s="653"/>
      <c r="CO147" s="653"/>
      <c r="CP147" s="652"/>
      <c r="CQ147" s="652"/>
      <c r="CR147" s="643"/>
      <c r="CS147" s="641"/>
      <c r="CT147" s="654"/>
    </row>
    <row r="148" spans="2:98" ht="30" customHeight="1" x14ac:dyDescent="0.2">
      <c r="B148" s="856"/>
      <c r="C148" s="859"/>
      <c r="D148" s="862" t="s">
        <v>77</v>
      </c>
      <c r="E148" s="864">
        <v>782000</v>
      </c>
      <c r="F148" s="864">
        <v>2848000</v>
      </c>
      <c r="G148" s="14"/>
      <c r="H148" s="864">
        <v>800000</v>
      </c>
      <c r="I148" s="14"/>
      <c r="J148" s="14"/>
      <c r="K148" s="864">
        <v>1500000</v>
      </c>
      <c r="L148" s="14"/>
      <c r="M148" s="14"/>
      <c r="N148" s="864">
        <v>2000000</v>
      </c>
      <c r="O148" s="188"/>
      <c r="P148" s="188"/>
      <c r="Q148" s="775">
        <v>2848000</v>
      </c>
      <c r="R148" s="432"/>
      <c r="S148" s="432"/>
      <c r="T148" s="432"/>
      <c r="U148" s="432"/>
      <c r="V148" s="432"/>
      <c r="W148" s="432"/>
      <c r="X148" s="432"/>
      <c r="Y148" s="432"/>
      <c r="Z148" s="432"/>
      <c r="AA148" s="432"/>
      <c r="AB148" s="432"/>
      <c r="AC148" s="432"/>
      <c r="AD148" s="432"/>
      <c r="AE148" s="432"/>
      <c r="AF148" s="432"/>
      <c r="AG148" s="432"/>
      <c r="AH148" s="432"/>
      <c r="AI148" s="432"/>
      <c r="AJ148" s="432"/>
      <c r="AK148" s="432"/>
      <c r="AL148" s="481"/>
      <c r="AM148" s="780">
        <v>2.8258025439150063E-2</v>
      </c>
      <c r="AN148" s="872" t="s">
        <v>414</v>
      </c>
      <c r="AO148" s="780">
        <v>0.65502376498006964</v>
      </c>
      <c r="AP148" s="779" t="s">
        <v>415</v>
      </c>
      <c r="AQ148" s="106" t="s">
        <v>209</v>
      </c>
      <c r="AR148" s="107">
        <v>0</v>
      </c>
      <c r="AS148" s="106" t="s">
        <v>359</v>
      </c>
      <c r="AT148" s="108">
        <v>1</v>
      </c>
      <c r="AU148" s="43">
        <v>1</v>
      </c>
      <c r="AV148" s="109">
        <v>1</v>
      </c>
      <c r="AW148" s="327">
        <v>1</v>
      </c>
      <c r="AX148" s="109">
        <v>1</v>
      </c>
      <c r="AY148" s="327">
        <v>1</v>
      </c>
      <c r="AZ148" s="109">
        <v>1</v>
      </c>
      <c r="BA148" s="333">
        <v>1</v>
      </c>
      <c r="BB148" s="110">
        <v>1</v>
      </c>
      <c r="BC148" s="333">
        <v>1</v>
      </c>
      <c r="BD148" s="111">
        <v>1</v>
      </c>
      <c r="BE148" s="109">
        <v>0</v>
      </c>
      <c r="BF148" s="109">
        <v>0</v>
      </c>
      <c r="BG148" s="342">
        <v>0</v>
      </c>
      <c r="BH148" s="379">
        <v>1</v>
      </c>
      <c r="BI148" s="425">
        <v>1</v>
      </c>
      <c r="BJ148" s="380">
        <v>0</v>
      </c>
      <c r="BK148" s="425">
        <v>0</v>
      </c>
      <c r="BL148" s="380">
        <v>0</v>
      </c>
      <c r="BM148" s="425">
        <v>0</v>
      </c>
      <c r="BN148" s="380">
        <v>0</v>
      </c>
      <c r="BO148" s="425">
        <v>0</v>
      </c>
      <c r="BP148" s="617">
        <v>1</v>
      </c>
      <c r="BQ148" s="610">
        <v>1</v>
      </c>
      <c r="BR148" s="625">
        <v>1</v>
      </c>
      <c r="BS148" s="111">
        <v>1518417.5</v>
      </c>
      <c r="BT148" s="109">
        <v>1512262.2760000001</v>
      </c>
      <c r="BU148" s="109">
        <v>0</v>
      </c>
      <c r="BV148" s="289">
        <v>0.99594629013430103</v>
      </c>
      <c r="BW148" s="390" t="s">
        <v>978</v>
      </c>
      <c r="BX148" s="112">
        <v>1859201</v>
      </c>
      <c r="BY148" s="109">
        <v>0</v>
      </c>
      <c r="BZ148" s="109">
        <v>0</v>
      </c>
      <c r="CA148" s="289">
        <v>0</v>
      </c>
      <c r="CB148" s="397" t="s">
        <v>978</v>
      </c>
      <c r="CC148" s="111">
        <v>3037538</v>
      </c>
      <c r="CD148" s="109">
        <v>0</v>
      </c>
      <c r="CE148" s="109">
        <v>0</v>
      </c>
      <c r="CF148" s="289">
        <v>0</v>
      </c>
      <c r="CG148" s="390" t="s">
        <v>978</v>
      </c>
      <c r="CH148" s="112">
        <v>3199335</v>
      </c>
      <c r="CI148" s="109">
        <v>0</v>
      </c>
      <c r="CJ148" s="109">
        <v>0</v>
      </c>
      <c r="CK148" s="289">
        <v>0</v>
      </c>
      <c r="CL148" s="397" t="s">
        <v>978</v>
      </c>
      <c r="CM148" s="405">
        <v>9614491.5</v>
      </c>
      <c r="CN148" s="406">
        <v>1512262.2760000001</v>
      </c>
      <c r="CO148" s="406">
        <v>0</v>
      </c>
      <c r="CP148" s="412">
        <v>0.15728988641781003</v>
      </c>
      <c r="CQ148" s="390" t="s">
        <v>978</v>
      </c>
      <c r="CR148" s="113" t="s">
        <v>1007</v>
      </c>
      <c r="CS148" s="442" t="s">
        <v>1008</v>
      </c>
      <c r="CT148" s="115" t="s">
        <v>19</v>
      </c>
    </row>
    <row r="149" spans="2:98" ht="45" x14ac:dyDescent="0.2">
      <c r="B149" s="856"/>
      <c r="C149" s="859"/>
      <c r="D149" s="862"/>
      <c r="E149" s="864"/>
      <c r="F149" s="864"/>
      <c r="G149" s="14"/>
      <c r="H149" s="864"/>
      <c r="I149" s="14"/>
      <c r="J149" s="14"/>
      <c r="K149" s="864"/>
      <c r="L149" s="14"/>
      <c r="M149" s="14"/>
      <c r="N149" s="864"/>
      <c r="O149" s="188"/>
      <c r="P149" s="188"/>
      <c r="Q149" s="775"/>
      <c r="R149" s="432"/>
      <c r="S149" s="432"/>
      <c r="T149" s="432"/>
      <c r="U149" s="432"/>
      <c r="V149" s="432"/>
      <c r="W149" s="432"/>
      <c r="X149" s="432"/>
      <c r="Y149" s="432"/>
      <c r="Z149" s="432"/>
      <c r="AA149" s="432"/>
      <c r="AB149" s="432"/>
      <c r="AC149" s="432"/>
      <c r="AD149" s="432"/>
      <c r="AE149" s="432"/>
      <c r="AF149" s="432"/>
      <c r="AG149" s="432"/>
      <c r="AH149" s="432"/>
      <c r="AI149" s="432"/>
      <c r="AJ149" s="432"/>
      <c r="AK149" s="432"/>
      <c r="AL149" s="481"/>
      <c r="AM149" s="783"/>
      <c r="AN149" s="873"/>
      <c r="AO149" s="783"/>
      <c r="AP149" s="773"/>
      <c r="AQ149" s="82" t="s">
        <v>210</v>
      </c>
      <c r="AR149" s="83">
        <v>0</v>
      </c>
      <c r="AS149" s="82" t="s">
        <v>360</v>
      </c>
      <c r="AT149" s="84">
        <v>0</v>
      </c>
      <c r="AU149" s="14">
        <v>4</v>
      </c>
      <c r="AV149" s="85">
        <v>1</v>
      </c>
      <c r="AW149" s="323">
        <v>0.25</v>
      </c>
      <c r="AX149" s="85">
        <v>1</v>
      </c>
      <c r="AY149" s="323">
        <v>0.25</v>
      </c>
      <c r="AZ149" s="85">
        <v>1</v>
      </c>
      <c r="BA149" s="329">
        <v>0.25</v>
      </c>
      <c r="BB149" s="86">
        <v>1</v>
      </c>
      <c r="BC149" s="329">
        <v>0.25</v>
      </c>
      <c r="BD149" s="87">
        <v>1</v>
      </c>
      <c r="BE149" s="85">
        <v>0</v>
      </c>
      <c r="BF149" s="85">
        <v>0</v>
      </c>
      <c r="BG149" s="339">
        <v>0</v>
      </c>
      <c r="BH149" s="377">
        <v>1</v>
      </c>
      <c r="BI149" s="423">
        <v>1</v>
      </c>
      <c r="BJ149" s="378">
        <v>0</v>
      </c>
      <c r="BK149" s="423">
        <v>0</v>
      </c>
      <c r="BL149" s="378">
        <v>0</v>
      </c>
      <c r="BM149" s="423">
        <v>0</v>
      </c>
      <c r="BN149" s="378">
        <v>0</v>
      </c>
      <c r="BO149" s="423">
        <v>0</v>
      </c>
      <c r="BP149" s="615">
        <v>0.25</v>
      </c>
      <c r="BQ149" s="608">
        <v>0.25</v>
      </c>
      <c r="BR149" s="623">
        <v>0.25</v>
      </c>
      <c r="BS149" s="87">
        <v>20000</v>
      </c>
      <c r="BT149" s="85">
        <v>20000</v>
      </c>
      <c r="BU149" s="85">
        <v>0</v>
      </c>
      <c r="BV149" s="95">
        <v>1</v>
      </c>
      <c r="BW149" s="388" t="s">
        <v>978</v>
      </c>
      <c r="BX149" s="96">
        <v>100000</v>
      </c>
      <c r="BY149" s="85">
        <v>0</v>
      </c>
      <c r="BZ149" s="85">
        <v>0</v>
      </c>
      <c r="CA149" s="95">
        <v>0</v>
      </c>
      <c r="CB149" s="395" t="s">
        <v>978</v>
      </c>
      <c r="CC149" s="87">
        <v>100000</v>
      </c>
      <c r="CD149" s="85">
        <v>0</v>
      </c>
      <c r="CE149" s="85">
        <v>0</v>
      </c>
      <c r="CF149" s="95">
        <v>0</v>
      </c>
      <c r="CG149" s="388" t="s">
        <v>978</v>
      </c>
      <c r="CH149" s="96">
        <v>100000</v>
      </c>
      <c r="CI149" s="85">
        <v>0</v>
      </c>
      <c r="CJ149" s="85">
        <v>0</v>
      </c>
      <c r="CK149" s="95">
        <v>0</v>
      </c>
      <c r="CL149" s="395" t="s">
        <v>978</v>
      </c>
      <c r="CM149" s="403">
        <v>320000</v>
      </c>
      <c r="CN149" s="404">
        <v>20000</v>
      </c>
      <c r="CO149" s="404">
        <v>0</v>
      </c>
      <c r="CP149" s="410">
        <v>6.25E-2</v>
      </c>
      <c r="CQ149" s="388" t="s">
        <v>978</v>
      </c>
      <c r="CR149" s="90" t="s">
        <v>1009</v>
      </c>
      <c r="CS149" s="91" t="s">
        <v>1008</v>
      </c>
      <c r="CT149" s="92" t="s">
        <v>19</v>
      </c>
    </row>
    <row r="150" spans="2:98" ht="30" customHeight="1" x14ac:dyDescent="0.2">
      <c r="B150" s="856"/>
      <c r="C150" s="859"/>
      <c r="D150" s="862"/>
      <c r="E150" s="864"/>
      <c r="F150" s="864"/>
      <c r="G150" s="14"/>
      <c r="H150" s="864"/>
      <c r="I150" s="14"/>
      <c r="J150" s="14"/>
      <c r="K150" s="864"/>
      <c r="L150" s="14"/>
      <c r="M150" s="14"/>
      <c r="N150" s="864"/>
      <c r="O150" s="188"/>
      <c r="P150" s="188"/>
      <c r="Q150" s="775"/>
      <c r="R150" s="432"/>
      <c r="S150" s="432"/>
      <c r="T150" s="432"/>
      <c r="U150" s="432"/>
      <c r="V150" s="432"/>
      <c r="W150" s="432"/>
      <c r="X150" s="432"/>
      <c r="Y150" s="432"/>
      <c r="Z150" s="432"/>
      <c r="AA150" s="432"/>
      <c r="AB150" s="432"/>
      <c r="AC150" s="432"/>
      <c r="AD150" s="432"/>
      <c r="AE150" s="432"/>
      <c r="AF150" s="432"/>
      <c r="AG150" s="432"/>
      <c r="AH150" s="432"/>
      <c r="AI150" s="432"/>
      <c r="AJ150" s="432"/>
      <c r="AK150" s="432"/>
      <c r="AL150" s="481"/>
      <c r="AM150" s="783"/>
      <c r="AN150" s="873"/>
      <c r="AO150" s="783"/>
      <c r="AP150" s="773"/>
      <c r="AQ150" s="82" t="s">
        <v>211</v>
      </c>
      <c r="AR150" s="83">
        <v>0</v>
      </c>
      <c r="AS150" s="82" t="s">
        <v>361</v>
      </c>
      <c r="AT150" s="84">
        <v>1</v>
      </c>
      <c r="AU150" s="14">
        <v>4</v>
      </c>
      <c r="AV150" s="85">
        <v>1</v>
      </c>
      <c r="AW150" s="323">
        <v>0.25</v>
      </c>
      <c r="AX150" s="85">
        <v>1</v>
      </c>
      <c r="AY150" s="323">
        <v>0.25</v>
      </c>
      <c r="AZ150" s="85">
        <v>1</v>
      </c>
      <c r="BA150" s="329">
        <v>0.25</v>
      </c>
      <c r="BB150" s="86">
        <v>1</v>
      </c>
      <c r="BC150" s="329">
        <v>0.25</v>
      </c>
      <c r="BD150" s="87">
        <v>1</v>
      </c>
      <c r="BE150" s="85">
        <v>0</v>
      </c>
      <c r="BF150" s="85">
        <v>0</v>
      </c>
      <c r="BG150" s="339">
        <v>0</v>
      </c>
      <c r="BH150" s="377">
        <v>1</v>
      </c>
      <c r="BI150" s="423">
        <v>1</v>
      </c>
      <c r="BJ150" s="378">
        <v>0</v>
      </c>
      <c r="BK150" s="423">
        <v>0</v>
      </c>
      <c r="BL150" s="378">
        <v>0</v>
      </c>
      <c r="BM150" s="423">
        <v>0</v>
      </c>
      <c r="BN150" s="378">
        <v>0</v>
      </c>
      <c r="BO150" s="423">
        <v>0</v>
      </c>
      <c r="BP150" s="615">
        <v>0.25</v>
      </c>
      <c r="BQ150" s="608">
        <v>0.25</v>
      </c>
      <c r="BR150" s="623">
        <v>0.25</v>
      </c>
      <c r="BS150" s="87">
        <v>70000</v>
      </c>
      <c r="BT150" s="85">
        <v>70000</v>
      </c>
      <c r="BU150" s="85">
        <v>0</v>
      </c>
      <c r="BV150" s="95">
        <v>1</v>
      </c>
      <c r="BW150" s="388" t="s">
        <v>978</v>
      </c>
      <c r="BX150" s="96">
        <v>292000</v>
      </c>
      <c r="BY150" s="85">
        <v>0</v>
      </c>
      <c r="BZ150" s="85">
        <v>0</v>
      </c>
      <c r="CA150" s="95">
        <v>0</v>
      </c>
      <c r="CB150" s="395" t="s">
        <v>978</v>
      </c>
      <c r="CC150" s="87">
        <v>300000</v>
      </c>
      <c r="CD150" s="85">
        <v>0</v>
      </c>
      <c r="CE150" s="85">
        <v>0</v>
      </c>
      <c r="CF150" s="95">
        <v>0</v>
      </c>
      <c r="CG150" s="388" t="s">
        <v>978</v>
      </c>
      <c r="CH150" s="96">
        <v>200000</v>
      </c>
      <c r="CI150" s="85">
        <v>0</v>
      </c>
      <c r="CJ150" s="85">
        <v>0</v>
      </c>
      <c r="CK150" s="95">
        <v>0</v>
      </c>
      <c r="CL150" s="395" t="s">
        <v>978</v>
      </c>
      <c r="CM150" s="403">
        <v>862000</v>
      </c>
      <c r="CN150" s="404">
        <v>70000</v>
      </c>
      <c r="CO150" s="404">
        <v>0</v>
      </c>
      <c r="CP150" s="410">
        <v>8.1206496519721574E-2</v>
      </c>
      <c r="CQ150" s="388" t="s">
        <v>978</v>
      </c>
      <c r="CR150" s="90">
        <v>11</v>
      </c>
      <c r="CS150" s="91" t="s">
        <v>1008</v>
      </c>
      <c r="CT150" s="92" t="s">
        <v>19</v>
      </c>
    </row>
    <row r="151" spans="2:98" ht="30" x14ac:dyDescent="0.2">
      <c r="B151" s="856"/>
      <c r="C151" s="859"/>
      <c r="D151" s="862"/>
      <c r="E151" s="864"/>
      <c r="F151" s="864"/>
      <c r="G151" s="14"/>
      <c r="H151" s="864"/>
      <c r="I151" s="14"/>
      <c r="J151" s="14"/>
      <c r="K151" s="864"/>
      <c r="L151" s="14"/>
      <c r="M151" s="14"/>
      <c r="N151" s="864"/>
      <c r="O151" s="188"/>
      <c r="P151" s="188"/>
      <c r="Q151" s="775"/>
      <c r="R151" s="432"/>
      <c r="S151" s="432"/>
      <c r="T151" s="432"/>
      <c r="U151" s="432"/>
      <c r="V151" s="432"/>
      <c r="W151" s="432"/>
      <c r="X151" s="432"/>
      <c r="Y151" s="432"/>
      <c r="Z151" s="432"/>
      <c r="AA151" s="432"/>
      <c r="AB151" s="432"/>
      <c r="AC151" s="432"/>
      <c r="AD151" s="432"/>
      <c r="AE151" s="432"/>
      <c r="AF151" s="432"/>
      <c r="AG151" s="432"/>
      <c r="AH151" s="432"/>
      <c r="AI151" s="432"/>
      <c r="AJ151" s="432"/>
      <c r="AK151" s="432"/>
      <c r="AL151" s="481"/>
      <c r="AM151" s="783"/>
      <c r="AN151" s="873"/>
      <c r="AO151" s="783"/>
      <c r="AP151" s="773"/>
      <c r="AQ151" s="82" t="s">
        <v>212</v>
      </c>
      <c r="AR151" s="83">
        <v>0</v>
      </c>
      <c r="AS151" s="82" t="s">
        <v>362</v>
      </c>
      <c r="AT151" s="84">
        <v>0</v>
      </c>
      <c r="AU151" s="14">
        <v>4</v>
      </c>
      <c r="AV151" s="85">
        <v>1</v>
      </c>
      <c r="AW151" s="323">
        <v>0.25</v>
      </c>
      <c r="AX151" s="85">
        <v>1</v>
      </c>
      <c r="AY151" s="323">
        <v>0.25</v>
      </c>
      <c r="AZ151" s="85">
        <v>1</v>
      </c>
      <c r="BA151" s="329">
        <v>0.25</v>
      </c>
      <c r="BB151" s="86">
        <v>1</v>
      </c>
      <c r="BC151" s="329">
        <v>0.25</v>
      </c>
      <c r="BD151" s="87">
        <v>1</v>
      </c>
      <c r="BE151" s="85">
        <v>0</v>
      </c>
      <c r="BF151" s="85">
        <v>0</v>
      </c>
      <c r="BG151" s="339">
        <v>0</v>
      </c>
      <c r="BH151" s="377">
        <v>1</v>
      </c>
      <c r="BI151" s="423">
        <v>1</v>
      </c>
      <c r="BJ151" s="378">
        <v>0</v>
      </c>
      <c r="BK151" s="423">
        <v>0</v>
      </c>
      <c r="BL151" s="378">
        <v>0</v>
      </c>
      <c r="BM151" s="423">
        <v>0</v>
      </c>
      <c r="BN151" s="378">
        <v>0</v>
      </c>
      <c r="BO151" s="423">
        <v>0</v>
      </c>
      <c r="BP151" s="615">
        <v>0.25</v>
      </c>
      <c r="BQ151" s="608">
        <v>0.25</v>
      </c>
      <c r="BR151" s="623">
        <v>0.25</v>
      </c>
      <c r="BS151" s="87">
        <v>50001.472000000002</v>
      </c>
      <c r="BT151" s="85">
        <v>15000</v>
      </c>
      <c r="BU151" s="85">
        <v>0</v>
      </c>
      <c r="BV151" s="95">
        <v>0.29999116826000644</v>
      </c>
      <c r="BW151" s="388" t="s">
        <v>978</v>
      </c>
      <c r="BX151" s="96">
        <v>300000</v>
      </c>
      <c r="BY151" s="85">
        <v>0</v>
      </c>
      <c r="BZ151" s="85">
        <v>0</v>
      </c>
      <c r="CA151" s="95">
        <v>0</v>
      </c>
      <c r="CB151" s="395" t="s">
        <v>978</v>
      </c>
      <c r="CC151" s="87">
        <v>350000</v>
      </c>
      <c r="CD151" s="85">
        <v>0</v>
      </c>
      <c r="CE151" s="85">
        <v>0</v>
      </c>
      <c r="CF151" s="95">
        <v>0</v>
      </c>
      <c r="CG151" s="388" t="s">
        <v>978</v>
      </c>
      <c r="CH151" s="96">
        <v>150000</v>
      </c>
      <c r="CI151" s="85">
        <v>0</v>
      </c>
      <c r="CJ151" s="85">
        <v>0</v>
      </c>
      <c r="CK151" s="95">
        <v>0</v>
      </c>
      <c r="CL151" s="395" t="s">
        <v>978</v>
      </c>
      <c r="CM151" s="403">
        <v>850001.47200000007</v>
      </c>
      <c r="CN151" s="404">
        <v>15000</v>
      </c>
      <c r="CO151" s="404">
        <v>0</v>
      </c>
      <c r="CP151" s="410">
        <v>1.7647028263028702E-2</v>
      </c>
      <c r="CQ151" s="388" t="s">
        <v>978</v>
      </c>
      <c r="CR151" s="90" t="s">
        <v>1010</v>
      </c>
      <c r="CS151" s="91" t="s">
        <v>1008</v>
      </c>
      <c r="CT151" s="92" t="s">
        <v>19</v>
      </c>
    </row>
    <row r="152" spans="2:98" ht="30" x14ac:dyDescent="0.2">
      <c r="B152" s="856"/>
      <c r="C152" s="859"/>
      <c r="D152" s="862"/>
      <c r="E152" s="864"/>
      <c r="F152" s="864"/>
      <c r="G152" s="14"/>
      <c r="H152" s="864"/>
      <c r="I152" s="14"/>
      <c r="J152" s="14"/>
      <c r="K152" s="864"/>
      <c r="L152" s="14"/>
      <c r="M152" s="14"/>
      <c r="N152" s="864"/>
      <c r="O152" s="188"/>
      <c r="P152" s="188"/>
      <c r="Q152" s="775"/>
      <c r="R152" s="432"/>
      <c r="S152" s="432"/>
      <c r="T152" s="432"/>
      <c r="U152" s="432"/>
      <c r="V152" s="432"/>
      <c r="W152" s="432"/>
      <c r="X152" s="432"/>
      <c r="Y152" s="432"/>
      <c r="Z152" s="432"/>
      <c r="AA152" s="432"/>
      <c r="AB152" s="432"/>
      <c r="AC152" s="432"/>
      <c r="AD152" s="432"/>
      <c r="AE152" s="432"/>
      <c r="AF152" s="432"/>
      <c r="AG152" s="432"/>
      <c r="AH152" s="432"/>
      <c r="AI152" s="432"/>
      <c r="AJ152" s="432"/>
      <c r="AK152" s="432"/>
      <c r="AL152" s="481"/>
      <c r="AM152" s="783"/>
      <c r="AN152" s="873"/>
      <c r="AO152" s="783"/>
      <c r="AP152" s="773"/>
      <c r="AQ152" s="82" t="s">
        <v>213</v>
      </c>
      <c r="AR152" s="83">
        <v>0</v>
      </c>
      <c r="AS152" s="82" t="s">
        <v>363</v>
      </c>
      <c r="AT152" s="84">
        <v>1</v>
      </c>
      <c r="AU152" s="14">
        <v>1</v>
      </c>
      <c r="AV152" s="85">
        <v>1</v>
      </c>
      <c r="AW152" s="323">
        <v>0.25</v>
      </c>
      <c r="AX152" s="85">
        <v>1</v>
      </c>
      <c r="AY152" s="323">
        <v>0.25</v>
      </c>
      <c r="AZ152" s="85">
        <v>1</v>
      </c>
      <c r="BA152" s="329">
        <v>0.25</v>
      </c>
      <c r="BB152" s="86">
        <v>1</v>
      </c>
      <c r="BC152" s="329">
        <v>0.25</v>
      </c>
      <c r="BD152" s="87">
        <v>1</v>
      </c>
      <c r="BE152" s="85">
        <v>0</v>
      </c>
      <c r="BF152" s="85">
        <v>0</v>
      </c>
      <c r="BG152" s="339">
        <v>0</v>
      </c>
      <c r="BH152" s="377">
        <v>1</v>
      </c>
      <c r="BI152" s="423">
        <v>1</v>
      </c>
      <c r="BJ152" s="378">
        <v>0</v>
      </c>
      <c r="BK152" s="423">
        <v>0</v>
      </c>
      <c r="BL152" s="378">
        <v>0</v>
      </c>
      <c r="BM152" s="423">
        <v>0</v>
      </c>
      <c r="BN152" s="378">
        <v>0</v>
      </c>
      <c r="BO152" s="423">
        <v>0</v>
      </c>
      <c r="BP152" s="615">
        <v>0.25</v>
      </c>
      <c r="BQ152" s="608">
        <v>0.25</v>
      </c>
      <c r="BR152" s="623">
        <v>0.25</v>
      </c>
      <c r="BS152" s="87">
        <v>3394700.2869000002</v>
      </c>
      <c r="BT152" s="85">
        <v>3195244.0920000002</v>
      </c>
      <c r="BU152" s="85">
        <v>0</v>
      </c>
      <c r="BV152" s="95">
        <v>0.94124482928001252</v>
      </c>
      <c r="BW152" s="388" t="s">
        <v>978</v>
      </c>
      <c r="BX152" s="96">
        <v>2831490</v>
      </c>
      <c r="BY152" s="85">
        <v>0</v>
      </c>
      <c r="BZ152" s="85">
        <v>0</v>
      </c>
      <c r="CA152" s="95">
        <v>0</v>
      </c>
      <c r="CB152" s="395" t="s">
        <v>978</v>
      </c>
      <c r="CC152" s="87">
        <v>5890000</v>
      </c>
      <c r="CD152" s="85">
        <v>0</v>
      </c>
      <c r="CE152" s="85">
        <v>0</v>
      </c>
      <c r="CF152" s="95">
        <v>0</v>
      </c>
      <c r="CG152" s="388" t="s">
        <v>978</v>
      </c>
      <c r="CH152" s="96">
        <v>5590000</v>
      </c>
      <c r="CI152" s="85">
        <v>0</v>
      </c>
      <c r="CJ152" s="85">
        <v>0</v>
      </c>
      <c r="CK152" s="95">
        <v>0</v>
      </c>
      <c r="CL152" s="395" t="s">
        <v>978</v>
      </c>
      <c r="CM152" s="403">
        <v>17706190.286899999</v>
      </c>
      <c r="CN152" s="404">
        <v>3195244.0920000002</v>
      </c>
      <c r="CO152" s="404">
        <v>0</v>
      </c>
      <c r="CP152" s="410">
        <v>0.18045915243348623</v>
      </c>
      <c r="CQ152" s="388" t="s">
        <v>978</v>
      </c>
      <c r="CR152" s="90" t="s">
        <v>1007</v>
      </c>
      <c r="CS152" s="91" t="s">
        <v>1008</v>
      </c>
      <c r="CT152" s="92" t="s">
        <v>19</v>
      </c>
    </row>
    <row r="153" spans="2:98" ht="45" x14ac:dyDescent="0.2">
      <c r="B153" s="856"/>
      <c r="C153" s="859"/>
      <c r="D153" s="862"/>
      <c r="E153" s="864"/>
      <c r="F153" s="864"/>
      <c r="G153" s="14"/>
      <c r="H153" s="864"/>
      <c r="I153" s="14"/>
      <c r="J153" s="14"/>
      <c r="K153" s="864"/>
      <c r="L153" s="14"/>
      <c r="M153" s="14"/>
      <c r="N153" s="864"/>
      <c r="O153" s="188"/>
      <c r="P153" s="188"/>
      <c r="Q153" s="775"/>
      <c r="R153" s="432"/>
      <c r="S153" s="432"/>
      <c r="T153" s="432"/>
      <c r="U153" s="432"/>
      <c r="V153" s="432"/>
      <c r="W153" s="432"/>
      <c r="X153" s="432"/>
      <c r="Y153" s="432"/>
      <c r="Z153" s="432"/>
      <c r="AA153" s="432"/>
      <c r="AB153" s="432"/>
      <c r="AC153" s="432"/>
      <c r="AD153" s="432"/>
      <c r="AE153" s="432"/>
      <c r="AF153" s="432"/>
      <c r="AG153" s="432"/>
      <c r="AH153" s="432"/>
      <c r="AI153" s="432"/>
      <c r="AJ153" s="432"/>
      <c r="AK153" s="432"/>
      <c r="AL153" s="481"/>
      <c r="AM153" s="783"/>
      <c r="AN153" s="873"/>
      <c r="AO153" s="783"/>
      <c r="AP153" s="773"/>
      <c r="AQ153" s="82" t="s">
        <v>214</v>
      </c>
      <c r="AR153" s="83">
        <v>0</v>
      </c>
      <c r="AS153" s="82" t="s">
        <v>364</v>
      </c>
      <c r="AT153" s="84">
        <v>840</v>
      </c>
      <c r="AU153" s="14">
        <v>200</v>
      </c>
      <c r="AV153" s="85">
        <v>50</v>
      </c>
      <c r="AW153" s="323">
        <v>0.25</v>
      </c>
      <c r="AX153" s="85">
        <v>50</v>
      </c>
      <c r="AY153" s="323">
        <v>0.25</v>
      </c>
      <c r="AZ153" s="85">
        <v>50</v>
      </c>
      <c r="BA153" s="329">
        <v>0.25</v>
      </c>
      <c r="BB153" s="86">
        <v>50</v>
      </c>
      <c r="BC153" s="329">
        <v>0.25</v>
      </c>
      <c r="BD153" s="87">
        <v>50</v>
      </c>
      <c r="BE153" s="85">
        <v>0</v>
      </c>
      <c r="BF153" s="85">
        <v>0</v>
      </c>
      <c r="BG153" s="339">
        <v>0</v>
      </c>
      <c r="BH153" s="377">
        <v>1</v>
      </c>
      <c r="BI153" s="423">
        <v>1</v>
      </c>
      <c r="BJ153" s="378">
        <v>0</v>
      </c>
      <c r="BK153" s="423">
        <v>0</v>
      </c>
      <c r="BL153" s="378">
        <v>0</v>
      </c>
      <c r="BM153" s="423">
        <v>0</v>
      </c>
      <c r="BN153" s="378">
        <v>0</v>
      </c>
      <c r="BO153" s="423">
        <v>0</v>
      </c>
      <c r="BP153" s="615">
        <v>0.25</v>
      </c>
      <c r="BQ153" s="608">
        <v>0.25</v>
      </c>
      <c r="BR153" s="623">
        <v>0.25</v>
      </c>
      <c r="BS153" s="87">
        <v>80000</v>
      </c>
      <c r="BT153" s="85">
        <v>34444.050000000003</v>
      </c>
      <c r="BU153" s="85">
        <v>0</v>
      </c>
      <c r="BV153" s="95">
        <v>0.43055062500000002</v>
      </c>
      <c r="BW153" s="388" t="s">
        <v>978</v>
      </c>
      <c r="BX153" s="96">
        <v>80000</v>
      </c>
      <c r="BY153" s="85">
        <v>0</v>
      </c>
      <c r="BZ153" s="85">
        <v>0</v>
      </c>
      <c r="CA153" s="95">
        <v>0</v>
      </c>
      <c r="CB153" s="395" t="s">
        <v>978</v>
      </c>
      <c r="CC153" s="87">
        <v>25000</v>
      </c>
      <c r="CD153" s="85">
        <v>0</v>
      </c>
      <c r="CE153" s="85">
        <v>0</v>
      </c>
      <c r="CF153" s="95">
        <v>0</v>
      </c>
      <c r="CG153" s="388" t="s">
        <v>978</v>
      </c>
      <c r="CH153" s="96">
        <v>25000</v>
      </c>
      <c r="CI153" s="85">
        <v>0</v>
      </c>
      <c r="CJ153" s="85">
        <v>0</v>
      </c>
      <c r="CK153" s="95">
        <v>0</v>
      </c>
      <c r="CL153" s="395" t="s">
        <v>978</v>
      </c>
      <c r="CM153" s="403">
        <v>210000</v>
      </c>
      <c r="CN153" s="404">
        <v>34444.050000000003</v>
      </c>
      <c r="CO153" s="404">
        <v>0</v>
      </c>
      <c r="CP153" s="410">
        <v>0.16401928571428573</v>
      </c>
      <c r="CQ153" s="388" t="s">
        <v>978</v>
      </c>
      <c r="CR153" s="90" t="s">
        <v>1007</v>
      </c>
      <c r="CS153" s="91" t="s">
        <v>1008</v>
      </c>
      <c r="CT153" s="92" t="s">
        <v>19</v>
      </c>
    </row>
    <row r="154" spans="2:98" ht="60" x14ac:dyDescent="0.2">
      <c r="B154" s="856"/>
      <c r="C154" s="859"/>
      <c r="D154" s="862"/>
      <c r="E154" s="864"/>
      <c r="F154" s="864"/>
      <c r="G154" s="14"/>
      <c r="H154" s="864"/>
      <c r="I154" s="14"/>
      <c r="J154" s="14"/>
      <c r="K154" s="864"/>
      <c r="L154" s="14"/>
      <c r="M154" s="14"/>
      <c r="N154" s="864"/>
      <c r="O154" s="188"/>
      <c r="P154" s="188"/>
      <c r="Q154" s="775"/>
      <c r="R154" s="432"/>
      <c r="S154" s="432"/>
      <c r="T154" s="432"/>
      <c r="U154" s="432"/>
      <c r="V154" s="432"/>
      <c r="W154" s="432"/>
      <c r="X154" s="432"/>
      <c r="Y154" s="432"/>
      <c r="Z154" s="432"/>
      <c r="AA154" s="432"/>
      <c r="AB154" s="432"/>
      <c r="AC154" s="432"/>
      <c r="AD154" s="432"/>
      <c r="AE154" s="432"/>
      <c r="AF154" s="432"/>
      <c r="AG154" s="432"/>
      <c r="AH154" s="432"/>
      <c r="AI154" s="432"/>
      <c r="AJ154" s="432"/>
      <c r="AK154" s="432"/>
      <c r="AL154" s="481"/>
      <c r="AM154" s="783"/>
      <c r="AN154" s="873"/>
      <c r="AO154" s="783"/>
      <c r="AP154" s="773"/>
      <c r="AQ154" s="82" t="s">
        <v>215</v>
      </c>
      <c r="AR154" s="83">
        <v>0</v>
      </c>
      <c r="AS154" s="82" t="s">
        <v>365</v>
      </c>
      <c r="AT154" s="84">
        <v>3</v>
      </c>
      <c r="AU154" s="14">
        <v>16</v>
      </c>
      <c r="AV154" s="85">
        <v>3</v>
      </c>
      <c r="AW154" s="323">
        <v>0.1875</v>
      </c>
      <c r="AX154" s="85">
        <v>4</v>
      </c>
      <c r="AY154" s="323">
        <v>0.25</v>
      </c>
      <c r="AZ154" s="85">
        <v>5</v>
      </c>
      <c r="BA154" s="329">
        <v>0.3125</v>
      </c>
      <c r="BB154" s="86">
        <v>4</v>
      </c>
      <c r="BC154" s="329">
        <v>0.25</v>
      </c>
      <c r="BD154" s="87">
        <v>3</v>
      </c>
      <c r="BE154" s="85">
        <v>0</v>
      </c>
      <c r="BF154" s="85">
        <v>0</v>
      </c>
      <c r="BG154" s="339">
        <v>0</v>
      </c>
      <c r="BH154" s="377">
        <v>1</v>
      </c>
      <c r="BI154" s="423">
        <v>1</v>
      </c>
      <c r="BJ154" s="378">
        <v>0</v>
      </c>
      <c r="BK154" s="423">
        <v>0</v>
      </c>
      <c r="BL154" s="378">
        <v>0</v>
      </c>
      <c r="BM154" s="423">
        <v>0</v>
      </c>
      <c r="BN154" s="378">
        <v>0</v>
      </c>
      <c r="BO154" s="423">
        <v>0</v>
      </c>
      <c r="BP154" s="615">
        <v>0.1875</v>
      </c>
      <c r="BQ154" s="608">
        <v>0.1875</v>
      </c>
      <c r="BR154" s="623">
        <v>0.1875</v>
      </c>
      <c r="BS154" s="87">
        <v>2586834.9765900001</v>
      </c>
      <c r="BT154" s="85">
        <v>2324981.5279999999</v>
      </c>
      <c r="BU154" s="85">
        <v>0</v>
      </c>
      <c r="BV154" s="95">
        <v>0.89877458324180426</v>
      </c>
      <c r="BW154" s="388" t="s">
        <v>978</v>
      </c>
      <c r="BX154" s="96">
        <v>1350000</v>
      </c>
      <c r="BY154" s="85">
        <v>0</v>
      </c>
      <c r="BZ154" s="85">
        <v>0</v>
      </c>
      <c r="CA154" s="95">
        <v>0</v>
      </c>
      <c r="CB154" s="395" t="s">
        <v>978</v>
      </c>
      <c r="CC154" s="87">
        <v>2000653</v>
      </c>
      <c r="CD154" s="85">
        <v>0</v>
      </c>
      <c r="CE154" s="85">
        <v>0</v>
      </c>
      <c r="CF154" s="95">
        <v>0</v>
      </c>
      <c r="CG154" s="388" t="s">
        <v>978</v>
      </c>
      <c r="CH154" s="96">
        <v>1423827</v>
      </c>
      <c r="CI154" s="85">
        <v>0</v>
      </c>
      <c r="CJ154" s="85">
        <v>0</v>
      </c>
      <c r="CK154" s="95">
        <v>0</v>
      </c>
      <c r="CL154" s="395" t="s">
        <v>978</v>
      </c>
      <c r="CM154" s="403">
        <v>7361314.9765900001</v>
      </c>
      <c r="CN154" s="404">
        <v>2324981.5279999999</v>
      </c>
      <c r="CO154" s="404">
        <v>0</v>
      </c>
      <c r="CP154" s="410">
        <v>0.31583780009329349</v>
      </c>
      <c r="CQ154" s="388" t="s">
        <v>978</v>
      </c>
      <c r="CR154" s="90" t="s">
        <v>1011</v>
      </c>
      <c r="CS154" s="91" t="s">
        <v>1008</v>
      </c>
      <c r="CT154" s="92" t="s">
        <v>19</v>
      </c>
    </row>
    <row r="155" spans="2:98" ht="45" x14ac:dyDescent="0.2">
      <c r="B155" s="856"/>
      <c r="C155" s="859"/>
      <c r="D155" s="862"/>
      <c r="E155" s="864"/>
      <c r="F155" s="864"/>
      <c r="G155" s="14"/>
      <c r="H155" s="864"/>
      <c r="I155" s="14"/>
      <c r="J155" s="14"/>
      <c r="K155" s="864"/>
      <c r="L155" s="14"/>
      <c r="M155" s="14"/>
      <c r="N155" s="864"/>
      <c r="O155" s="188"/>
      <c r="P155" s="188"/>
      <c r="Q155" s="775"/>
      <c r="R155" s="432"/>
      <c r="S155" s="432"/>
      <c r="T155" s="432"/>
      <c r="U155" s="432"/>
      <c r="V155" s="432"/>
      <c r="W155" s="432"/>
      <c r="X155" s="432"/>
      <c r="Y155" s="432"/>
      <c r="Z155" s="432"/>
      <c r="AA155" s="432"/>
      <c r="AB155" s="432"/>
      <c r="AC155" s="432"/>
      <c r="AD155" s="432"/>
      <c r="AE155" s="432"/>
      <c r="AF155" s="432"/>
      <c r="AG155" s="432"/>
      <c r="AH155" s="432"/>
      <c r="AI155" s="432"/>
      <c r="AJ155" s="432"/>
      <c r="AK155" s="432"/>
      <c r="AL155" s="481"/>
      <c r="AM155" s="783"/>
      <c r="AN155" s="873"/>
      <c r="AO155" s="783"/>
      <c r="AP155" s="773"/>
      <c r="AQ155" s="82" t="s">
        <v>216</v>
      </c>
      <c r="AR155" s="83">
        <v>0</v>
      </c>
      <c r="AS155" s="82" t="s">
        <v>366</v>
      </c>
      <c r="AT155" s="84">
        <v>0</v>
      </c>
      <c r="AU155" s="14">
        <v>1</v>
      </c>
      <c r="AV155" s="85">
        <v>1</v>
      </c>
      <c r="AW155" s="323">
        <v>0.25</v>
      </c>
      <c r="AX155" s="85">
        <v>1</v>
      </c>
      <c r="AY155" s="323">
        <v>0.25</v>
      </c>
      <c r="AZ155" s="85">
        <v>1</v>
      </c>
      <c r="BA155" s="329">
        <v>0.25</v>
      </c>
      <c r="BB155" s="86">
        <v>1</v>
      </c>
      <c r="BC155" s="329">
        <v>0.25</v>
      </c>
      <c r="BD155" s="87">
        <v>1</v>
      </c>
      <c r="BE155" s="85">
        <v>0</v>
      </c>
      <c r="BF155" s="85">
        <v>0</v>
      </c>
      <c r="BG155" s="339">
        <v>0</v>
      </c>
      <c r="BH155" s="377">
        <v>1</v>
      </c>
      <c r="BI155" s="423">
        <v>1</v>
      </c>
      <c r="BJ155" s="378">
        <v>0</v>
      </c>
      <c r="BK155" s="423">
        <v>0</v>
      </c>
      <c r="BL155" s="378">
        <v>0</v>
      </c>
      <c r="BM155" s="423">
        <v>0</v>
      </c>
      <c r="BN155" s="378">
        <v>0</v>
      </c>
      <c r="BO155" s="423">
        <v>0</v>
      </c>
      <c r="BP155" s="615">
        <v>0.25</v>
      </c>
      <c r="BQ155" s="608">
        <v>0.25</v>
      </c>
      <c r="BR155" s="623">
        <v>0.25</v>
      </c>
      <c r="BS155" s="87">
        <v>30000</v>
      </c>
      <c r="BT155" s="85">
        <v>0</v>
      </c>
      <c r="BU155" s="85">
        <v>0</v>
      </c>
      <c r="BV155" s="95">
        <v>0</v>
      </c>
      <c r="BW155" s="388" t="s">
        <v>978</v>
      </c>
      <c r="BX155" s="96">
        <v>200000</v>
      </c>
      <c r="BY155" s="85">
        <v>0</v>
      </c>
      <c r="BZ155" s="85">
        <v>0</v>
      </c>
      <c r="CA155" s="95">
        <v>0</v>
      </c>
      <c r="CB155" s="395" t="s">
        <v>978</v>
      </c>
      <c r="CC155" s="87">
        <v>400000</v>
      </c>
      <c r="CD155" s="85">
        <v>0</v>
      </c>
      <c r="CE155" s="85">
        <v>0</v>
      </c>
      <c r="CF155" s="95">
        <v>0</v>
      </c>
      <c r="CG155" s="388" t="s">
        <v>978</v>
      </c>
      <c r="CH155" s="96">
        <v>300000</v>
      </c>
      <c r="CI155" s="85">
        <v>0</v>
      </c>
      <c r="CJ155" s="85">
        <v>0</v>
      </c>
      <c r="CK155" s="95">
        <v>0</v>
      </c>
      <c r="CL155" s="395" t="s">
        <v>978</v>
      </c>
      <c r="CM155" s="403">
        <v>930000</v>
      </c>
      <c r="CN155" s="404">
        <v>0</v>
      </c>
      <c r="CO155" s="404">
        <v>0</v>
      </c>
      <c r="CP155" s="410">
        <v>0</v>
      </c>
      <c r="CQ155" s="388" t="s">
        <v>978</v>
      </c>
      <c r="CR155" s="90">
        <v>11</v>
      </c>
      <c r="CS155" s="91" t="s">
        <v>1008</v>
      </c>
      <c r="CT155" s="92" t="s">
        <v>19</v>
      </c>
    </row>
    <row r="156" spans="2:98" ht="45" x14ac:dyDescent="0.2">
      <c r="B156" s="856"/>
      <c r="C156" s="859"/>
      <c r="D156" s="862"/>
      <c r="E156" s="864"/>
      <c r="F156" s="864"/>
      <c r="G156" s="14"/>
      <c r="H156" s="864"/>
      <c r="I156" s="14"/>
      <c r="J156" s="14"/>
      <c r="K156" s="864"/>
      <c r="L156" s="14"/>
      <c r="M156" s="14"/>
      <c r="N156" s="864"/>
      <c r="O156" s="188"/>
      <c r="P156" s="188"/>
      <c r="Q156" s="775"/>
      <c r="R156" s="432"/>
      <c r="S156" s="432"/>
      <c r="T156" s="432"/>
      <c r="U156" s="432"/>
      <c r="V156" s="432"/>
      <c r="W156" s="432"/>
      <c r="X156" s="432"/>
      <c r="Y156" s="432"/>
      <c r="Z156" s="432"/>
      <c r="AA156" s="432"/>
      <c r="AB156" s="432"/>
      <c r="AC156" s="432"/>
      <c r="AD156" s="432"/>
      <c r="AE156" s="432"/>
      <c r="AF156" s="432"/>
      <c r="AG156" s="432"/>
      <c r="AH156" s="432"/>
      <c r="AI156" s="432"/>
      <c r="AJ156" s="432"/>
      <c r="AK156" s="432"/>
      <c r="AL156" s="481"/>
      <c r="AM156" s="783"/>
      <c r="AN156" s="873"/>
      <c r="AO156" s="783"/>
      <c r="AP156" s="773"/>
      <c r="AQ156" s="82" t="s">
        <v>217</v>
      </c>
      <c r="AR156" s="83">
        <v>0</v>
      </c>
      <c r="AS156" s="82" t="s">
        <v>367</v>
      </c>
      <c r="AT156" s="84">
        <v>0</v>
      </c>
      <c r="AU156" s="14">
        <v>3</v>
      </c>
      <c r="AV156" s="85">
        <v>1</v>
      </c>
      <c r="AW156" s="323">
        <v>0.33333333333333331</v>
      </c>
      <c r="AX156" s="85">
        <v>1</v>
      </c>
      <c r="AY156" s="323">
        <v>0.33333333333333331</v>
      </c>
      <c r="AZ156" s="85">
        <v>1</v>
      </c>
      <c r="BA156" s="329">
        <v>0.33333333333333331</v>
      </c>
      <c r="BB156" s="86">
        <v>0</v>
      </c>
      <c r="BC156" s="329">
        <v>0</v>
      </c>
      <c r="BD156" s="87">
        <v>1</v>
      </c>
      <c r="BE156" s="85">
        <v>0</v>
      </c>
      <c r="BF156" s="85">
        <v>0</v>
      </c>
      <c r="BG156" s="339">
        <v>0</v>
      </c>
      <c r="BH156" s="377">
        <v>1</v>
      </c>
      <c r="BI156" s="423">
        <v>1</v>
      </c>
      <c r="BJ156" s="378">
        <v>0</v>
      </c>
      <c r="BK156" s="423">
        <v>0</v>
      </c>
      <c r="BL156" s="378">
        <v>0</v>
      </c>
      <c r="BM156" s="423">
        <v>0</v>
      </c>
      <c r="BN156" s="378" t="s">
        <v>978</v>
      </c>
      <c r="BO156" s="423" t="s">
        <v>978</v>
      </c>
      <c r="BP156" s="615">
        <v>0.33333333333333331</v>
      </c>
      <c r="BQ156" s="608">
        <v>0.33333333333333331</v>
      </c>
      <c r="BR156" s="623">
        <v>0.33333333333333331</v>
      </c>
      <c r="BS156" s="87">
        <v>20000</v>
      </c>
      <c r="BT156" s="85">
        <v>4640</v>
      </c>
      <c r="BU156" s="85">
        <v>0</v>
      </c>
      <c r="BV156" s="95">
        <v>0.23200000000000001</v>
      </c>
      <c r="BW156" s="388" t="s">
        <v>978</v>
      </c>
      <c r="BX156" s="96">
        <v>380000</v>
      </c>
      <c r="BY156" s="85">
        <v>0</v>
      </c>
      <c r="BZ156" s="85">
        <v>0</v>
      </c>
      <c r="CA156" s="95">
        <v>0</v>
      </c>
      <c r="CB156" s="395" t="s">
        <v>978</v>
      </c>
      <c r="CC156" s="87">
        <v>300000</v>
      </c>
      <c r="CD156" s="85">
        <v>0</v>
      </c>
      <c r="CE156" s="85">
        <v>0</v>
      </c>
      <c r="CF156" s="95">
        <v>0</v>
      </c>
      <c r="CG156" s="388" t="s">
        <v>978</v>
      </c>
      <c r="CH156" s="96">
        <v>0</v>
      </c>
      <c r="CI156" s="85">
        <v>0</v>
      </c>
      <c r="CJ156" s="85">
        <v>0</v>
      </c>
      <c r="CK156" s="95" t="s">
        <v>978</v>
      </c>
      <c r="CL156" s="395" t="s">
        <v>978</v>
      </c>
      <c r="CM156" s="403">
        <v>700000</v>
      </c>
      <c r="CN156" s="404">
        <v>4640</v>
      </c>
      <c r="CO156" s="404">
        <v>0</v>
      </c>
      <c r="CP156" s="410">
        <v>6.628571428571429E-3</v>
      </c>
      <c r="CQ156" s="388" t="s">
        <v>978</v>
      </c>
      <c r="CR156" s="90">
        <v>11</v>
      </c>
      <c r="CS156" s="91" t="s">
        <v>1008</v>
      </c>
      <c r="CT156" s="92" t="s">
        <v>19</v>
      </c>
    </row>
    <row r="157" spans="2:98" ht="30" x14ac:dyDescent="0.2">
      <c r="B157" s="856"/>
      <c r="C157" s="859"/>
      <c r="D157" s="862"/>
      <c r="E157" s="864"/>
      <c r="F157" s="864"/>
      <c r="G157" s="14"/>
      <c r="H157" s="864"/>
      <c r="I157" s="14"/>
      <c r="J157" s="14"/>
      <c r="K157" s="864"/>
      <c r="L157" s="14"/>
      <c r="M157" s="14"/>
      <c r="N157" s="864"/>
      <c r="O157" s="188"/>
      <c r="P157" s="188"/>
      <c r="Q157" s="775"/>
      <c r="R157" s="432"/>
      <c r="S157" s="432"/>
      <c r="T157" s="432"/>
      <c r="U157" s="432"/>
      <c r="V157" s="432"/>
      <c r="W157" s="432"/>
      <c r="X157" s="432"/>
      <c r="Y157" s="432"/>
      <c r="Z157" s="432"/>
      <c r="AA157" s="432"/>
      <c r="AB157" s="432"/>
      <c r="AC157" s="432"/>
      <c r="AD157" s="432"/>
      <c r="AE157" s="432"/>
      <c r="AF157" s="432"/>
      <c r="AG157" s="432"/>
      <c r="AH157" s="432"/>
      <c r="AI157" s="432"/>
      <c r="AJ157" s="432"/>
      <c r="AK157" s="432"/>
      <c r="AL157" s="481"/>
      <c r="AM157" s="783"/>
      <c r="AN157" s="873"/>
      <c r="AO157" s="783"/>
      <c r="AP157" s="773"/>
      <c r="AQ157" s="82" t="s">
        <v>218</v>
      </c>
      <c r="AR157" s="83">
        <v>0</v>
      </c>
      <c r="AS157" s="82" t="s">
        <v>368</v>
      </c>
      <c r="AT157" s="84">
        <v>1</v>
      </c>
      <c r="AU157" s="14">
        <v>1</v>
      </c>
      <c r="AV157" s="85">
        <v>1</v>
      </c>
      <c r="AW157" s="323">
        <v>0.25</v>
      </c>
      <c r="AX157" s="85">
        <v>1</v>
      </c>
      <c r="AY157" s="323">
        <v>0.25</v>
      </c>
      <c r="AZ157" s="85">
        <v>1</v>
      </c>
      <c r="BA157" s="329">
        <v>0.25</v>
      </c>
      <c r="BB157" s="86">
        <v>1</v>
      </c>
      <c r="BC157" s="329">
        <v>0.25</v>
      </c>
      <c r="BD157" s="87">
        <v>1</v>
      </c>
      <c r="BE157" s="85">
        <v>0</v>
      </c>
      <c r="BF157" s="85">
        <v>0</v>
      </c>
      <c r="BG157" s="339">
        <v>0</v>
      </c>
      <c r="BH157" s="377">
        <v>1</v>
      </c>
      <c r="BI157" s="423">
        <v>1</v>
      </c>
      <c r="BJ157" s="378">
        <v>0</v>
      </c>
      <c r="BK157" s="423">
        <v>0</v>
      </c>
      <c r="BL157" s="378">
        <v>0</v>
      </c>
      <c r="BM157" s="423">
        <v>0</v>
      </c>
      <c r="BN157" s="378">
        <v>0</v>
      </c>
      <c r="BO157" s="423">
        <v>0</v>
      </c>
      <c r="BP157" s="615">
        <v>0.25</v>
      </c>
      <c r="BQ157" s="608">
        <v>0.25</v>
      </c>
      <c r="BR157" s="623">
        <v>0.25</v>
      </c>
      <c r="BS157" s="87">
        <v>13000</v>
      </c>
      <c r="BT157" s="85">
        <v>0</v>
      </c>
      <c r="BU157" s="85">
        <v>0</v>
      </c>
      <c r="BV157" s="95">
        <v>0</v>
      </c>
      <c r="BW157" s="388" t="s">
        <v>978</v>
      </c>
      <c r="BX157" s="96">
        <v>23000</v>
      </c>
      <c r="BY157" s="85">
        <v>0</v>
      </c>
      <c r="BZ157" s="85">
        <v>0</v>
      </c>
      <c r="CA157" s="95">
        <v>0</v>
      </c>
      <c r="CB157" s="395" t="s">
        <v>978</v>
      </c>
      <c r="CC157" s="87">
        <v>23000</v>
      </c>
      <c r="CD157" s="85">
        <v>0</v>
      </c>
      <c r="CE157" s="85">
        <v>0</v>
      </c>
      <c r="CF157" s="95">
        <v>0</v>
      </c>
      <c r="CG157" s="388" t="s">
        <v>978</v>
      </c>
      <c r="CH157" s="96">
        <v>23000</v>
      </c>
      <c r="CI157" s="85">
        <v>0</v>
      </c>
      <c r="CJ157" s="85">
        <v>0</v>
      </c>
      <c r="CK157" s="95">
        <v>0</v>
      </c>
      <c r="CL157" s="395" t="s">
        <v>978</v>
      </c>
      <c r="CM157" s="403">
        <v>82000</v>
      </c>
      <c r="CN157" s="404">
        <v>0</v>
      </c>
      <c r="CO157" s="404">
        <v>0</v>
      </c>
      <c r="CP157" s="410">
        <v>0</v>
      </c>
      <c r="CQ157" s="388" t="s">
        <v>978</v>
      </c>
      <c r="CR157" s="90">
        <v>11</v>
      </c>
      <c r="CS157" s="91" t="s">
        <v>1008</v>
      </c>
      <c r="CT157" s="92" t="s">
        <v>19</v>
      </c>
    </row>
    <row r="158" spans="2:98" ht="30" x14ac:dyDescent="0.2">
      <c r="B158" s="856"/>
      <c r="C158" s="859"/>
      <c r="D158" s="862"/>
      <c r="E158" s="864"/>
      <c r="F158" s="864"/>
      <c r="G158" s="14"/>
      <c r="H158" s="864"/>
      <c r="I158" s="14"/>
      <c r="J158" s="14"/>
      <c r="K158" s="864"/>
      <c r="L158" s="14"/>
      <c r="M158" s="14"/>
      <c r="N158" s="864"/>
      <c r="O158" s="188"/>
      <c r="P158" s="188"/>
      <c r="Q158" s="775"/>
      <c r="R158" s="432"/>
      <c r="S158" s="432"/>
      <c r="T158" s="432"/>
      <c r="U158" s="432"/>
      <c r="V158" s="432"/>
      <c r="W158" s="432"/>
      <c r="X158" s="432"/>
      <c r="Y158" s="432"/>
      <c r="Z158" s="432"/>
      <c r="AA158" s="432"/>
      <c r="AB158" s="432"/>
      <c r="AC158" s="432"/>
      <c r="AD158" s="432"/>
      <c r="AE158" s="432"/>
      <c r="AF158" s="432"/>
      <c r="AG158" s="432"/>
      <c r="AH158" s="432"/>
      <c r="AI158" s="432"/>
      <c r="AJ158" s="432"/>
      <c r="AK158" s="432"/>
      <c r="AL158" s="481"/>
      <c r="AM158" s="783"/>
      <c r="AN158" s="873"/>
      <c r="AO158" s="783"/>
      <c r="AP158" s="773"/>
      <c r="AQ158" s="82" t="s">
        <v>219</v>
      </c>
      <c r="AR158" s="83">
        <v>0</v>
      </c>
      <c r="AS158" s="82" t="s">
        <v>369</v>
      </c>
      <c r="AT158" s="84">
        <v>1</v>
      </c>
      <c r="AU158" s="14">
        <v>1</v>
      </c>
      <c r="AV158" s="85">
        <v>1</v>
      </c>
      <c r="AW158" s="323">
        <v>0.25</v>
      </c>
      <c r="AX158" s="85">
        <v>1</v>
      </c>
      <c r="AY158" s="323">
        <v>0.25</v>
      </c>
      <c r="AZ158" s="85">
        <v>1</v>
      </c>
      <c r="BA158" s="329">
        <v>0.25</v>
      </c>
      <c r="BB158" s="86">
        <v>1</v>
      </c>
      <c r="BC158" s="329">
        <v>0.25</v>
      </c>
      <c r="BD158" s="87">
        <v>1</v>
      </c>
      <c r="BE158" s="85">
        <v>0</v>
      </c>
      <c r="BF158" s="85">
        <v>0</v>
      </c>
      <c r="BG158" s="339">
        <v>0</v>
      </c>
      <c r="BH158" s="377">
        <v>1</v>
      </c>
      <c r="BI158" s="423">
        <v>1</v>
      </c>
      <c r="BJ158" s="378">
        <v>0</v>
      </c>
      <c r="BK158" s="423">
        <v>0</v>
      </c>
      <c r="BL158" s="378">
        <v>0</v>
      </c>
      <c r="BM158" s="423">
        <v>0</v>
      </c>
      <c r="BN158" s="378">
        <v>0</v>
      </c>
      <c r="BO158" s="423">
        <v>0</v>
      </c>
      <c r="BP158" s="615">
        <v>0.25</v>
      </c>
      <c r="BQ158" s="608">
        <v>0.25</v>
      </c>
      <c r="BR158" s="623">
        <v>0.25</v>
      </c>
      <c r="BS158" s="87">
        <v>538508.99899999995</v>
      </c>
      <c r="BT158" s="85">
        <v>498386.16600000003</v>
      </c>
      <c r="BU158" s="85">
        <v>0</v>
      </c>
      <c r="BV158" s="95">
        <v>0.92549273443060898</v>
      </c>
      <c r="BW158" s="388" t="s">
        <v>978</v>
      </c>
      <c r="BX158" s="96">
        <v>624000</v>
      </c>
      <c r="BY158" s="85">
        <v>0</v>
      </c>
      <c r="BZ158" s="85">
        <v>0</v>
      </c>
      <c r="CA158" s="95">
        <v>0</v>
      </c>
      <c r="CB158" s="395" t="s">
        <v>978</v>
      </c>
      <c r="CC158" s="87">
        <v>1024000</v>
      </c>
      <c r="CD158" s="85">
        <v>0</v>
      </c>
      <c r="CE158" s="85">
        <v>0</v>
      </c>
      <c r="CF158" s="95">
        <v>0</v>
      </c>
      <c r="CG158" s="388" t="s">
        <v>978</v>
      </c>
      <c r="CH158" s="96">
        <v>624000</v>
      </c>
      <c r="CI158" s="85">
        <v>0</v>
      </c>
      <c r="CJ158" s="85">
        <v>0</v>
      </c>
      <c r="CK158" s="95">
        <v>0</v>
      </c>
      <c r="CL158" s="395" t="s">
        <v>978</v>
      </c>
      <c r="CM158" s="403">
        <v>2810508.9989999998</v>
      </c>
      <c r="CN158" s="404">
        <v>498386.16600000003</v>
      </c>
      <c r="CO158" s="404">
        <v>0</v>
      </c>
      <c r="CP158" s="410">
        <v>0.17732950372239675</v>
      </c>
      <c r="CQ158" s="388" t="s">
        <v>978</v>
      </c>
      <c r="CR158" s="90">
        <v>11</v>
      </c>
      <c r="CS158" s="91" t="s">
        <v>1008</v>
      </c>
      <c r="CT158" s="92" t="s">
        <v>19</v>
      </c>
    </row>
    <row r="159" spans="2:98" ht="30" x14ac:dyDescent="0.2">
      <c r="B159" s="856"/>
      <c r="C159" s="859"/>
      <c r="D159" s="862"/>
      <c r="E159" s="864"/>
      <c r="F159" s="864"/>
      <c r="G159" s="14"/>
      <c r="H159" s="864"/>
      <c r="I159" s="14"/>
      <c r="J159" s="14"/>
      <c r="K159" s="864"/>
      <c r="L159" s="14"/>
      <c r="M159" s="14"/>
      <c r="N159" s="864"/>
      <c r="O159" s="188"/>
      <c r="P159" s="188"/>
      <c r="Q159" s="775"/>
      <c r="R159" s="432"/>
      <c r="S159" s="432"/>
      <c r="T159" s="432"/>
      <c r="U159" s="432"/>
      <c r="V159" s="432"/>
      <c r="W159" s="432"/>
      <c r="X159" s="432"/>
      <c r="Y159" s="432"/>
      <c r="Z159" s="432"/>
      <c r="AA159" s="432"/>
      <c r="AB159" s="432"/>
      <c r="AC159" s="432"/>
      <c r="AD159" s="432"/>
      <c r="AE159" s="432"/>
      <c r="AF159" s="432"/>
      <c r="AG159" s="432"/>
      <c r="AH159" s="432"/>
      <c r="AI159" s="432"/>
      <c r="AJ159" s="432"/>
      <c r="AK159" s="432"/>
      <c r="AL159" s="481"/>
      <c r="AM159" s="783"/>
      <c r="AN159" s="873"/>
      <c r="AO159" s="783"/>
      <c r="AP159" s="773"/>
      <c r="AQ159" s="82" t="s">
        <v>220</v>
      </c>
      <c r="AR159" s="83">
        <v>0</v>
      </c>
      <c r="AS159" s="82" t="s">
        <v>370</v>
      </c>
      <c r="AT159" s="84">
        <v>1</v>
      </c>
      <c r="AU159" s="14">
        <v>3</v>
      </c>
      <c r="AV159" s="85">
        <v>0</v>
      </c>
      <c r="AW159" s="323">
        <v>0</v>
      </c>
      <c r="AX159" s="85">
        <v>1</v>
      </c>
      <c r="AY159" s="323">
        <v>0.33333333333333331</v>
      </c>
      <c r="AZ159" s="85">
        <v>1</v>
      </c>
      <c r="BA159" s="329">
        <v>0.33333333333333331</v>
      </c>
      <c r="BB159" s="86">
        <v>1</v>
      </c>
      <c r="BC159" s="329">
        <v>0.33333333333333331</v>
      </c>
      <c r="BD159" s="87">
        <v>0</v>
      </c>
      <c r="BE159" s="85">
        <v>0</v>
      </c>
      <c r="BF159" s="85">
        <v>0</v>
      </c>
      <c r="BG159" s="339">
        <v>0</v>
      </c>
      <c r="BH159" s="377" t="s">
        <v>978</v>
      </c>
      <c r="BI159" s="423" t="s">
        <v>978</v>
      </c>
      <c r="BJ159" s="378">
        <v>0</v>
      </c>
      <c r="BK159" s="423">
        <v>0</v>
      </c>
      <c r="BL159" s="378">
        <v>0</v>
      </c>
      <c r="BM159" s="423">
        <v>0</v>
      </c>
      <c r="BN159" s="378">
        <v>0</v>
      </c>
      <c r="BO159" s="423">
        <v>0</v>
      </c>
      <c r="BP159" s="615">
        <v>0</v>
      </c>
      <c r="BQ159" s="608">
        <v>0</v>
      </c>
      <c r="BR159" s="623">
        <v>0</v>
      </c>
      <c r="BS159" s="87">
        <v>0</v>
      </c>
      <c r="BT159" s="85">
        <v>0</v>
      </c>
      <c r="BU159" s="85">
        <v>0</v>
      </c>
      <c r="BV159" s="95" t="s">
        <v>978</v>
      </c>
      <c r="BW159" s="388" t="s">
        <v>978</v>
      </c>
      <c r="BX159" s="96">
        <v>25000</v>
      </c>
      <c r="BY159" s="85">
        <v>0</v>
      </c>
      <c r="BZ159" s="85">
        <v>0</v>
      </c>
      <c r="CA159" s="95">
        <v>0</v>
      </c>
      <c r="CB159" s="395" t="s">
        <v>978</v>
      </c>
      <c r="CC159" s="87">
        <v>25000</v>
      </c>
      <c r="CD159" s="85">
        <v>0</v>
      </c>
      <c r="CE159" s="85">
        <v>0</v>
      </c>
      <c r="CF159" s="95">
        <v>0</v>
      </c>
      <c r="CG159" s="388" t="s">
        <v>978</v>
      </c>
      <c r="CH159" s="96">
        <v>25000</v>
      </c>
      <c r="CI159" s="85">
        <v>0</v>
      </c>
      <c r="CJ159" s="85">
        <v>0</v>
      </c>
      <c r="CK159" s="95">
        <v>0</v>
      </c>
      <c r="CL159" s="395" t="s">
        <v>978</v>
      </c>
      <c r="CM159" s="403">
        <v>75000</v>
      </c>
      <c r="CN159" s="404">
        <v>0</v>
      </c>
      <c r="CO159" s="404">
        <v>0</v>
      </c>
      <c r="CP159" s="410">
        <v>0</v>
      </c>
      <c r="CQ159" s="388" t="s">
        <v>978</v>
      </c>
      <c r="CR159" s="90" t="s">
        <v>1002</v>
      </c>
      <c r="CS159" s="91" t="s">
        <v>1008</v>
      </c>
      <c r="CT159" s="92" t="s">
        <v>19</v>
      </c>
    </row>
    <row r="160" spans="2:98" ht="30" x14ac:dyDescent="0.2">
      <c r="B160" s="856"/>
      <c r="C160" s="859"/>
      <c r="D160" s="862"/>
      <c r="E160" s="864"/>
      <c r="F160" s="864"/>
      <c r="G160" s="14"/>
      <c r="H160" s="864"/>
      <c r="I160" s="14"/>
      <c r="J160" s="14"/>
      <c r="K160" s="864"/>
      <c r="L160" s="14"/>
      <c r="M160" s="14"/>
      <c r="N160" s="864"/>
      <c r="O160" s="188"/>
      <c r="P160" s="188"/>
      <c r="Q160" s="775"/>
      <c r="R160" s="432"/>
      <c r="S160" s="432"/>
      <c r="T160" s="432"/>
      <c r="U160" s="432"/>
      <c r="V160" s="432"/>
      <c r="W160" s="432"/>
      <c r="X160" s="432"/>
      <c r="Y160" s="432"/>
      <c r="Z160" s="432"/>
      <c r="AA160" s="432"/>
      <c r="AB160" s="432"/>
      <c r="AC160" s="432"/>
      <c r="AD160" s="432"/>
      <c r="AE160" s="432"/>
      <c r="AF160" s="432"/>
      <c r="AG160" s="432"/>
      <c r="AH160" s="432"/>
      <c r="AI160" s="432"/>
      <c r="AJ160" s="432"/>
      <c r="AK160" s="432"/>
      <c r="AL160" s="481"/>
      <c r="AM160" s="783"/>
      <c r="AN160" s="873"/>
      <c r="AO160" s="783"/>
      <c r="AP160" s="773"/>
      <c r="AQ160" s="82" t="s">
        <v>221</v>
      </c>
      <c r="AR160" s="83">
        <v>0</v>
      </c>
      <c r="AS160" s="82" t="s">
        <v>371</v>
      </c>
      <c r="AT160" s="84">
        <v>0</v>
      </c>
      <c r="AU160" s="14">
        <v>1</v>
      </c>
      <c r="AV160" s="85">
        <v>0</v>
      </c>
      <c r="AW160" s="323">
        <v>0</v>
      </c>
      <c r="AX160" s="85">
        <v>1</v>
      </c>
      <c r="AY160" s="323">
        <v>0.33</v>
      </c>
      <c r="AZ160" s="85">
        <v>1</v>
      </c>
      <c r="BA160" s="329">
        <v>0.33</v>
      </c>
      <c r="BB160" s="86">
        <v>1</v>
      </c>
      <c r="BC160" s="329">
        <v>0.34</v>
      </c>
      <c r="BD160" s="87">
        <v>0</v>
      </c>
      <c r="BE160" s="85">
        <v>0</v>
      </c>
      <c r="BF160" s="85">
        <v>0</v>
      </c>
      <c r="BG160" s="339">
        <v>0</v>
      </c>
      <c r="BH160" s="377" t="s">
        <v>978</v>
      </c>
      <c r="BI160" s="423" t="s">
        <v>978</v>
      </c>
      <c r="BJ160" s="378">
        <v>0</v>
      </c>
      <c r="BK160" s="423">
        <v>0</v>
      </c>
      <c r="BL160" s="378">
        <v>0</v>
      </c>
      <c r="BM160" s="423">
        <v>0</v>
      </c>
      <c r="BN160" s="378">
        <v>0</v>
      </c>
      <c r="BO160" s="423">
        <v>0</v>
      </c>
      <c r="BP160" s="615">
        <v>0</v>
      </c>
      <c r="BQ160" s="608">
        <v>0</v>
      </c>
      <c r="BR160" s="623">
        <v>0</v>
      </c>
      <c r="BS160" s="87">
        <v>0</v>
      </c>
      <c r="BT160" s="85">
        <v>0</v>
      </c>
      <c r="BU160" s="85">
        <v>0</v>
      </c>
      <c r="BV160" s="95" t="s">
        <v>978</v>
      </c>
      <c r="BW160" s="388" t="s">
        <v>978</v>
      </c>
      <c r="BX160" s="96">
        <v>50000</v>
      </c>
      <c r="BY160" s="85">
        <v>0</v>
      </c>
      <c r="BZ160" s="85">
        <v>0</v>
      </c>
      <c r="CA160" s="95">
        <v>0</v>
      </c>
      <c r="CB160" s="395" t="s">
        <v>978</v>
      </c>
      <c r="CC160" s="87">
        <v>200000</v>
      </c>
      <c r="CD160" s="85">
        <v>0</v>
      </c>
      <c r="CE160" s="85">
        <v>0</v>
      </c>
      <c r="CF160" s="95">
        <v>0</v>
      </c>
      <c r="CG160" s="388" t="s">
        <v>978</v>
      </c>
      <c r="CH160" s="96">
        <v>100000</v>
      </c>
      <c r="CI160" s="85">
        <v>0</v>
      </c>
      <c r="CJ160" s="85">
        <v>0</v>
      </c>
      <c r="CK160" s="95">
        <v>0</v>
      </c>
      <c r="CL160" s="395" t="s">
        <v>978</v>
      </c>
      <c r="CM160" s="403">
        <v>350000</v>
      </c>
      <c r="CN160" s="404">
        <v>0</v>
      </c>
      <c r="CO160" s="404">
        <v>0</v>
      </c>
      <c r="CP160" s="410">
        <v>0</v>
      </c>
      <c r="CQ160" s="388" t="s">
        <v>978</v>
      </c>
      <c r="CR160" s="90">
        <v>11</v>
      </c>
      <c r="CS160" s="91" t="s">
        <v>1008</v>
      </c>
      <c r="CT160" s="92" t="s">
        <v>19</v>
      </c>
    </row>
    <row r="161" spans="2:98" ht="30.75" thickBot="1" x14ac:dyDescent="0.25">
      <c r="B161" s="856"/>
      <c r="C161" s="859"/>
      <c r="D161" s="862"/>
      <c r="E161" s="864"/>
      <c r="F161" s="864"/>
      <c r="G161" s="14"/>
      <c r="H161" s="864"/>
      <c r="I161" s="14"/>
      <c r="J161" s="14"/>
      <c r="K161" s="864"/>
      <c r="L161" s="14"/>
      <c r="M161" s="14"/>
      <c r="N161" s="864"/>
      <c r="O161" s="188"/>
      <c r="P161" s="188"/>
      <c r="Q161" s="775"/>
      <c r="R161" s="432"/>
      <c r="S161" s="432"/>
      <c r="T161" s="432"/>
      <c r="U161" s="432"/>
      <c r="V161" s="432"/>
      <c r="W161" s="432"/>
      <c r="X161" s="432"/>
      <c r="Y161" s="432"/>
      <c r="Z161" s="432"/>
      <c r="AA161" s="432"/>
      <c r="AB161" s="432"/>
      <c r="AC161" s="432"/>
      <c r="AD161" s="432"/>
      <c r="AE161" s="432"/>
      <c r="AF161" s="432"/>
      <c r="AG161" s="432"/>
      <c r="AH161" s="432"/>
      <c r="AI161" s="432"/>
      <c r="AJ161" s="432"/>
      <c r="AK161" s="432"/>
      <c r="AL161" s="481"/>
      <c r="AM161" s="783"/>
      <c r="AN161" s="873"/>
      <c r="AO161" s="777"/>
      <c r="AP161" s="778"/>
      <c r="AQ161" s="97" t="s">
        <v>222</v>
      </c>
      <c r="AR161" s="98">
        <v>0</v>
      </c>
      <c r="AS161" s="97" t="s">
        <v>372</v>
      </c>
      <c r="AT161" s="99">
        <v>0</v>
      </c>
      <c r="AU161" s="26">
        <v>2</v>
      </c>
      <c r="AV161" s="139">
        <v>1</v>
      </c>
      <c r="AW161" s="324">
        <v>0.5</v>
      </c>
      <c r="AX161" s="139">
        <v>1</v>
      </c>
      <c r="AY161" s="324">
        <v>0.5</v>
      </c>
      <c r="AZ161" s="139">
        <v>0</v>
      </c>
      <c r="BA161" s="330">
        <v>0</v>
      </c>
      <c r="BB161" s="140">
        <v>0</v>
      </c>
      <c r="BC161" s="330">
        <v>0</v>
      </c>
      <c r="BD161" s="141">
        <v>1</v>
      </c>
      <c r="BE161" s="139">
        <v>0</v>
      </c>
      <c r="BF161" s="139">
        <v>0</v>
      </c>
      <c r="BG161" s="345">
        <v>0</v>
      </c>
      <c r="BH161" s="381">
        <v>1</v>
      </c>
      <c r="BI161" s="424">
        <v>1</v>
      </c>
      <c r="BJ161" s="382">
        <v>0</v>
      </c>
      <c r="BK161" s="424">
        <v>0</v>
      </c>
      <c r="BL161" s="382" t="s">
        <v>978</v>
      </c>
      <c r="BM161" s="424" t="s">
        <v>978</v>
      </c>
      <c r="BN161" s="382" t="s">
        <v>978</v>
      </c>
      <c r="BO161" s="424" t="s">
        <v>978</v>
      </c>
      <c r="BP161" s="616">
        <v>0.5</v>
      </c>
      <c r="BQ161" s="609">
        <v>0.5</v>
      </c>
      <c r="BR161" s="624">
        <v>0.5</v>
      </c>
      <c r="BS161" s="141">
        <v>47025</v>
      </c>
      <c r="BT161" s="139">
        <v>47025</v>
      </c>
      <c r="BU161" s="139">
        <v>0</v>
      </c>
      <c r="BV161" s="147">
        <v>1</v>
      </c>
      <c r="BW161" s="389" t="s">
        <v>978</v>
      </c>
      <c r="BX161" s="142">
        <v>100000</v>
      </c>
      <c r="BY161" s="139">
        <v>0</v>
      </c>
      <c r="BZ161" s="139">
        <v>0</v>
      </c>
      <c r="CA161" s="147">
        <v>0</v>
      </c>
      <c r="CB161" s="396" t="s">
        <v>978</v>
      </c>
      <c r="CC161" s="141">
        <v>0</v>
      </c>
      <c r="CD161" s="139">
        <v>0</v>
      </c>
      <c r="CE161" s="139">
        <v>0</v>
      </c>
      <c r="CF161" s="147" t="s">
        <v>978</v>
      </c>
      <c r="CG161" s="389" t="s">
        <v>978</v>
      </c>
      <c r="CH161" s="142">
        <v>0</v>
      </c>
      <c r="CI161" s="139">
        <v>0</v>
      </c>
      <c r="CJ161" s="139">
        <v>0</v>
      </c>
      <c r="CK161" s="147" t="s">
        <v>978</v>
      </c>
      <c r="CL161" s="396" t="s">
        <v>978</v>
      </c>
      <c r="CM161" s="407">
        <v>147025</v>
      </c>
      <c r="CN161" s="408">
        <v>47025</v>
      </c>
      <c r="CO161" s="408">
        <v>0</v>
      </c>
      <c r="CP161" s="411">
        <v>0.31984356401972452</v>
      </c>
      <c r="CQ161" s="389" t="s">
        <v>978</v>
      </c>
      <c r="CR161" s="103" t="s">
        <v>1011</v>
      </c>
      <c r="CS161" s="104" t="s">
        <v>1008</v>
      </c>
      <c r="CT161" s="105" t="s">
        <v>19</v>
      </c>
    </row>
    <row r="162" spans="2:98" ht="30" customHeight="1" x14ac:dyDescent="0.2">
      <c r="B162" s="856"/>
      <c r="C162" s="859"/>
      <c r="D162" s="862"/>
      <c r="E162" s="864"/>
      <c r="F162" s="864"/>
      <c r="G162" s="14"/>
      <c r="H162" s="864"/>
      <c r="I162" s="14"/>
      <c r="J162" s="14"/>
      <c r="K162" s="864"/>
      <c r="L162" s="14"/>
      <c r="M162" s="14"/>
      <c r="N162" s="864"/>
      <c r="O162" s="188"/>
      <c r="P162" s="188"/>
      <c r="Q162" s="775"/>
      <c r="R162" s="432"/>
      <c r="S162" s="432"/>
      <c r="T162" s="432"/>
      <c r="U162" s="432"/>
      <c r="V162" s="432"/>
      <c r="W162" s="432"/>
      <c r="X162" s="432"/>
      <c r="Y162" s="432"/>
      <c r="Z162" s="432"/>
      <c r="AA162" s="432"/>
      <c r="AB162" s="432"/>
      <c r="AC162" s="432"/>
      <c r="AD162" s="432"/>
      <c r="AE162" s="432"/>
      <c r="AF162" s="432"/>
      <c r="AG162" s="432"/>
      <c r="AH162" s="432"/>
      <c r="AI162" s="432"/>
      <c r="AJ162" s="432"/>
      <c r="AK162" s="432"/>
      <c r="AL162" s="481"/>
      <c r="AM162" s="783"/>
      <c r="AN162" s="873"/>
      <c r="AO162" s="780">
        <v>0.34497623501993041</v>
      </c>
      <c r="AP162" s="779" t="s">
        <v>416</v>
      </c>
      <c r="AQ162" s="106" t="s">
        <v>223</v>
      </c>
      <c r="AR162" s="107">
        <v>0</v>
      </c>
      <c r="AS162" s="106" t="s">
        <v>373</v>
      </c>
      <c r="AT162" s="108">
        <v>1</v>
      </c>
      <c r="AU162" s="43">
        <v>1</v>
      </c>
      <c r="AV162" s="109">
        <v>0</v>
      </c>
      <c r="AW162" s="323">
        <v>0</v>
      </c>
      <c r="AX162" s="109">
        <v>0</v>
      </c>
      <c r="AY162" s="323">
        <v>0</v>
      </c>
      <c r="AZ162" s="109">
        <v>0</v>
      </c>
      <c r="BA162" s="329">
        <v>0</v>
      </c>
      <c r="BB162" s="110">
        <v>1</v>
      </c>
      <c r="BC162" s="329">
        <v>1</v>
      </c>
      <c r="BD162" s="111">
        <v>0</v>
      </c>
      <c r="BE162" s="109">
        <v>0</v>
      </c>
      <c r="BF162" s="109">
        <v>0</v>
      </c>
      <c r="BG162" s="342">
        <v>0</v>
      </c>
      <c r="BH162" s="379" t="s">
        <v>978</v>
      </c>
      <c r="BI162" s="425" t="s">
        <v>978</v>
      </c>
      <c r="BJ162" s="380" t="s">
        <v>978</v>
      </c>
      <c r="BK162" s="425" t="s">
        <v>978</v>
      </c>
      <c r="BL162" s="380" t="s">
        <v>978</v>
      </c>
      <c r="BM162" s="425" t="s">
        <v>978</v>
      </c>
      <c r="BN162" s="380">
        <v>0</v>
      </c>
      <c r="BO162" s="425">
        <v>0</v>
      </c>
      <c r="BP162" s="617">
        <v>0</v>
      </c>
      <c r="BQ162" s="610">
        <v>0</v>
      </c>
      <c r="BR162" s="625">
        <v>0</v>
      </c>
      <c r="BS162" s="111">
        <v>0</v>
      </c>
      <c r="BT162" s="109">
        <v>0</v>
      </c>
      <c r="BU162" s="109">
        <v>0</v>
      </c>
      <c r="BV162" s="289" t="s">
        <v>978</v>
      </c>
      <c r="BW162" s="390" t="s">
        <v>978</v>
      </c>
      <c r="BX162" s="112">
        <v>0</v>
      </c>
      <c r="BY162" s="109">
        <v>0</v>
      </c>
      <c r="BZ162" s="109">
        <v>0</v>
      </c>
      <c r="CA162" s="289" t="s">
        <v>978</v>
      </c>
      <c r="CB162" s="397" t="s">
        <v>978</v>
      </c>
      <c r="CC162" s="111">
        <v>500000</v>
      </c>
      <c r="CD162" s="109">
        <v>0</v>
      </c>
      <c r="CE162" s="109">
        <v>0</v>
      </c>
      <c r="CF162" s="289">
        <v>0</v>
      </c>
      <c r="CG162" s="390" t="s">
        <v>978</v>
      </c>
      <c r="CH162" s="112">
        <v>0</v>
      </c>
      <c r="CI162" s="109">
        <v>0</v>
      </c>
      <c r="CJ162" s="109">
        <v>0</v>
      </c>
      <c r="CK162" s="289" t="s">
        <v>978</v>
      </c>
      <c r="CL162" s="397" t="s">
        <v>978</v>
      </c>
      <c r="CM162" s="405">
        <v>500000</v>
      </c>
      <c r="CN162" s="406">
        <v>0</v>
      </c>
      <c r="CO162" s="406">
        <v>0</v>
      </c>
      <c r="CP162" s="412">
        <v>0</v>
      </c>
      <c r="CQ162" s="390" t="s">
        <v>978</v>
      </c>
      <c r="CR162" s="113" t="s">
        <v>1012</v>
      </c>
      <c r="CS162" s="114" t="s">
        <v>1008</v>
      </c>
      <c r="CT162" s="115" t="s">
        <v>19</v>
      </c>
    </row>
    <row r="163" spans="2:98" ht="45" x14ac:dyDescent="0.2">
      <c r="B163" s="856"/>
      <c r="C163" s="859"/>
      <c r="D163" s="862"/>
      <c r="E163" s="864"/>
      <c r="F163" s="864"/>
      <c r="G163" s="14"/>
      <c r="H163" s="864"/>
      <c r="I163" s="14"/>
      <c r="J163" s="14"/>
      <c r="K163" s="864"/>
      <c r="L163" s="14"/>
      <c r="M163" s="14"/>
      <c r="N163" s="864"/>
      <c r="O163" s="188"/>
      <c r="P163" s="188"/>
      <c r="Q163" s="775"/>
      <c r="R163" s="432"/>
      <c r="S163" s="432"/>
      <c r="T163" s="432"/>
      <c r="U163" s="432"/>
      <c r="V163" s="432"/>
      <c r="W163" s="432"/>
      <c r="X163" s="432"/>
      <c r="Y163" s="432"/>
      <c r="Z163" s="432"/>
      <c r="AA163" s="432"/>
      <c r="AB163" s="432"/>
      <c r="AC163" s="432"/>
      <c r="AD163" s="432"/>
      <c r="AE163" s="432"/>
      <c r="AF163" s="432"/>
      <c r="AG163" s="432"/>
      <c r="AH163" s="432"/>
      <c r="AI163" s="432"/>
      <c r="AJ163" s="432"/>
      <c r="AK163" s="432"/>
      <c r="AL163" s="481"/>
      <c r="AM163" s="783"/>
      <c r="AN163" s="873"/>
      <c r="AO163" s="783"/>
      <c r="AP163" s="773"/>
      <c r="AQ163" s="82" t="s">
        <v>224</v>
      </c>
      <c r="AR163" s="83">
        <v>0</v>
      </c>
      <c r="AS163" s="82" t="s">
        <v>374</v>
      </c>
      <c r="AT163" s="84">
        <v>1</v>
      </c>
      <c r="AU163" s="14">
        <v>14</v>
      </c>
      <c r="AV163" s="85">
        <v>3</v>
      </c>
      <c r="AW163" s="323">
        <v>0.21428571428571427</v>
      </c>
      <c r="AX163" s="85">
        <v>3</v>
      </c>
      <c r="AY163" s="323">
        <v>0.21428571428571427</v>
      </c>
      <c r="AZ163" s="85">
        <v>4</v>
      </c>
      <c r="BA163" s="329">
        <v>0.2857142857142857</v>
      </c>
      <c r="BB163" s="86">
        <v>4</v>
      </c>
      <c r="BC163" s="329">
        <v>0.2857142857142857</v>
      </c>
      <c r="BD163" s="87">
        <v>3</v>
      </c>
      <c r="BE163" s="85">
        <v>0</v>
      </c>
      <c r="BF163" s="85">
        <v>0</v>
      </c>
      <c r="BG163" s="339">
        <v>0</v>
      </c>
      <c r="BH163" s="377">
        <v>1</v>
      </c>
      <c r="BI163" s="423">
        <v>1</v>
      </c>
      <c r="BJ163" s="378">
        <v>0</v>
      </c>
      <c r="BK163" s="423">
        <v>0</v>
      </c>
      <c r="BL163" s="378">
        <v>0</v>
      </c>
      <c r="BM163" s="423">
        <v>0</v>
      </c>
      <c r="BN163" s="378">
        <v>0</v>
      </c>
      <c r="BO163" s="423">
        <v>0</v>
      </c>
      <c r="BP163" s="615">
        <v>0.21428571428571427</v>
      </c>
      <c r="BQ163" s="608">
        <v>0.21428571428571427</v>
      </c>
      <c r="BR163" s="623">
        <v>0.21428571428571427</v>
      </c>
      <c r="BS163" s="87">
        <v>1121600</v>
      </c>
      <c r="BT163" s="85">
        <v>1121600</v>
      </c>
      <c r="BU163" s="85">
        <v>0</v>
      </c>
      <c r="BV163" s="95">
        <v>1</v>
      </c>
      <c r="BW163" s="388" t="s">
        <v>978</v>
      </c>
      <c r="BX163" s="96">
        <v>1035443</v>
      </c>
      <c r="BY163" s="85">
        <v>0</v>
      </c>
      <c r="BZ163" s="85">
        <v>0</v>
      </c>
      <c r="CA163" s="95">
        <v>0</v>
      </c>
      <c r="CB163" s="395" t="s">
        <v>978</v>
      </c>
      <c r="CC163" s="87">
        <v>3083000</v>
      </c>
      <c r="CD163" s="85">
        <v>0</v>
      </c>
      <c r="CE163" s="85">
        <v>0</v>
      </c>
      <c r="CF163" s="95">
        <v>0</v>
      </c>
      <c r="CG163" s="388" t="s">
        <v>978</v>
      </c>
      <c r="CH163" s="96">
        <v>5178000</v>
      </c>
      <c r="CI163" s="85">
        <v>0</v>
      </c>
      <c r="CJ163" s="85">
        <v>0</v>
      </c>
      <c r="CK163" s="95">
        <v>0</v>
      </c>
      <c r="CL163" s="395" t="s">
        <v>978</v>
      </c>
      <c r="CM163" s="403">
        <v>10418043</v>
      </c>
      <c r="CN163" s="404">
        <v>1121600</v>
      </c>
      <c r="CO163" s="404">
        <v>0</v>
      </c>
      <c r="CP163" s="410">
        <v>0.10765937518207594</v>
      </c>
      <c r="CQ163" s="388" t="s">
        <v>978</v>
      </c>
      <c r="CR163" s="90" t="s">
        <v>1012</v>
      </c>
      <c r="CS163" s="91" t="s">
        <v>1008</v>
      </c>
      <c r="CT163" s="92" t="s">
        <v>19</v>
      </c>
    </row>
    <row r="164" spans="2:98" ht="45" x14ac:dyDescent="0.2">
      <c r="B164" s="856"/>
      <c r="C164" s="859"/>
      <c r="D164" s="862"/>
      <c r="E164" s="864"/>
      <c r="F164" s="864"/>
      <c r="G164" s="14"/>
      <c r="H164" s="864"/>
      <c r="I164" s="14"/>
      <c r="J164" s="14"/>
      <c r="K164" s="864"/>
      <c r="L164" s="14"/>
      <c r="M164" s="14"/>
      <c r="N164" s="864"/>
      <c r="O164" s="188"/>
      <c r="P164" s="188"/>
      <c r="Q164" s="775"/>
      <c r="R164" s="432"/>
      <c r="S164" s="432"/>
      <c r="T164" s="432"/>
      <c r="U164" s="432"/>
      <c r="V164" s="432"/>
      <c r="W164" s="432"/>
      <c r="X164" s="432"/>
      <c r="Y164" s="432"/>
      <c r="Z164" s="432"/>
      <c r="AA164" s="432"/>
      <c r="AB164" s="432"/>
      <c r="AC164" s="432"/>
      <c r="AD164" s="432"/>
      <c r="AE164" s="432"/>
      <c r="AF164" s="432"/>
      <c r="AG164" s="432"/>
      <c r="AH164" s="432"/>
      <c r="AI164" s="432"/>
      <c r="AJ164" s="432"/>
      <c r="AK164" s="432"/>
      <c r="AL164" s="481"/>
      <c r="AM164" s="783"/>
      <c r="AN164" s="873"/>
      <c r="AO164" s="783"/>
      <c r="AP164" s="773"/>
      <c r="AQ164" s="82" t="s">
        <v>225</v>
      </c>
      <c r="AR164" s="83">
        <v>0</v>
      </c>
      <c r="AS164" s="82" t="s">
        <v>375</v>
      </c>
      <c r="AT164" s="93">
        <v>0</v>
      </c>
      <c r="AU164" s="46">
        <v>1</v>
      </c>
      <c r="AV164" s="94">
        <v>0</v>
      </c>
      <c r="AW164" s="323">
        <v>0</v>
      </c>
      <c r="AX164" s="94">
        <v>0.05</v>
      </c>
      <c r="AY164" s="323">
        <v>0.05</v>
      </c>
      <c r="AZ164" s="94">
        <v>0.15</v>
      </c>
      <c r="BA164" s="329">
        <v>0.15</v>
      </c>
      <c r="BB164" s="95">
        <v>0.8</v>
      </c>
      <c r="BC164" s="329">
        <v>0.8</v>
      </c>
      <c r="BD164" s="349">
        <v>0</v>
      </c>
      <c r="BE164" s="94">
        <v>0</v>
      </c>
      <c r="BF164" s="94">
        <v>0</v>
      </c>
      <c r="BG164" s="340">
        <v>0</v>
      </c>
      <c r="BH164" s="377" t="s">
        <v>978</v>
      </c>
      <c r="BI164" s="423" t="s">
        <v>978</v>
      </c>
      <c r="BJ164" s="378">
        <v>0</v>
      </c>
      <c r="BK164" s="423">
        <v>0</v>
      </c>
      <c r="BL164" s="378">
        <v>0</v>
      </c>
      <c r="BM164" s="423">
        <v>0</v>
      </c>
      <c r="BN164" s="378">
        <v>0</v>
      </c>
      <c r="BO164" s="423">
        <v>0</v>
      </c>
      <c r="BP164" s="615">
        <v>0</v>
      </c>
      <c r="BQ164" s="608">
        <v>0</v>
      </c>
      <c r="BR164" s="623">
        <v>0</v>
      </c>
      <c r="BS164" s="87">
        <v>0</v>
      </c>
      <c r="BT164" s="85">
        <v>0</v>
      </c>
      <c r="BU164" s="85">
        <v>0</v>
      </c>
      <c r="BV164" s="95" t="s">
        <v>978</v>
      </c>
      <c r="BW164" s="388" t="s">
        <v>978</v>
      </c>
      <c r="BX164" s="96">
        <v>100000</v>
      </c>
      <c r="BY164" s="85">
        <v>0</v>
      </c>
      <c r="BZ164" s="85">
        <v>0</v>
      </c>
      <c r="CA164" s="95">
        <v>0</v>
      </c>
      <c r="CB164" s="395" t="s">
        <v>978</v>
      </c>
      <c r="CC164" s="87">
        <v>850000</v>
      </c>
      <c r="CD164" s="85">
        <v>0</v>
      </c>
      <c r="CE164" s="85">
        <v>0</v>
      </c>
      <c r="CF164" s="95">
        <v>0</v>
      </c>
      <c r="CG164" s="388" t="s">
        <v>978</v>
      </c>
      <c r="CH164" s="96">
        <v>4200000</v>
      </c>
      <c r="CI164" s="85">
        <v>0</v>
      </c>
      <c r="CJ164" s="85">
        <v>0</v>
      </c>
      <c r="CK164" s="95">
        <v>0</v>
      </c>
      <c r="CL164" s="395" t="s">
        <v>978</v>
      </c>
      <c r="CM164" s="403">
        <v>5150000</v>
      </c>
      <c r="CN164" s="404">
        <v>0</v>
      </c>
      <c r="CO164" s="404">
        <v>0</v>
      </c>
      <c r="CP164" s="410">
        <v>0</v>
      </c>
      <c r="CQ164" s="388" t="s">
        <v>978</v>
      </c>
      <c r="CR164" s="90" t="s">
        <v>1012</v>
      </c>
      <c r="CS164" s="91" t="s">
        <v>1008</v>
      </c>
      <c r="CT164" s="92" t="s">
        <v>19</v>
      </c>
    </row>
    <row r="165" spans="2:98" ht="30" x14ac:dyDescent="0.2">
      <c r="B165" s="856"/>
      <c r="C165" s="859"/>
      <c r="D165" s="862"/>
      <c r="E165" s="864"/>
      <c r="F165" s="864"/>
      <c r="G165" s="14"/>
      <c r="H165" s="864"/>
      <c r="I165" s="14"/>
      <c r="J165" s="14"/>
      <c r="K165" s="864"/>
      <c r="L165" s="14"/>
      <c r="M165" s="14"/>
      <c r="N165" s="864"/>
      <c r="O165" s="188"/>
      <c r="P165" s="188"/>
      <c r="Q165" s="775"/>
      <c r="R165" s="432"/>
      <c r="S165" s="432"/>
      <c r="T165" s="432"/>
      <c r="U165" s="432"/>
      <c r="V165" s="432"/>
      <c r="W165" s="432"/>
      <c r="X165" s="432"/>
      <c r="Y165" s="432"/>
      <c r="Z165" s="432"/>
      <c r="AA165" s="432"/>
      <c r="AB165" s="432"/>
      <c r="AC165" s="432"/>
      <c r="AD165" s="432"/>
      <c r="AE165" s="432"/>
      <c r="AF165" s="432"/>
      <c r="AG165" s="432"/>
      <c r="AH165" s="432"/>
      <c r="AI165" s="432"/>
      <c r="AJ165" s="432"/>
      <c r="AK165" s="432"/>
      <c r="AL165" s="481"/>
      <c r="AM165" s="783"/>
      <c r="AN165" s="873"/>
      <c r="AO165" s="783"/>
      <c r="AP165" s="773"/>
      <c r="AQ165" s="82" t="s">
        <v>226</v>
      </c>
      <c r="AR165" s="83">
        <v>0</v>
      </c>
      <c r="AS165" s="82" t="s">
        <v>376</v>
      </c>
      <c r="AT165" s="84">
        <v>1</v>
      </c>
      <c r="AU165" s="14">
        <v>1</v>
      </c>
      <c r="AV165" s="85">
        <v>1</v>
      </c>
      <c r="AW165" s="323">
        <v>0.25</v>
      </c>
      <c r="AX165" s="85">
        <v>1</v>
      </c>
      <c r="AY165" s="323">
        <v>0.25</v>
      </c>
      <c r="AZ165" s="85">
        <v>1</v>
      </c>
      <c r="BA165" s="329">
        <v>0.25</v>
      </c>
      <c r="BB165" s="86">
        <v>1</v>
      </c>
      <c r="BC165" s="329">
        <v>0.25</v>
      </c>
      <c r="BD165" s="87">
        <v>1</v>
      </c>
      <c r="BE165" s="85">
        <v>0</v>
      </c>
      <c r="BF165" s="85">
        <v>0</v>
      </c>
      <c r="BG165" s="339">
        <v>0</v>
      </c>
      <c r="BH165" s="377">
        <v>1</v>
      </c>
      <c r="BI165" s="423">
        <v>1</v>
      </c>
      <c r="BJ165" s="378">
        <v>0</v>
      </c>
      <c r="BK165" s="423">
        <v>0</v>
      </c>
      <c r="BL165" s="378">
        <v>0</v>
      </c>
      <c r="BM165" s="423">
        <v>0</v>
      </c>
      <c r="BN165" s="378">
        <v>0</v>
      </c>
      <c r="BO165" s="423">
        <v>0</v>
      </c>
      <c r="BP165" s="615">
        <v>0.25</v>
      </c>
      <c r="BQ165" s="608">
        <v>0.25</v>
      </c>
      <c r="BR165" s="623">
        <v>0.25</v>
      </c>
      <c r="BS165" s="87">
        <v>73000</v>
      </c>
      <c r="BT165" s="85">
        <v>73000</v>
      </c>
      <c r="BU165" s="85">
        <v>0</v>
      </c>
      <c r="BV165" s="95">
        <v>1</v>
      </c>
      <c r="BW165" s="388" t="s">
        <v>978</v>
      </c>
      <c r="BX165" s="96">
        <v>250000</v>
      </c>
      <c r="BY165" s="85">
        <v>0</v>
      </c>
      <c r="BZ165" s="85">
        <v>0</v>
      </c>
      <c r="CA165" s="95">
        <v>0</v>
      </c>
      <c r="CB165" s="395" t="s">
        <v>978</v>
      </c>
      <c r="CC165" s="87">
        <v>739914</v>
      </c>
      <c r="CD165" s="85">
        <v>0</v>
      </c>
      <c r="CE165" s="85">
        <v>0</v>
      </c>
      <c r="CF165" s="95">
        <v>0</v>
      </c>
      <c r="CG165" s="388" t="s">
        <v>978</v>
      </c>
      <c r="CH165" s="96">
        <v>885625</v>
      </c>
      <c r="CI165" s="85">
        <v>0</v>
      </c>
      <c r="CJ165" s="85">
        <v>0</v>
      </c>
      <c r="CK165" s="95">
        <v>0</v>
      </c>
      <c r="CL165" s="395" t="s">
        <v>978</v>
      </c>
      <c r="CM165" s="403">
        <v>1948539</v>
      </c>
      <c r="CN165" s="404">
        <v>73000</v>
      </c>
      <c r="CO165" s="404">
        <v>0</v>
      </c>
      <c r="CP165" s="410">
        <v>3.7463966592405903E-2</v>
      </c>
      <c r="CQ165" s="388" t="s">
        <v>978</v>
      </c>
      <c r="CR165" s="90" t="s">
        <v>1013</v>
      </c>
      <c r="CS165" s="91" t="s">
        <v>1008</v>
      </c>
      <c r="CT165" s="92" t="s">
        <v>19</v>
      </c>
    </row>
    <row r="166" spans="2:98" ht="30.75" thickBot="1" x14ac:dyDescent="0.25">
      <c r="B166" s="857"/>
      <c r="C166" s="860"/>
      <c r="D166" s="865"/>
      <c r="E166" s="881"/>
      <c r="F166" s="881"/>
      <c r="G166" s="26"/>
      <c r="H166" s="881"/>
      <c r="I166" s="26"/>
      <c r="J166" s="26"/>
      <c r="K166" s="881"/>
      <c r="L166" s="26"/>
      <c r="M166" s="26"/>
      <c r="N166" s="881"/>
      <c r="O166" s="193"/>
      <c r="P166" s="193"/>
      <c r="Q166" s="892"/>
      <c r="R166" s="433"/>
      <c r="S166" s="433"/>
      <c r="T166" s="433"/>
      <c r="U166" s="433"/>
      <c r="V166" s="433"/>
      <c r="W166" s="433"/>
      <c r="X166" s="433"/>
      <c r="Y166" s="433"/>
      <c r="Z166" s="433"/>
      <c r="AA166" s="433"/>
      <c r="AB166" s="433"/>
      <c r="AC166" s="433"/>
      <c r="AD166" s="433"/>
      <c r="AE166" s="433"/>
      <c r="AF166" s="433"/>
      <c r="AG166" s="433"/>
      <c r="AH166" s="433"/>
      <c r="AI166" s="433"/>
      <c r="AJ166" s="433"/>
      <c r="AK166" s="433"/>
      <c r="AL166" s="486"/>
      <c r="AM166" s="777"/>
      <c r="AN166" s="893"/>
      <c r="AO166" s="777"/>
      <c r="AP166" s="778"/>
      <c r="AQ166" s="97" t="s">
        <v>227</v>
      </c>
      <c r="AR166" s="98">
        <v>0</v>
      </c>
      <c r="AS166" s="97" t="s">
        <v>377</v>
      </c>
      <c r="AT166" s="99">
        <v>0</v>
      </c>
      <c r="AU166" s="433">
        <v>1</v>
      </c>
      <c r="AV166" s="139">
        <v>0</v>
      </c>
      <c r="AW166" s="324">
        <v>0</v>
      </c>
      <c r="AX166" s="139">
        <v>0</v>
      </c>
      <c r="AY166" s="324">
        <v>0</v>
      </c>
      <c r="AZ166" s="139">
        <v>1</v>
      </c>
      <c r="BA166" s="330">
        <v>1</v>
      </c>
      <c r="BB166" s="140">
        <v>0</v>
      </c>
      <c r="BC166" s="330">
        <v>0</v>
      </c>
      <c r="BD166" s="141">
        <v>0</v>
      </c>
      <c r="BE166" s="139">
        <v>0</v>
      </c>
      <c r="BF166" s="139">
        <v>0</v>
      </c>
      <c r="BG166" s="345">
        <v>0</v>
      </c>
      <c r="BH166" s="417" t="s">
        <v>978</v>
      </c>
      <c r="BI166" s="424" t="s">
        <v>978</v>
      </c>
      <c r="BJ166" s="382" t="s">
        <v>978</v>
      </c>
      <c r="BK166" s="424" t="s">
        <v>978</v>
      </c>
      <c r="BL166" s="382">
        <v>0</v>
      </c>
      <c r="BM166" s="424">
        <v>0</v>
      </c>
      <c r="BN166" s="382" t="s">
        <v>978</v>
      </c>
      <c r="BO166" s="424" t="s">
        <v>978</v>
      </c>
      <c r="BP166" s="616">
        <v>0</v>
      </c>
      <c r="BQ166" s="609">
        <v>0</v>
      </c>
      <c r="BR166" s="624">
        <v>0</v>
      </c>
      <c r="BS166" s="141">
        <v>0</v>
      </c>
      <c r="BT166" s="139">
        <v>0</v>
      </c>
      <c r="BU166" s="139">
        <v>0</v>
      </c>
      <c r="BV166" s="147" t="s">
        <v>978</v>
      </c>
      <c r="BW166" s="389" t="s">
        <v>978</v>
      </c>
      <c r="BX166" s="142">
        <v>200000</v>
      </c>
      <c r="BY166" s="139">
        <v>0</v>
      </c>
      <c r="BZ166" s="139">
        <v>0</v>
      </c>
      <c r="CA166" s="147">
        <v>0</v>
      </c>
      <c r="CB166" s="396" t="s">
        <v>978</v>
      </c>
      <c r="CC166" s="141">
        <v>600000</v>
      </c>
      <c r="CD166" s="139">
        <v>0</v>
      </c>
      <c r="CE166" s="139">
        <v>0</v>
      </c>
      <c r="CF166" s="147">
        <v>0</v>
      </c>
      <c r="CG166" s="389" t="s">
        <v>978</v>
      </c>
      <c r="CH166" s="142">
        <v>0</v>
      </c>
      <c r="CI166" s="139">
        <v>0</v>
      </c>
      <c r="CJ166" s="139">
        <v>0</v>
      </c>
      <c r="CK166" s="147" t="s">
        <v>978</v>
      </c>
      <c r="CL166" s="396" t="s">
        <v>978</v>
      </c>
      <c r="CM166" s="407">
        <v>800000</v>
      </c>
      <c r="CN166" s="408">
        <v>0</v>
      </c>
      <c r="CO166" s="408">
        <v>0</v>
      </c>
      <c r="CP166" s="411">
        <v>0</v>
      </c>
      <c r="CQ166" s="389" t="s">
        <v>978</v>
      </c>
      <c r="CR166" s="103" t="s">
        <v>1002</v>
      </c>
      <c r="CS166" s="104" t="s">
        <v>1008</v>
      </c>
      <c r="CT166" s="105" t="s">
        <v>19</v>
      </c>
    </row>
    <row r="168" spans="2:98" ht="15.75" thickBot="1" x14ac:dyDescent="0.25"/>
    <row r="169" spans="2:98" ht="20.100000000000001" customHeight="1" thickBot="1" x14ac:dyDescent="0.25">
      <c r="BD169" s="454">
        <v>2020</v>
      </c>
      <c r="BE169" s="455">
        <v>2021</v>
      </c>
      <c r="BF169" s="455">
        <v>2022</v>
      </c>
      <c r="BG169" s="455">
        <v>2023</v>
      </c>
      <c r="BH169" s="456" t="s">
        <v>915</v>
      </c>
    </row>
    <row r="170" spans="2:98" ht="20.100000000000001" customHeight="1" x14ac:dyDescent="0.2">
      <c r="AZ170" s="764" t="s">
        <v>19</v>
      </c>
      <c r="BA170" s="765"/>
      <c r="BB170" s="765"/>
      <c r="BC170" s="766"/>
      <c r="BD170" s="451">
        <v>1</v>
      </c>
      <c r="BE170" s="446">
        <v>0</v>
      </c>
      <c r="BF170" s="446">
        <v>0</v>
      </c>
      <c r="BG170" s="446">
        <v>0</v>
      </c>
      <c r="BH170" s="447">
        <v>0.2360588972431078</v>
      </c>
      <c r="BI170" s="444"/>
    </row>
    <row r="171" spans="2:98" ht="20.100000000000001" customHeight="1" x14ac:dyDescent="0.2">
      <c r="AZ171" s="767" t="s">
        <v>21</v>
      </c>
      <c r="BA171" s="768"/>
      <c r="BB171" s="768"/>
      <c r="BC171" s="769"/>
      <c r="BD171" s="452">
        <v>0.99897727272727266</v>
      </c>
      <c r="BE171" s="430">
        <v>0</v>
      </c>
      <c r="BF171" s="430">
        <v>0</v>
      </c>
      <c r="BG171" s="430">
        <v>0</v>
      </c>
      <c r="BH171" s="448">
        <v>0.25949592964687312</v>
      </c>
    </row>
    <row r="172" spans="2:98" ht="20.100000000000001" customHeight="1" x14ac:dyDescent="0.2">
      <c r="AZ172" s="767" t="s">
        <v>22</v>
      </c>
      <c r="BA172" s="768"/>
      <c r="BB172" s="768"/>
      <c r="BC172" s="769"/>
      <c r="BD172" s="452">
        <v>1</v>
      </c>
      <c r="BE172" s="430">
        <v>0</v>
      </c>
      <c r="BF172" s="430">
        <v>0</v>
      </c>
      <c r="BG172" s="430">
        <v>0</v>
      </c>
      <c r="BH172" s="448">
        <v>0.22029859397373791</v>
      </c>
    </row>
    <row r="173" spans="2:98" ht="20.100000000000001" customHeight="1" x14ac:dyDescent="0.2">
      <c r="AZ173" s="767" t="s">
        <v>23</v>
      </c>
      <c r="BA173" s="768"/>
      <c r="BB173" s="768"/>
      <c r="BC173" s="769"/>
      <c r="BD173" s="452">
        <v>1</v>
      </c>
      <c r="BE173" s="430">
        <v>0</v>
      </c>
      <c r="BF173" s="430">
        <v>0</v>
      </c>
      <c r="BG173" s="430">
        <v>0</v>
      </c>
      <c r="BH173" s="448">
        <v>0.25</v>
      </c>
    </row>
    <row r="174" spans="2:98" ht="20.100000000000001" customHeight="1" x14ac:dyDescent="0.2">
      <c r="AZ174" s="767" t="s">
        <v>902</v>
      </c>
      <c r="BA174" s="768"/>
      <c r="BB174" s="768"/>
      <c r="BC174" s="769"/>
      <c r="BD174" s="452">
        <v>0.96480372323419483</v>
      </c>
      <c r="BE174" s="430">
        <v>0</v>
      </c>
      <c r="BF174" s="430">
        <v>0</v>
      </c>
      <c r="BG174" s="430">
        <v>0</v>
      </c>
      <c r="BH174" s="448">
        <v>0.21947746582332495</v>
      </c>
      <c r="BI174" s="444"/>
      <c r="BJ174" s="445"/>
      <c r="BK174" s="444"/>
    </row>
    <row r="175" spans="2:98" ht="20.100000000000001" customHeight="1" x14ac:dyDescent="0.2">
      <c r="AZ175" s="767" t="s">
        <v>914</v>
      </c>
      <c r="BA175" s="768"/>
      <c r="BB175" s="768"/>
      <c r="BC175" s="769"/>
      <c r="BD175" s="452">
        <v>0.96951212484993998</v>
      </c>
      <c r="BE175" s="430">
        <v>0</v>
      </c>
      <c r="BF175" s="430">
        <v>0</v>
      </c>
      <c r="BG175" s="430">
        <v>0</v>
      </c>
      <c r="BH175" s="448">
        <v>0.20073567930830011</v>
      </c>
    </row>
    <row r="176" spans="2:98" ht="20.100000000000001" customHeight="1" thickBot="1" x14ac:dyDescent="0.25">
      <c r="AZ176" s="882" t="s">
        <v>904</v>
      </c>
      <c r="BA176" s="883"/>
      <c r="BB176" s="883"/>
      <c r="BC176" s="884"/>
      <c r="BD176" s="453">
        <v>0.93673620414673053</v>
      </c>
      <c r="BE176" s="449">
        <v>0</v>
      </c>
      <c r="BF176" s="449">
        <v>0</v>
      </c>
      <c r="BG176" s="449">
        <v>0</v>
      </c>
      <c r="BH176" s="450">
        <v>0.19599536011080332</v>
      </c>
    </row>
  </sheetData>
  <mergeCells count="359">
    <mergeCell ref="AZ176:BC176"/>
    <mergeCell ref="DB110:DD110"/>
    <mergeCell ref="DE110:DG110"/>
    <mergeCell ref="DH110:DJ110"/>
    <mergeCell ref="DK110:DM110"/>
    <mergeCell ref="DB109:DM109"/>
    <mergeCell ref="F8:G10"/>
    <mergeCell ref="H10:J10"/>
    <mergeCell ref="Q148:Q166"/>
    <mergeCell ref="AM148:AM166"/>
    <mergeCell ref="AN148:AN166"/>
    <mergeCell ref="AO148:AO161"/>
    <mergeCell ref="AP148:AP161"/>
    <mergeCell ref="AO162:AO166"/>
    <mergeCell ref="AP162:AP166"/>
    <mergeCell ref="AO139:AO142"/>
    <mergeCell ref="AP139:AP142"/>
    <mergeCell ref="AO143:AO145"/>
    <mergeCell ref="AP143:AP145"/>
    <mergeCell ref="AN134:AN137"/>
    <mergeCell ref="AO134:AO135"/>
    <mergeCell ref="AP134:AP135"/>
    <mergeCell ref="AP109:AP112"/>
    <mergeCell ref="AP113:AP119"/>
    <mergeCell ref="AO120:AO123"/>
    <mergeCell ref="AP120:AP123"/>
    <mergeCell ref="AO124:AO127"/>
    <mergeCell ref="AP124:AP127"/>
    <mergeCell ref="AO101:AO108"/>
    <mergeCell ref="E148:E166"/>
    <mergeCell ref="F148:F166"/>
    <mergeCell ref="H148:H166"/>
    <mergeCell ref="K148:K166"/>
    <mergeCell ref="N148:N166"/>
    <mergeCell ref="Q139:Q147"/>
    <mergeCell ref="AM139:AM146"/>
    <mergeCell ref="AN139:AN146"/>
    <mergeCell ref="AO128:AO132"/>
    <mergeCell ref="AP128:AP132"/>
    <mergeCell ref="AO109:AO112"/>
    <mergeCell ref="AM80:AM132"/>
    <mergeCell ref="AN80:AN132"/>
    <mergeCell ref="AO80:AO83"/>
    <mergeCell ref="AM134:AM137"/>
    <mergeCell ref="D139:D147"/>
    <mergeCell ref="E139:E147"/>
    <mergeCell ref="F139:F147"/>
    <mergeCell ref="H139:H147"/>
    <mergeCell ref="K139:K147"/>
    <mergeCell ref="N139:N147"/>
    <mergeCell ref="K136:K138"/>
    <mergeCell ref="N136:N138"/>
    <mergeCell ref="Q136:Q138"/>
    <mergeCell ref="D80:D106"/>
    <mergeCell ref="E80:E106"/>
    <mergeCell ref="F80:F106"/>
    <mergeCell ref="H80:H106"/>
    <mergeCell ref="K80:K106"/>
    <mergeCell ref="N80:N106"/>
    <mergeCell ref="Q80:Q106"/>
    <mergeCell ref="D133:D135"/>
    <mergeCell ref="E133:E135"/>
    <mergeCell ref="F133:F135"/>
    <mergeCell ref="H133:H135"/>
    <mergeCell ref="K133:K135"/>
    <mergeCell ref="N133:N135"/>
    <mergeCell ref="Q133:Q135"/>
    <mergeCell ref="D76:D79"/>
    <mergeCell ref="E76:E79"/>
    <mergeCell ref="F76:F79"/>
    <mergeCell ref="H76:H79"/>
    <mergeCell ref="K76:K79"/>
    <mergeCell ref="N76:N79"/>
    <mergeCell ref="AP101:AP108"/>
    <mergeCell ref="D107:D132"/>
    <mergeCell ref="E107:E132"/>
    <mergeCell ref="F107:F132"/>
    <mergeCell ref="H107:H132"/>
    <mergeCell ref="K107:K132"/>
    <mergeCell ref="N107:N132"/>
    <mergeCell ref="Q107:Q132"/>
    <mergeCell ref="AP80:AP83"/>
    <mergeCell ref="AO84:AO91"/>
    <mergeCell ref="AP84:AP91"/>
    <mergeCell ref="AO92:AO97"/>
    <mergeCell ref="AP92:AP97"/>
    <mergeCell ref="AO98:AO100"/>
    <mergeCell ref="AP98:AP100"/>
    <mergeCell ref="Q76:Q79"/>
    <mergeCell ref="AO76:AO77"/>
    <mergeCell ref="AP76:AP77"/>
    <mergeCell ref="D73:D75"/>
    <mergeCell ref="E73:E75"/>
    <mergeCell ref="F73:F75"/>
    <mergeCell ref="H73:H75"/>
    <mergeCell ref="K73:K75"/>
    <mergeCell ref="N73:N75"/>
    <mergeCell ref="Q73:Q75"/>
    <mergeCell ref="K70:K72"/>
    <mergeCell ref="N70:N72"/>
    <mergeCell ref="Q70:Q72"/>
    <mergeCell ref="H57:H58"/>
    <mergeCell ref="K57:K58"/>
    <mergeCell ref="N57:N58"/>
    <mergeCell ref="Q57:Q58"/>
    <mergeCell ref="AO57:AO61"/>
    <mergeCell ref="D67:D69"/>
    <mergeCell ref="E67:E69"/>
    <mergeCell ref="F67:F69"/>
    <mergeCell ref="H67:H69"/>
    <mergeCell ref="K67:K69"/>
    <mergeCell ref="N67:N69"/>
    <mergeCell ref="Q62:Q63"/>
    <mergeCell ref="AO62:AO69"/>
    <mergeCell ref="D64:D66"/>
    <mergeCell ref="E64:E66"/>
    <mergeCell ref="F64:F66"/>
    <mergeCell ref="H64:H66"/>
    <mergeCell ref="K64:K66"/>
    <mergeCell ref="N64:N66"/>
    <mergeCell ref="Q64:Q66"/>
    <mergeCell ref="D62:D63"/>
    <mergeCell ref="E62:E63"/>
    <mergeCell ref="F62:F63"/>
    <mergeCell ref="H62:H63"/>
    <mergeCell ref="D54:D56"/>
    <mergeCell ref="E54:E56"/>
    <mergeCell ref="F54:F56"/>
    <mergeCell ref="H54:H56"/>
    <mergeCell ref="K54:K56"/>
    <mergeCell ref="N54:N56"/>
    <mergeCell ref="Q54:Q56"/>
    <mergeCell ref="AM50:AM78"/>
    <mergeCell ref="AN50:AN78"/>
    <mergeCell ref="D52:D53"/>
    <mergeCell ref="E52:E53"/>
    <mergeCell ref="F52:F53"/>
    <mergeCell ref="H52:H53"/>
    <mergeCell ref="K52:K53"/>
    <mergeCell ref="N52:N53"/>
    <mergeCell ref="D59:D61"/>
    <mergeCell ref="E59:E61"/>
    <mergeCell ref="F59:F61"/>
    <mergeCell ref="K59:K61"/>
    <mergeCell ref="N59:N61"/>
    <mergeCell ref="Q59:Q61"/>
    <mergeCell ref="D57:D58"/>
    <mergeCell ref="E57:E58"/>
    <mergeCell ref="F57:F58"/>
    <mergeCell ref="F20:F22"/>
    <mergeCell ref="H20:H22"/>
    <mergeCell ref="K20:K22"/>
    <mergeCell ref="Q44:Q48"/>
    <mergeCell ref="AO47:AO48"/>
    <mergeCell ref="AP47:AP48"/>
    <mergeCell ref="D49:D51"/>
    <mergeCell ref="E49:E51"/>
    <mergeCell ref="F49:F51"/>
    <mergeCell ref="H49:H51"/>
    <mergeCell ref="K49:K51"/>
    <mergeCell ref="N49:N51"/>
    <mergeCell ref="Q49:Q51"/>
    <mergeCell ref="AM38:AM48"/>
    <mergeCell ref="AN38:AN48"/>
    <mergeCell ref="AO38:AO46"/>
    <mergeCell ref="AP38:AP46"/>
    <mergeCell ref="D44:D48"/>
    <mergeCell ref="E44:E48"/>
    <mergeCell ref="F44:F48"/>
    <mergeCell ref="H44:H48"/>
    <mergeCell ref="K44:K48"/>
    <mergeCell ref="N44:N48"/>
    <mergeCell ref="AO50:AO51"/>
    <mergeCell ref="D38:D43"/>
    <mergeCell ref="E38:E43"/>
    <mergeCell ref="F38:F43"/>
    <mergeCell ref="H38:H43"/>
    <mergeCell ref="K38:K43"/>
    <mergeCell ref="N38:N43"/>
    <mergeCell ref="Q38:Q43"/>
    <mergeCell ref="D34:D37"/>
    <mergeCell ref="E34:E37"/>
    <mergeCell ref="F34:F37"/>
    <mergeCell ref="H34:H37"/>
    <mergeCell ref="K34:K37"/>
    <mergeCell ref="N34:N37"/>
    <mergeCell ref="D23:D24"/>
    <mergeCell ref="E23:E24"/>
    <mergeCell ref="F23:F24"/>
    <mergeCell ref="H23:H24"/>
    <mergeCell ref="K23:K24"/>
    <mergeCell ref="Q23:Q24"/>
    <mergeCell ref="AO23:AO33"/>
    <mergeCell ref="AP23:AP33"/>
    <mergeCell ref="D25:D27"/>
    <mergeCell ref="E25:E27"/>
    <mergeCell ref="F25:F27"/>
    <mergeCell ref="H25:H27"/>
    <mergeCell ref="K25:K27"/>
    <mergeCell ref="N25:N27"/>
    <mergeCell ref="Q25:Q27"/>
    <mergeCell ref="Q28:Q30"/>
    <mergeCell ref="D31:D33"/>
    <mergeCell ref="E31:E33"/>
    <mergeCell ref="F31:F33"/>
    <mergeCell ref="H31:H33"/>
    <mergeCell ref="K31:K33"/>
    <mergeCell ref="N31:N33"/>
    <mergeCell ref="Q31:Q33"/>
    <mergeCell ref="K28:K30"/>
    <mergeCell ref="D148:D166"/>
    <mergeCell ref="N20:N22"/>
    <mergeCell ref="Q20:Q22"/>
    <mergeCell ref="N28:N30"/>
    <mergeCell ref="Q34:Q37"/>
    <mergeCell ref="AO34:AO36"/>
    <mergeCell ref="D14:D16"/>
    <mergeCell ref="E14:E16"/>
    <mergeCell ref="F14:F16"/>
    <mergeCell ref="H14:H16"/>
    <mergeCell ref="K14:K16"/>
    <mergeCell ref="N14:N16"/>
    <mergeCell ref="Q14:Q16"/>
    <mergeCell ref="D17:D19"/>
    <mergeCell ref="E17:E19"/>
    <mergeCell ref="J25:J27"/>
    <mergeCell ref="I25:I27"/>
    <mergeCell ref="G25:G27"/>
    <mergeCell ref="G23:G24"/>
    <mergeCell ref="G20:G22"/>
    <mergeCell ref="G14:G16"/>
    <mergeCell ref="I14:I16"/>
    <mergeCell ref="J14:J16"/>
    <mergeCell ref="L14:L16"/>
    <mergeCell ref="BB10:BC10"/>
    <mergeCell ref="B11:B166"/>
    <mergeCell ref="C11:C166"/>
    <mergeCell ref="D11:D13"/>
    <mergeCell ref="E11:E13"/>
    <mergeCell ref="F11:F13"/>
    <mergeCell ref="H11:H13"/>
    <mergeCell ref="F17:F19"/>
    <mergeCell ref="H17:H19"/>
    <mergeCell ref="D20:D22"/>
    <mergeCell ref="E20:E22"/>
    <mergeCell ref="D28:D30"/>
    <mergeCell ref="E28:E30"/>
    <mergeCell ref="F28:F30"/>
    <mergeCell ref="H28:H30"/>
    <mergeCell ref="H59:H61"/>
    <mergeCell ref="D70:D72"/>
    <mergeCell ref="E70:E72"/>
    <mergeCell ref="F70:F72"/>
    <mergeCell ref="H70:H72"/>
    <mergeCell ref="D136:D138"/>
    <mergeCell ref="E136:E138"/>
    <mergeCell ref="F136:F138"/>
    <mergeCell ref="H136:H138"/>
    <mergeCell ref="AS8:BC9"/>
    <mergeCell ref="CR8:CR10"/>
    <mergeCell ref="CS8:CS10"/>
    <mergeCell ref="BS9:BW9"/>
    <mergeCell ref="BX9:CB9"/>
    <mergeCell ref="CC9:CG9"/>
    <mergeCell ref="CH9:CL9"/>
    <mergeCell ref="AN8:AN10"/>
    <mergeCell ref="AO8:AO10"/>
    <mergeCell ref="AP8:AP10"/>
    <mergeCell ref="AQ8:AQ10"/>
    <mergeCell ref="AR8:AR10"/>
    <mergeCell ref="BD8:BG9"/>
    <mergeCell ref="BH8:BR9"/>
    <mergeCell ref="BH10:BI10"/>
    <mergeCell ref="BJ10:BK10"/>
    <mergeCell ref="BL10:BM10"/>
    <mergeCell ref="BN10:BO10"/>
    <mergeCell ref="BP10:BR10"/>
    <mergeCell ref="CM9:CQ9"/>
    <mergeCell ref="BS8:CQ8"/>
    <mergeCell ref="AV10:AW10"/>
    <mergeCell ref="AX10:AY10"/>
    <mergeCell ref="AZ10:BA10"/>
    <mergeCell ref="G11:G13"/>
    <mergeCell ref="B3:CT3"/>
    <mergeCell ref="B4:CT4"/>
    <mergeCell ref="B5:CT5"/>
    <mergeCell ref="B8:B10"/>
    <mergeCell ref="C8:C10"/>
    <mergeCell ref="D8:D10"/>
    <mergeCell ref="E8:E10"/>
    <mergeCell ref="AM8:AM10"/>
    <mergeCell ref="Q10:S10"/>
    <mergeCell ref="N10:P10"/>
    <mergeCell ref="K10:M10"/>
    <mergeCell ref="H8:S9"/>
    <mergeCell ref="T8:AA9"/>
    <mergeCell ref="T10:U10"/>
    <mergeCell ref="V10:W10"/>
    <mergeCell ref="X10:Y10"/>
    <mergeCell ref="Z10:AA10"/>
    <mergeCell ref="AB8:AL9"/>
    <mergeCell ref="AB10:AC10"/>
    <mergeCell ref="AD10:AE10"/>
    <mergeCell ref="AF10:AG10"/>
    <mergeCell ref="AH10:AI10"/>
    <mergeCell ref="AJ10:AL10"/>
    <mergeCell ref="G17:G19"/>
    <mergeCell ref="P17:P19"/>
    <mergeCell ref="O17:O19"/>
    <mergeCell ref="M17:M19"/>
    <mergeCell ref="L17:L19"/>
    <mergeCell ref="J17:J19"/>
    <mergeCell ref="I17:I19"/>
    <mergeCell ref="O14:O16"/>
    <mergeCell ref="P14:P16"/>
    <mergeCell ref="M14:M16"/>
    <mergeCell ref="K17:K19"/>
    <mergeCell ref="N17:N19"/>
    <mergeCell ref="I20:I22"/>
    <mergeCell ref="J20:J22"/>
    <mergeCell ref="AP11:AP22"/>
    <mergeCell ref="K11:K13"/>
    <mergeCell ref="N11:N13"/>
    <mergeCell ref="Q11:Q13"/>
    <mergeCell ref="P11:P13"/>
    <mergeCell ref="O11:O13"/>
    <mergeCell ref="M11:M13"/>
    <mergeCell ref="L11:L13"/>
    <mergeCell ref="J11:J13"/>
    <mergeCell ref="I11:I13"/>
    <mergeCell ref="AM11:AM36"/>
    <mergeCell ref="AN11:AN36"/>
    <mergeCell ref="AO11:AO22"/>
    <mergeCell ref="Q17:Q19"/>
    <mergeCell ref="N23:N24"/>
    <mergeCell ref="CW110:DA110"/>
    <mergeCell ref="AZ170:BC170"/>
    <mergeCell ref="AZ171:BC171"/>
    <mergeCell ref="AZ172:BC172"/>
    <mergeCell ref="AZ173:BC173"/>
    <mergeCell ref="AZ174:BC174"/>
    <mergeCell ref="AZ175:BC175"/>
    <mergeCell ref="J23:J24"/>
    <mergeCell ref="I23:I24"/>
    <mergeCell ref="AP34:AP36"/>
    <mergeCell ref="Q52:Q53"/>
    <mergeCell ref="AO52:AO53"/>
    <mergeCell ref="AP52:AP53"/>
    <mergeCell ref="AP50:AP51"/>
    <mergeCell ref="AP57:AP61"/>
    <mergeCell ref="AO55:AO56"/>
    <mergeCell ref="AP55:AP56"/>
    <mergeCell ref="AP62:AP69"/>
    <mergeCell ref="K62:K63"/>
    <mergeCell ref="N62:N63"/>
    <mergeCell ref="Q67:Q69"/>
    <mergeCell ref="AO70:AO75"/>
    <mergeCell ref="AP70:AP75"/>
    <mergeCell ref="AO113:AO119"/>
  </mergeCells>
  <conditionalFormatting sqref="BR1:BR48 BR50:BR78 BR80:BR132 BR134:BR137 BR139:BR146 BR148:BR1048576">
    <cfRule type="iconSet" priority="6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49">
    <cfRule type="iconSet" priority="5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79">
    <cfRule type="iconSet" priority="4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133">
    <cfRule type="iconSet" priority="3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138">
    <cfRule type="iconSet" priority="2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147">
    <cfRule type="iconSet" priority="1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pageMargins left="0.9055118110236221" right="0.51181102362204722" top="0.74803149606299213" bottom="0.74803149606299213" header="0.31496062992125984" footer="0.31496062992125984"/>
  <pageSetup paperSize="14" scale="80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CT49"/>
  <sheetViews>
    <sheetView topLeftCell="CI8" zoomScale="70" zoomScaleNormal="70" workbookViewId="0">
      <pane ySplit="3" topLeftCell="A32" activePane="bottomLeft" state="frozen"/>
      <selection activeCell="A8" sqref="A8"/>
      <selection pane="bottomLeft" activeCell="CX11" sqref="CX11"/>
    </sheetView>
  </sheetViews>
  <sheetFormatPr baseColWidth="10" defaultColWidth="10.875" defaultRowHeight="25.5" x14ac:dyDescent="0.35"/>
  <cols>
    <col min="1" max="1" width="2.875" style="1" customWidth="1"/>
    <col min="2" max="2" width="10.875" style="1"/>
    <col min="3" max="3" width="22" style="1" customWidth="1"/>
    <col min="4" max="4" width="24.375" style="1" customWidth="1"/>
    <col min="5" max="5" width="10.875" style="1"/>
    <col min="6" max="6" width="15.875" style="1" customWidth="1"/>
    <col min="7" max="7" width="6.875" style="1" hidden="1" customWidth="1"/>
    <col min="8" max="8" width="10.875" style="1"/>
    <col min="9" max="10" width="6.875" style="1" hidden="1" customWidth="1"/>
    <col min="11" max="11" width="10.875" style="1"/>
    <col min="12" max="13" width="6.875" style="1" hidden="1" customWidth="1"/>
    <col min="14" max="14" width="10.875" style="1"/>
    <col min="15" max="16" width="6.875" style="1" hidden="1" customWidth="1"/>
    <col min="17" max="17" width="10.875" style="1"/>
    <col min="18" max="19" width="6.875" style="1" hidden="1" customWidth="1"/>
    <col min="20" max="20" width="12.875" style="1" hidden="1" customWidth="1"/>
    <col min="21" max="21" width="6.875" style="1" hidden="1" customWidth="1"/>
    <col min="22" max="22" width="12.875" style="1" hidden="1" customWidth="1"/>
    <col min="23" max="23" width="6.875" style="1" hidden="1" customWidth="1"/>
    <col min="24" max="24" width="12.875" style="1" hidden="1" customWidth="1"/>
    <col min="25" max="25" width="6.875" style="1" hidden="1" customWidth="1"/>
    <col min="26" max="26" width="12.875" style="1" hidden="1" customWidth="1"/>
    <col min="27" max="27" width="6.875" style="1" hidden="1" customWidth="1"/>
    <col min="28" max="28" width="12.875" style="1" hidden="1" customWidth="1"/>
    <col min="29" max="29" width="6.875" style="1" hidden="1" customWidth="1"/>
    <col min="30" max="30" width="12.875" style="1" hidden="1" customWidth="1"/>
    <col min="31" max="31" width="6.875" style="1" hidden="1" customWidth="1"/>
    <col min="32" max="32" width="12.875" style="1" hidden="1" customWidth="1"/>
    <col min="33" max="33" width="6.875" style="1" hidden="1" customWidth="1"/>
    <col min="34" max="34" width="12.875" style="1" hidden="1" customWidth="1"/>
    <col min="35" max="35" width="6.875" style="1" hidden="1" customWidth="1"/>
    <col min="36" max="36" width="12.875" style="1" hidden="1" customWidth="1"/>
    <col min="37" max="38" width="6.875" style="1" hidden="1" customWidth="1"/>
    <col min="39" max="39" width="10.875" style="1"/>
    <col min="40" max="40" width="25.375" style="1" customWidth="1"/>
    <col min="41" max="41" width="10.875" style="1"/>
    <col min="42" max="42" width="28.875" style="1" customWidth="1"/>
    <col min="43" max="43" width="65" style="1" customWidth="1"/>
    <col min="44" max="44" width="13.5" style="1" customWidth="1"/>
    <col min="45" max="45" width="65" style="639" customWidth="1"/>
    <col min="46" max="46" width="13" style="1" customWidth="1"/>
    <col min="47" max="47" width="15.125" style="1" customWidth="1"/>
    <col min="48" max="48" width="13" style="1" customWidth="1"/>
    <col min="49" max="49" width="6.875" style="1" hidden="1" customWidth="1"/>
    <col min="50" max="50" width="13.875" style="1" customWidth="1"/>
    <col min="51" max="51" width="6.875" style="1" hidden="1" customWidth="1"/>
    <col min="52" max="52" width="13.875" style="1" customWidth="1"/>
    <col min="53" max="53" width="6.875" style="1" hidden="1" customWidth="1"/>
    <col min="54" max="54" width="13.875" style="1" customWidth="1"/>
    <col min="55" max="55" width="6.875" style="1" hidden="1" customWidth="1"/>
    <col min="56" max="59" width="14.875" style="1" customWidth="1"/>
    <col min="60" max="60" width="12.875" style="1" customWidth="1"/>
    <col min="61" max="61" width="6.875" style="1" hidden="1" customWidth="1"/>
    <col min="62" max="62" width="12.875" style="1" customWidth="1"/>
    <col min="63" max="63" width="6.875" style="1" hidden="1" customWidth="1"/>
    <col min="64" max="64" width="12.875" style="1" customWidth="1"/>
    <col min="65" max="65" width="6.875" style="1" hidden="1" customWidth="1"/>
    <col min="66" max="66" width="12.875" style="1" customWidth="1"/>
    <col min="67" max="67" width="6.875" style="1" hidden="1" customWidth="1"/>
    <col min="68" max="68" width="9.375" style="1" customWidth="1"/>
    <col min="69" max="69" width="6.875" style="1" hidden="1" customWidth="1"/>
    <col min="70" max="70" width="6.875" style="633" customWidth="1"/>
    <col min="71" max="73" width="19.375" style="1" customWidth="1"/>
    <col min="74" max="75" width="17.375" style="1" customWidth="1"/>
    <col min="76" max="78" width="19.375" style="1" customWidth="1"/>
    <col min="79" max="80" width="17.375" style="1" customWidth="1"/>
    <col min="81" max="83" width="19.375" style="1" customWidth="1"/>
    <col min="84" max="85" width="17.375" style="1" customWidth="1"/>
    <col min="86" max="88" width="19.375" style="1" customWidth="1"/>
    <col min="89" max="90" width="17.375" style="1" customWidth="1"/>
    <col min="91" max="93" width="19.375" style="1" customWidth="1"/>
    <col min="94" max="95" width="17.375" style="1" customWidth="1"/>
    <col min="96" max="96" width="19.5" style="1" customWidth="1"/>
    <col min="97" max="97" width="24.875" style="1" customWidth="1"/>
    <col min="98" max="98" width="24.125" style="1" customWidth="1"/>
    <col min="99" max="16384" width="10.875" style="1"/>
  </cols>
  <sheetData>
    <row r="1" spans="2:98" ht="26.25" x14ac:dyDescent="0.4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36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3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</row>
    <row r="2" spans="2:98" ht="26.25" x14ac:dyDescent="0.4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36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3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</row>
    <row r="3" spans="2:98" ht="20.100000000000001" customHeight="1" x14ac:dyDescent="0.3">
      <c r="B3" s="792" t="s">
        <v>24</v>
      </c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792"/>
      <c r="AQ3" s="792"/>
      <c r="AR3" s="792"/>
      <c r="AS3" s="792"/>
      <c r="AT3" s="792"/>
      <c r="AU3" s="792"/>
      <c r="AV3" s="792"/>
      <c r="AW3" s="792"/>
      <c r="AX3" s="792"/>
      <c r="AY3" s="792"/>
      <c r="AZ3" s="792"/>
      <c r="BA3" s="792"/>
      <c r="BB3" s="792"/>
      <c r="BC3" s="792"/>
      <c r="BD3" s="792"/>
      <c r="BE3" s="792"/>
      <c r="BF3" s="792"/>
      <c r="BG3" s="792"/>
      <c r="BH3" s="792"/>
      <c r="BI3" s="792"/>
      <c r="BJ3" s="792"/>
      <c r="BK3" s="792"/>
      <c r="BL3" s="792"/>
      <c r="BM3" s="792"/>
      <c r="BN3" s="792"/>
      <c r="BO3" s="792"/>
      <c r="BP3" s="792"/>
      <c r="BQ3" s="792"/>
      <c r="BR3" s="792"/>
      <c r="BS3" s="792"/>
      <c r="BT3" s="792"/>
      <c r="BU3" s="792"/>
      <c r="BV3" s="792"/>
      <c r="BW3" s="792"/>
      <c r="BX3" s="792"/>
      <c r="BY3" s="792"/>
      <c r="BZ3" s="792"/>
      <c r="CA3" s="792"/>
      <c r="CB3" s="792"/>
      <c r="CC3" s="792"/>
      <c r="CD3" s="792"/>
      <c r="CE3" s="792"/>
      <c r="CF3" s="792"/>
      <c r="CG3" s="792"/>
      <c r="CH3" s="792"/>
      <c r="CI3" s="792"/>
      <c r="CJ3" s="792"/>
      <c r="CK3" s="792"/>
      <c r="CL3" s="792"/>
      <c r="CM3" s="792"/>
      <c r="CN3" s="792"/>
      <c r="CO3" s="792"/>
      <c r="CP3" s="792"/>
      <c r="CQ3" s="792"/>
      <c r="CR3" s="792"/>
      <c r="CS3" s="792"/>
      <c r="CT3" s="792"/>
    </row>
    <row r="4" spans="2:98" ht="20.100000000000001" customHeight="1" x14ac:dyDescent="0.3">
      <c r="B4" s="792" t="s">
        <v>43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2"/>
      <c r="CF4" s="792"/>
      <c r="CG4" s="792"/>
      <c r="CH4" s="792"/>
      <c r="CI4" s="792"/>
      <c r="CJ4" s="792"/>
      <c r="CK4" s="792"/>
      <c r="CL4" s="792"/>
      <c r="CM4" s="792"/>
      <c r="CN4" s="792"/>
      <c r="CO4" s="792"/>
      <c r="CP4" s="792"/>
      <c r="CQ4" s="792"/>
      <c r="CR4" s="792"/>
      <c r="CS4" s="792"/>
      <c r="CT4" s="792"/>
    </row>
    <row r="5" spans="2:98" ht="20.100000000000001" customHeight="1" x14ac:dyDescent="0.3">
      <c r="B5" s="792" t="s">
        <v>45</v>
      </c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2"/>
      <c r="Z5" s="792"/>
      <c r="AA5" s="792"/>
      <c r="AB5" s="792"/>
      <c r="AC5" s="792"/>
      <c r="AD5" s="792"/>
      <c r="AE5" s="792"/>
      <c r="AF5" s="792"/>
      <c r="AG5" s="792"/>
      <c r="AH5" s="792"/>
      <c r="AI5" s="792"/>
      <c r="AJ5" s="792"/>
      <c r="AK5" s="792"/>
      <c r="AL5" s="792"/>
      <c r="AM5" s="792"/>
      <c r="AN5" s="792"/>
      <c r="AO5" s="792"/>
      <c r="AP5" s="792"/>
      <c r="AQ5" s="792"/>
      <c r="AR5" s="792"/>
      <c r="AS5" s="792"/>
      <c r="AT5" s="792"/>
      <c r="AU5" s="792"/>
      <c r="AV5" s="792"/>
      <c r="AW5" s="792"/>
      <c r="AX5" s="792"/>
      <c r="AY5" s="792"/>
      <c r="AZ5" s="792"/>
      <c r="BA5" s="792"/>
      <c r="BB5" s="792"/>
      <c r="BC5" s="792"/>
      <c r="BD5" s="792"/>
      <c r="BE5" s="792"/>
      <c r="BF5" s="792"/>
      <c r="BG5" s="792"/>
      <c r="BH5" s="792"/>
      <c r="BI5" s="792"/>
      <c r="BJ5" s="792"/>
      <c r="BK5" s="792"/>
      <c r="BL5" s="792"/>
      <c r="BM5" s="792"/>
      <c r="BN5" s="792"/>
      <c r="BO5" s="792"/>
      <c r="BP5" s="792"/>
      <c r="BQ5" s="792"/>
      <c r="BR5" s="792"/>
      <c r="BS5" s="792"/>
      <c r="BT5" s="792"/>
      <c r="BU5" s="792"/>
      <c r="BV5" s="792"/>
      <c r="BW5" s="792"/>
      <c r="BX5" s="792"/>
      <c r="BY5" s="792"/>
      <c r="BZ5" s="792"/>
      <c r="CA5" s="792"/>
      <c r="CB5" s="792"/>
      <c r="CC5" s="792"/>
      <c r="CD5" s="792"/>
      <c r="CE5" s="792"/>
      <c r="CF5" s="792"/>
      <c r="CG5" s="792"/>
      <c r="CH5" s="792"/>
      <c r="CI5" s="792"/>
      <c r="CJ5" s="792"/>
      <c r="CK5" s="792"/>
      <c r="CL5" s="792"/>
      <c r="CM5" s="792"/>
      <c r="CN5" s="792"/>
      <c r="CO5" s="792"/>
      <c r="CP5" s="792"/>
      <c r="CQ5" s="792"/>
      <c r="CR5" s="792"/>
      <c r="CS5" s="792"/>
      <c r="CT5" s="792"/>
    </row>
    <row r="6" spans="2:98" ht="14.25" customHeight="1" x14ac:dyDescent="0.4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37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31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</row>
    <row r="7" spans="2:98" ht="14.25" customHeight="1" thickBot="1" x14ac:dyDescent="0.4">
      <c r="B7" s="6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1"/>
      <c r="AQ7" s="62"/>
      <c r="AR7" s="62"/>
      <c r="AS7" s="63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32"/>
      <c r="BS7" s="64"/>
      <c r="BT7" s="64"/>
      <c r="BU7" s="62"/>
      <c r="BV7" s="62"/>
      <c r="BW7" s="62"/>
      <c r="BX7" s="64"/>
      <c r="BY7" s="64"/>
      <c r="BZ7" s="64"/>
      <c r="CA7" s="64"/>
      <c r="CB7" s="62"/>
      <c r="CC7" s="64"/>
      <c r="CD7" s="64"/>
      <c r="CE7" s="64"/>
      <c r="CF7" s="64"/>
      <c r="CG7" s="62"/>
      <c r="CH7" s="64"/>
      <c r="CI7" s="64"/>
      <c r="CJ7" s="64"/>
      <c r="CK7" s="64"/>
      <c r="CL7" s="62"/>
      <c r="CM7" s="62"/>
      <c r="CN7" s="62"/>
      <c r="CO7" s="62"/>
      <c r="CP7" s="62"/>
      <c r="CQ7" s="62"/>
      <c r="CR7" s="62"/>
      <c r="CS7" s="62"/>
    </row>
    <row r="8" spans="2:98" ht="15" customHeight="1" thickBot="1" x14ac:dyDescent="0.25">
      <c r="B8" s="793" t="s">
        <v>25</v>
      </c>
      <c r="C8" s="793" t="s">
        <v>26</v>
      </c>
      <c r="D8" s="795" t="s">
        <v>417</v>
      </c>
      <c r="E8" s="797" t="s">
        <v>28</v>
      </c>
      <c r="F8" s="805" t="s">
        <v>29</v>
      </c>
      <c r="G8" s="795"/>
      <c r="H8" s="805" t="s">
        <v>30</v>
      </c>
      <c r="I8" s="797"/>
      <c r="J8" s="797"/>
      <c r="K8" s="797"/>
      <c r="L8" s="797"/>
      <c r="M8" s="797"/>
      <c r="N8" s="797"/>
      <c r="O8" s="797"/>
      <c r="P8" s="797"/>
      <c r="Q8" s="797"/>
      <c r="R8" s="797"/>
      <c r="S8" s="806"/>
      <c r="T8" s="810" t="s">
        <v>31</v>
      </c>
      <c r="U8" s="811"/>
      <c r="V8" s="811"/>
      <c r="W8" s="811"/>
      <c r="X8" s="811"/>
      <c r="Y8" s="811"/>
      <c r="Z8" s="811"/>
      <c r="AA8" s="812"/>
      <c r="AB8" s="820" t="s">
        <v>32</v>
      </c>
      <c r="AC8" s="821"/>
      <c r="AD8" s="821"/>
      <c r="AE8" s="821"/>
      <c r="AF8" s="821"/>
      <c r="AG8" s="821"/>
      <c r="AH8" s="821"/>
      <c r="AI8" s="821"/>
      <c r="AJ8" s="821"/>
      <c r="AK8" s="821"/>
      <c r="AL8" s="822"/>
      <c r="AM8" s="799" t="s">
        <v>25</v>
      </c>
      <c r="AN8" s="833" t="s">
        <v>27</v>
      </c>
      <c r="AO8" s="799" t="s">
        <v>25</v>
      </c>
      <c r="AP8" s="839" t="s">
        <v>33</v>
      </c>
      <c r="AQ8" s="839" t="s">
        <v>34</v>
      </c>
      <c r="AR8" s="839" t="s">
        <v>35</v>
      </c>
      <c r="AS8" s="805" t="s">
        <v>36</v>
      </c>
      <c r="AT8" s="797"/>
      <c r="AU8" s="797"/>
      <c r="AV8" s="797"/>
      <c r="AW8" s="797"/>
      <c r="AX8" s="797"/>
      <c r="AY8" s="797"/>
      <c r="AZ8" s="797"/>
      <c r="BA8" s="797"/>
      <c r="BB8" s="797"/>
      <c r="BC8" s="806"/>
      <c r="BD8" s="799" t="s">
        <v>31</v>
      </c>
      <c r="BE8" s="797"/>
      <c r="BF8" s="797"/>
      <c r="BG8" s="806"/>
      <c r="BH8" s="900" t="s">
        <v>32</v>
      </c>
      <c r="BI8" s="842"/>
      <c r="BJ8" s="842"/>
      <c r="BK8" s="842"/>
      <c r="BL8" s="842"/>
      <c r="BM8" s="842"/>
      <c r="BN8" s="842"/>
      <c r="BO8" s="842"/>
      <c r="BP8" s="842"/>
      <c r="BQ8" s="842"/>
      <c r="BR8" s="843"/>
      <c r="BS8" s="849" t="s">
        <v>418</v>
      </c>
      <c r="BT8" s="850"/>
      <c r="BU8" s="850"/>
      <c r="BV8" s="850"/>
      <c r="BW8" s="850"/>
      <c r="BX8" s="850"/>
      <c r="BY8" s="850"/>
      <c r="BZ8" s="850"/>
      <c r="CA8" s="850"/>
      <c r="CB8" s="850"/>
      <c r="CC8" s="850"/>
      <c r="CD8" s="850"/>
      <c r="CE8" s="850"/>
      <c r="CF8" s="850"/>
      <c r="CG8" s="850"/>
      <c r="CH8" s="850"/>
      <c r="CI8" s="850"/>
      <c r="CJ8" s="850"/>
      <c r="CK8" s="850"/>
      <c r="CL8" s="850"/>
      <c r="CM8" s="850"/>
      <c r="CN8" s="850"/>
      <c r="CO8" s="850"/>
      <c r="CP8" s="850"/>
      <c r="CQ8" s="851"/>
      <c r="CR8" s="831" t="s">
        <v>37</v>
      </c>
      <c r="CS8" s="833" t="s">
        <v>38</v>
      </c>
    </row>
    <row r="9" spans="2:98" ht="15" customHeight="1" thickBot="1" x14ac:dyDescent="0.25">
      <c r="B9" s="794"/>
      <c r="C9" s="794"/>
      <c r="D9" s="796"/>
      <c r="E9" s="798"/>
      <c r="F9" s="904"/>
      <c r="G9" s="796"/>
      <c r="H9" s="807"/>
      <c r="I9" s="808"/>
      <c r="J9" s="808"/>
      <c r="K9" s="808"/>
      <c r="L9" s="808"/>
      <c r="M9" s="808"/>
      <c r="N9" s="808"/>
      <c r="O9" s="808"/>
      <c r="P9" s="808"/>
      <c r="Q9" s="808"/>
      <c r="R9" s="808"/>
      <c r="S9" s="809"/>
      <c r="T9" s="813"/>
      <c r="U9" s="814"/>
      <c r="V9" s="814"/>
      <c r="W9" s="814"/>
      <c r="X9" s="814"/>
      <c r="Y9" s="814"/>
      <c r="Z9" s="814"/>
      <c r="AA9" s="815"/>
      <c r="AB9" s="823"/>
      <c r="AC9" s="824"/>
      <c r="AD9" s="824"/>
      <c r="AE9" s="824"/>
      <c r="AF9" s="824"/>
      <c r="AG9" s="824"/>
      <c r="AH9" s="824"/>
      <c r="AI9" s="824"/>
      <c r="AJ9" s="824"/>
      <c r="AK9" s="824"/>
      <c r="AL9" s="825"/>
      <c r="AM9" s="800"/>
      <c r="AN9" s="834"/>
      <c r="AO9" s="800"/>
      <c r="AP9" s="840"/>
      <c r="AQ9" s="840"/>
      <c r="AR9" s="840"/>
      <c r="AS9" s="807"/>
      <c r="AT9" s="808"/>
      <c r="AU9" s="808"/>
      <c r="AV9" s="808"/>
      <c r="AW9" s="808"/>
      <c r="AX9" s="808"/>
      <c r="AY9" s="808"/>
      <c r="AZ9" s="808"/>
      <c r="BA9" s="808"/>
      <c r="BB9" s="808"/>
      <c r="BC9" s="809"/>
      <c r="BD9" s="841"/>
      <c r="BE9" s="808"/>
      <c r="BF9" s="808"/>
      <c r="BG9" s="809"/>
      <c r="BH9" s="901"/>
      <c r="BI9" s="844"/>
      <c r="BJ9" s="844"/>
      <c r="BK9" s="844"/>
      <c r="BL9" s="844"/>
      <c r="BM9" s="844"/>
      <c r="BN9" s="844"/>
      <c r="BO9" s="844"/>
      <c r="BP9" s="844"/>
      <c r="BQ9" s="844"/>
      <c r="BR9" s="845"/>
      <c r="BS9" s="835">
        <v>2020</v>
      </c>
      <c r="BT9" s="836"/>
      <c r="BU9" s="836"/>
      <c r="BV9" s="836"/>
      <c r="BW9" s="837"/>
      <c r="BX9" s="836">
        <v>2021</v>
      </c>
      <c r="BY9" s="836"/>
      <c r="BZ9" s="836"/>
      <c r="CA9" s="836"/>
      <c r="CB9" s="836"/>
      <c r="CC9" s="835">
        <v>2022</v>
      </c>
      <c r="CD9" s="836"/>
      <c r="CE9" s="836"/>
      <c r="CF9" s="836"/>
      <c r="CG9" s="837"/>
      <c r="CH9" s="836">
        <v>2023</v>
      </c>
      <c r="CI9" s="836"/>
      <c r="CJ9" s="836"/>
      <c r="CK9" s="836"/>
      <c r="CL9" s="837"/>
      <c r="CM9" s="835" t="s">
        <v>42</v>
      </c>
      <c r="CN9" s="836"/>
      <c r="CO9" s="836"/>
      <c r="CP9" s="836"/>
      <c r="CQ9" s="837"/>
      <c r="CR9" s="832"/>
      <c r="CS9" s="834"/>
    </row>
    <row r="10" spans="2:98" ht="30" customHeight="1" thickBot="1" x14ac:dyDescent="0.25">
      <c r="B10" s="794"/>
      <c r="C10" s="794"/>
      <c r="D10" s="796"/>
      <c r="E10" s="798"/>
      <c r="F10" s="801"/>
      <c r="G10" s="804"/>
      <c r="H10" s="801">
        <v>2020</v>
      </c>
      <c r="I10" s="802"/>
      <c r="J10" s="804"/>
      <c r="K10" s="801">
        <v>2021</v>
      </c>
      <c r="L10" s="802"/>
      <c r="M10" s="804"/>
      <c r="N10" s="801">
        <v>2022</v>
      </c>
      <c r="O10" s="802"/>
      <c r="P10" s="804"/>
      <c r="Q10" s="801">
        <v>2023</v>
      </c>
      <c r="R10" s="802"/>
      <c r="S10" s="802"/>
      <c r="T10" s="816">
        <v>2020</v>
      </c>
      <c r="U10" s="817"/>
      <c r="V10" s="818">
        <v>2021</v>
      </c>
      <c r="W10" s="817"/>
      <c r="X10" s="818">
        <v>2022</v>
      </c>
      <c r="Y10" s="817"/>
      <c r="Z10" s="818">
        <v>2023</v>
      </c>
      <c r="AA10" s="819"/>
      <c r="AB10" s="826">
        <v>2020</v>
      </c>
      <c r="AC10" s="827"/>
      <c r="AD10" s="827">
        <v>2021</v>
      </c>
      <c r="AE10" s="827"/>
      <c r="AF10" s="827">
        <v>2022</v>
      </c>
      <c r="AG10" s="827"/>
      <c r="AH10" s="827">
        <v>2023</v>
      </c>
      <c r="AI10" s="827"/>
      <c r="AJ10" s="828" t="s">
        <v>42</v>
      </c>
      <c r="AK10" s="829"/>
      <c r="AL10" s="830"/>
      <c r="AM10" s="800"/>
      <c r="AN10" s="834"/>
      <c r="AO10" s="800"/>
      <c r="AP10" s="840"/>
      <c r="AQ10" s="840"/>
      <c r="AR10" s="840"/>
      <c r="AS10" s="66" t="s">
        <v>39</v>
      </c>
      <c r="AT10" s="66" t="s">
        <v>28</v>
      </c>
      <c r="AU10" s="66" t="s">
        <v>40</v>
      </c>
      <c r="AV10" s="852">
        <v>2020</v>
      </c>
      <c r="AW10" s="853"/>
      <c r="AX10" s="852">
        <v>2021</v>
      </c>
      <c r="AY10" s="853"/>
      <c r="AZ10" s="852">
        <v>2022</v>
      </c>
      <c r="BA10" s="853"/>
      <c r="BB10" s="852">
        <v>2023</v>
      </c>
      <c r="BC10" s="903"/>
      <c r="BD10" s="318">
        <v>2020</v>
      </c>
      <c r="BE10" s="319">
        <v>2021</v>
      </c>
      <c r="BF10" s="319">
        <v>2022</v>
      </c>
      <c r="BG10" s="320">
        <v>2023</v>
      </c>
      <c r="BH10" s="902">
        <v>2020</v>
      </c>
      <c r="BI10" s="847"/>
      <c r="BJ10" s="847">
        <v>2021</v>
      </c>
      <c r="BK10" s="847"/>
      <c r="BL10" s="847">
        <v>2022</v>
      </c>
      <c r="BM10" s="847"/>
      <c r="BN10" s="847">
        <v>2023</v>
      </c>
      <c r="BO10" s="847"/>
      <c r="BP10" s="847" t="s">
        <v>42</v>
      </c>
      <c r="BQ10" s="847"/>
      <c r="BR10" s="848"/>
      <c r="BS10" s="318" t="s">
        <v>4</v>
      </c>
      <c r="BT10" s="319" t="s">
        <v>5</v>
      </c>
      <c r="BU10" s="319" t="s">
        <v>6</v>
      </c>
      <c r="BV10" s="303" t="s">
        <v>7</v>
      </c>
      <c r="BW10" s="320" t="s">
        <v>8</v>
      </c>
      <c r="BX10" s="318" t="s">
        <v>4</v>
      </c>
      <c r="BY10" s="319" t="s">
        <v>5</v>
      </c>
      <c r="BZ10" s="319" t="s">
        <v>6</v>
      </c>
      <c r="CA10" s="303" t="s">
        <v>7</v>
      </c>
      <c r="CB10" s="320" t="s">
        <v>8</v>
      </c>
      <c r="CC10" s="318" t="s">
        <v>4</v>
      </c>
      <c r="CD10" s="319" t="s">
        <v>5</v>
      </c>
      <c r="CE10" s="319" t="s">
        <v>6</v>
      </c>
      <c r="CF10" s="303" t="s">
        <v>7</v>
      </c>
      <c r="CG10" s="320" t="s">
        <v>8</v>
      </c>
      <c r="CH10" s="318" t="s">
        <v>4</v>
      </c>
      <c r="CI10" s="319" t="s">
        <v>5</v>
      </c>
      <c r="CJ10" s="319" t="s">
        <v>6</v>
      </c>
      <c r="CK10" s="303" t="s">
        <v>7</v>
      </c>
      <c r="CL10" s="320" t="s">
        <v>8</v>
      </c>
      <c r="CM10" s="318" t="s">
        <v>4</v>
      </c>
      <c r="CN10" s="319" t="s">
        <v>5</v>
      </c>
      <c r="CO10" s="319" t="s">
        <v>6</v>
      </c>
      <c r="CP10" s="303" t="s">
        <v>7</v>
      </c>
      <c r="CQ10" s="320" t="s">
        <v>8</v>
      </c>
      <c r="CR10" s="832"/>
      <c r="CS10" s="834"/>
      <c r="CT10" s="68" t="s">
        <v>41</v>
      </c>
    </row>
    <row r="11" spans="2:98" ht="30" customHeight="1" x14ac:dyDescent="0.2">
      <c r="B11" s="855">
        <v>4.8382386220099834E-2</v>
      </c>
      <c r="C11" s="858" t="s">
        <v>419</v>
      </c>
      <c r="D11" s="895" t="s">
        <v>420</v>
      </c>
      <c r="E11" s="896">
        <v>21</v>
      </c>
      <c r="F11" s="896">
        <v>200</v>
      </c>
      <c r="G11" s="221"/>
      <c r="H11" s="896">
        <v>20</v>
      </c>
      <c r="I11" s="221"/>
      <c r="J11" s="221"/>
      <c r="K11" s="896">
        <v>80</v>
      </c>
      <c r="L11" s="221"/>
      <c r="M11" s="221"/>
      <c r="N11" s="896">
        <v>140</v>
      </c>
      <c r="O11" s="222"/>
      <c r="P11" s="222"/>
      <c r="Q11" s="899">
        <v>200</v>
      </c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776">
        <v>9.266473117990082E-3</v>
      </c>
      <c r="AN11" s="894" t="s">
        <v>421</v>
      </c>
      <c r="AO11" s="776">
        <v>0.84950196437560999</v>
      </c>
      <c r="AP11" s="772" t="s">
        <v>422</v>
      </c>
      <c r="AQ11" s="70" t="s">
        <v>423</v>
      </c>
      <c r="AR11" s="71">
        <v>0</v>
      </c>
      <c r="AS11" s="70" t="s">
        <v>424</v>
      </c>
      <c r="AT11" s="72">
        <v>1</v>
      </c>
      <c r="AU11" s="73">
        <v>1</v>
      </c>
      <c r="AV11" s="74">
        <v>1</v>
      </c>
      <c r="AW11" s="322">
        <v>0.25</v>
      </c>
      <c r="AX11" s="74">
        <v>1</v>
      </c>
      <c r="AY11" s="322">
        <v>0.25</v>
      </c>
      <c r="AZ11" s="74">
        <v>1</v>
      </c>
      <c r="BA11" s="328">
        <v>0.25</v>
      </c>
      <c r="BB11" s="75">
        <v>1</v>
      </c>
      <c r="BC11" s="328">
        <v>0.25</v>
      </c>
      <c r="BD11" s="76">
        <v>1</v>
      </c>
      <c r="BE11" s="74">
        <v>0</v>
      </c>
      <c r="BF11" s="74">
        <v>0</v>
      </c>
      <c r="BG11" s="338">
        <v>0</v>
      </c>
      <c r="BH11" s="375">
        <v>1</v>
      </c>
      <c r="BI11" s="422">
        <v>1</v>
      </c>
      <c r="BJ11" s="376">
        <v>0</v>
      </c>
      <c r="BK11" s="422">
        <v>0</v>
      </c>
      <c r="BL11" s="376">
        <v>0</v>
      </c>
      <c r="BM11" s="422">
        <v>0</v>
      </c>
      <c r="BN11" s="376">
        <v>0</v>
      </c>
      <c r="BO11" s="422">
        <v>0</v>
      </c>
      <c r="BP11" s="614">
        <v>0.25</v>
      </c>
      <c r="BQ11" s="607">
        <v>0.25</v>
      </c>
      <c r="BR11" s="622">
        <v>0.25</v>
      </c>
      <c r="BS11" s="76">
        <v>144421</v>
      </c>
      <c r="BT11" s="74">
        <v>124867</v>
      </c>
      <c r="BU11" s="74">
        <v>0</v>
      </c>
      <c r="BV11" s="137">
        <v>0.86460417806274714</v>
      </c>
      <c r="BW11" s="394" t="s">
        <v>978</v>
      </c>
      <c r="BX11" s="76">
        <v>113000</v>
      </c>
      <c r="BY11" s="74">
        <v>0</v>
      </c>
      <c r="BZ11" s="74">
        <v>0</v>
      </c>
      <c r="CA11" s="137">
        <v>0</v>
      </c>
      <c r="CB11" s="394" t="s">
        <v>978</v>
      </c>
      <c r="CC11" s="76">
        <v>263500</v>
      </c>
      <c r="CD11" s="74">
        <v>0</v>
      </c>
      <c r="CE11" s="74">
        <v>0</v>
      </c>
      <c r="CF11" s="137">
        <v>0</v>
      </c>
      <c r="CG11" s="394" t="s">
        <v>978</v>
      </c>
      <c r="CH11" s="76">
        <v>240000</v>
      </c>
      <c r="CI11" s="74">
        <v>0</v>
      </c>
      <c r="CJ11" s="74">
        <v>0</v>
      </c>
      <c r="CK11" s="137">
        <v>0</v>
      </c>
      <c r="CL11" s="387" t="s">
        <v>978</v>
      </c>
      <c r="CM11" s="401">
        <v>760921</v>
      </c>
      <c r="CN11" s="402">
        <v>124867</v>
      </c>
      <c r="CO11" s="402">
        <v>0</v>
      </c>
      <c r="CP11" s="136">
        <v>0.16409982113780536</v>
      </c>
      <c r="CQ11" s="387" t="s">
        <v>978</v>
      </c>
      <c r="CR11" s="78" t="s">
        <v>1014</v>
      </c>
      <c r="CS11" s="135" t="s">
        <v>1015</v>
      </c>
      <c r="CT11" s="223" t="s">
        <v>904</v>
      </c>
    </row>
    <row r="12" spans="2:98" ht="45" x14ac:dyDescent="0.2">
      <c r="B12" s="856"/>
      <c r="C12" s="859"/>
      <c r="D12" s="876"/>
      <c r="E12" s="864"/>
      <c r="F12" s="864"/>
      <c r="G12" s="196"/>
      <c r="H12" s="864"/>
      <c r="I12" s="196"/>
      <c r="J12" s="196"/>
      <c r="K12" s="864"/>
      <c r="L12" s="196"/>
      <c r="M12" s="196"/>
      <c r="N12" s="864"/>
      <c r="O12" s="194"/>
      <c r="P12" s="194"/>
      <c r="Q12" s="775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783"/>
      <c r="AN12" s="873"/>
      <c r="AO12" s="783"/>
      <c r="AP12" s="773"/>
      <c r="AQ12" s="82" t="s">
        <v>425</v>
      </c>
      <c r="AR12" s="83">
        <v>0</v>
      </c>
      <c r="AS12" s="82" t="s">
        <v>426</v>
      </c>
      <c r="AT12" s="84">
        <v>0</v>
      </c>
      <c r="AU12" s="126">
        <v>1</v>
      </c>
      <c r="AV12" s="85">
        <v>1</v>
      </c>
      <c r="AW12" s="323">
        <v>0.25</v>
      </c>
      <c r="AX12" s="85">
        <v>1</v>
      </c>
      <c r="AY12" s="323">
        <v>0.25</v>
      </c>
      <c r="AZ12" s="85">
        <v>1</v>
      </c>
      <c r="BA12" s="329">
        <v>0.25</v>
      </c>
      <c r="BB12" s="86">
        <v>1</v>
      </c>
      <c r="BC12" s="329">
        <v>0.25</v>
      </c>
      <c r="BD12" s="87">
        <v>1</v>
      </c>
      <c r="BE12" s="85">
        <v>0</v>
      </c>
      <c r="BF12" s="85">
        <v>0</v>
      </c>
      <c r="BG12" s="339">
        <v>0</v>
      </c>
      <c r="BH12" s="377">
        <v>1</v>
      </c>
      <c r="BI12" s="423">
        <v>1</v>
      </c>
      <c r="BJ12" s="378">
        <v>0</v>
      </c>
      <c r="BK12" s="423">
        <v>0</v>
      </c>
      <c r="BL12" s="378">
        <v>0</v>
      </c>
      <c r="BM12" s="423">
        <v>0</v>
      </c>
      <c r="BN12" s="378">
        <v>0</v>
      </c>
      <c r="BO12" s="423">
        <v>0</v>
      </c>
      <c r="BP12" s="615">
        <v>0.25</v>
      </c>
      <c r="BQ12" s="608">
        <v>0.25</v>
      </c>
      <c r="BR12" s="623">
        <v>0.25</v>
      </c>
      <c r="BS12" s="87">
        <v>112000</v>
      </c>
      <c r="BT12" s="85">
        <v>18240</v>
      </c>
      <c r="BU12" s="85">
        <v>0</v>
      </c>
      <c r="BV12" s="95">
        <v>0.16285714285714287</v>
      </c>
      <c r="BW12" s="395" t="s">
        <v>978</v>
      </c>
      <c r="BX12" s="87">
        <v>80000</v>
      </c>
      <c r="BY12" s="85">
        <v>0</v>
      </c>
      <c r="BZ12" s="85">
        <v>0</v>
      </c>
      <c r="CA12" s="95">
        <v>0</v>
      </c>
      <c r="CB12" s="395" t="s">
        <v>978</v>
      </c>
      <c r="CC12" s="87">
        <v>100000</v>
      </c>
      <c r="CD12" s="85">
        <v>0</v>
      </c>
      <c r="CE12" s="85">
        <v>0</v>
      </c>
      <c r="CF12" s="95">
        <v>0</v>
      </c>
      <c r="CG12" s="395" t="s">
        <v>978</v>
      </c>
      <c r="CH12" s="87">
        <v>90000</v>
      </c>
      <c r="CI12" s="85">
        <v>0</v>
      </c>
      <c r="CJ12" s="85">
        <v>0</v>
      </c>
      <c r="CK12" s="95">
        <v>0</v>
      </c>
      <c r="CL12" s="388" t="s">
        <v>978</v>
      </c>
      <c r="CM12" s="403">
        <v>382000</v>
      </c>
      <c r="CN12" s="404">
        <v>18240</v>
      </c>
      <c r="CO12" s="404">
        <v>0</v>
      </c>
      <c r="CP12" s="94">
        <v>4.7748691099476437E-2</v>
      </c>
      <c r="CQ12" s="388" t="s">
        <v>978</v>
      </c>
      <c r="CR12" s="90" t="s">
        <v>1016</v>
      </c>
      <c r="CS12" s="138" t="s">
        <v>1015</v>
      </c>
      <c r="CT12" s="224" t="s">
        <v>904</v>
      </c>
    </row>
    <row r="13" spans="2:98" ht="60" x14ac:dyDescent="0.2">
      <c r="B13" s="856"/>
      <c r="C13" s="859"/>
      <c r="D13" s="876"/>
      <c r="E13" s="864"/>
      <c r="F13" s="864"/>
      <c r="G13" s="196"/>
      <c r="H13" s="864"/>
      <c r="I13" s="196"/>
      <c r="J13" s="196"/>
      <c r="K13" s="864"/>
      <c r="L13" s="196"/>
      <c r="M13" s="196"/>
      <c r="N13" s="864"/>
      <c r="O13" s="194"/>
      <c r="P13" s="194"/>
      <c r="Q13" s="775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783"/>
      <c r="AN13" s="873"/>
      <c r="AO13" s="783"/>
      <c r="AP13" s="773"/>
      <c r="AQ13" s="82" t="s">
        <v>427</v>
      </c>
      <c r="AR13" s="83">
        <v>0</v>
      </c>
      <c r="AS13" s="82" t="s">
        <v>428</v>
      </c>
      <c r="AT13" s="84">
        <v>0</v>
      </c>
      <c r="AU13" s="126">
        <v>1</v>
      </c>
      <c r="AV13" s="85">
        <v>0</v>
      </c>
      <c r="AW13" s="323">
        <v>0</v>
      </c>
      <c r="AX13" s="85">
        <v>1</v>
      </c>
      <c r="AY13" s="323">
        <v>1</v>
      </c>
      <c r="AZ13" s="85">
        <v>1</v>
      </c>
      <c r="BA13" s="329">
        <v>1</v>
      </c>
      <c r="BB13" s="86">
        <v>1</v>
      </c>
      <c r="BC13" s="329">
        <v>1</v>
      </c>
      <c r="BD13" s="87">
        <v>0</v>
      </c>
      <c r="BE13" s="85">
        <v>0</v>
      </c>
      <c r="BF13" s="85">
        <v>0</v>
      </c>
      <c r="BG13" s="339">
        <v>0</v>
      </c>
      <c r="BH13" s="377" t="s">
        <v>978</v>
      </c>
      <c r="BI13" s="423" t="s">
        <v>978</v>
      </c>
      <c r="BJ13" s="378">
        <v>0</v>
      </c>
      <c r="BK13" s="423">
        <v>0</v>
      </c>
      <c r="BL13" s="378">
        <v>0</v>
      </c>
      <c r="BM13" s="423">
        <v>0</v>
      </c>
      <c r="BN13" s="378">
        <v>0</v>
      </c>
      <c r="BO13" s="423">
        <v>0</v>
      </c>
      <c r="BP13" s="615">
        <v>0</v>
      </c>
      <c r="BQ13" s="608">
        <v>0</v>
      </c>
      <c r="BR13" s="623">
        <v>0</v>
      </c>
      <c r="BS13" s="87">
        <v>0</v>
      </c>
      <c r="BT13" s="85">
        <v>0</v>
      </c>
      <c r="BU13" s="85">
        <v>0</v>
      </c>
      <c r="BV13" s="95" t="s">
        <v>978</v>
      </c>
      <c r="BW13" s="395" t="s">
        <v>978</v>
      </c>
      <c r="BX13" s="87">
        <v>10000</v>
      </c>
      <c r="BY13" s="85">
        <v>0</v>
      </c>
      <c r="BZ13" s="85">
        <v>0</v>
      </c>
      <c r="CA13" s="95">
        <v>0</v>
      </c>
      <c r="CB13" s="395" t="s">
        <v>978</v>
      </c>
      <c r="CC13" s="87">
        <v>10000</v>
      </c>
      <c r="CD13" s="85">
        <v>0</v>
      </c>
      <c r="CE13" s="85">
        <v>0</v>
      </c>
      <c r="CF13" s="95">
        <v>0</v>
      </c>
      <c r="CG13" s="395" t="s">
        <v>978</v>
      </c>
      <c r="CH13" s="87">
        <v>10000</v>
      </c>
      <c r="CI13" s="85">
        <v>0</v>
      </c>
      <c r="CJ13" s="85">
        <v>0</v>
      </c>
      <c r="CK13" s="95">
        <v>0</v>
      </c>
      <c r="CL13" s="388" t="s">
        <v>978</v>
      </c>
      <c r="CM13" s="403">
        <v>30000</v>
      </c>
      <c r="CN13" s="404">
        <v>0</v>
      </c>
      <c r="CO13" s="404">
        <v>0</v>
      </c>
      <c r="CP13" s="94">
        <v>0</v>
      </c>
      <c r="CQ13" s="388" t="s">
        <v>978</v>
      </c>
      <c r="CR13" s="90" t="s">
        <v>1016</v>
      </c>
      <c r="CS13" s="138" t="s">
        <v>1015</v>
      </c>
      <c r="CT13" s="224" t="s">
        <v>904</v>
      </c>
    </row>
    <row r="14" spans="2:98" ht="30.75" thickBot="1" x14ac:dyDescent="0.25">
      <c r="B14" s="856"/>
      <c r="C14" s="859"/>
      <c r="D14" s="876"/>
      <c r="E14" s="864"/>
      <c r="F14" s="864"/>
      <c r="G14" s="196"/>
      <c r="H14" s="864"/>
      <c r="I14" s="196"/>
      <c r="J14" s="196"/>
      <c r="K14" s="864"/>
      <c r="L14" s="196"/>
      <c r="M14" s="196"/>
      <c r="N14" s="864"/>
      <c r="O14" s="194"/>
      <c r="P14" s="194"/>
      <c r="Q14" s="775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783"/>
      <c r="AN14" s="873"/>
      <c r="AO14" s="777"/>
      <c r="AP14" s="778"/>
      <c r="AQ14" s="97" t="s">
        <v>429</v>
      </c>
      <c r="AR14" s="98">
        <v>0</v>
      </c>
      <c r="AS14" s="97" t="s">
        <v>430</v>
      </c>
      <c r="AT14" s="99">
        <v>0</v>
      </c>
      <c r="AU14" s="181">
        <v>1</v>
      </c>
      <c r="AV14" s="139">
        <v>1</v>
      </c>
      <c r="AW14" s="324">
        <v>0.25</v>
      </c>
      <c r="AX14" s="139">
        <v>1</v>
      </c>
      <c r="AY14" s="324">
        <v>0.25</v>
      </c>
      <c r="AZ14" s="139">
        <v>1</v>
      </c>
      <c r="BA14" s="330">
        <v>0.25</v>
      </c>
      <c r="BB14" s="140">
        <v>1</v>
      </c>
      <c r="BC14" s="330">
        <v>0.25</v>
      </c>
      <c r="BD14" s="141">
        <v>0.8</v>
      </c>
      <c r="BE14" s="139">
        <v>0</v>
      </c>
      <c r="BF14" s="139">
        <v>0</v>
      </c>
      <c r="BG14" s="345">
        <v>0</v>
      </c>
      <c r="BH14" s="381">
        <v>0.8</v>
      </c>
      <c r="BI14" s="424">
        <v>0.8</v>
      </c>
      <c r="BJ14" s="382">
        <v>0</v>
      </c>
      <c r="BK14" s="424">
        <v>0</v>
      </c>
      <c r="BL14" s="382">
        <v>0</v>
      </c>
      <c r="BM14" s="424">
        <v>0</v>
      </c>
      <c r="BN14" s="382">
        <v>0</v>
      </c>
      <c r="BO14" s="424">
        <v>0</v>
      </c>
      <c r="BP14" s="616">
        <v>0.2</v>
      </c>
      <c r="BQ14" s="609">
        <v>0.2</v>
      </c>
      <c r="BR14" s="624">
        <v>0.2</v>
      </c>
      <c r="BS14" s="141">
        <v>38154</v>
      </c>
      <c r="BT14" s="139">
        <v>0</v>
      </c>
      <c r="BU14" s="139">
        <v>0</v>
      </c>
      <c r="BV14" s="147">
        <v>0</v>
      </c>
      <c r="BW14" s="396" t="s">
        <v>978</v>
      </c>
      <c r="BX14" s="141">
        <v>20000</v>
      </c>
      <c r="BY14" s="139">
        <v>0</v>
      </c>
      <c r="BZ14" s="139">
        <v>0</v>
      </c>
      <c r="CA14" s="147">
        <v>0</v>
      </c>
      <c r="CB14" s="396" t="s">
        <v>978</v>
      </c>
      <c r="CC14" s="141">
        <v>0</v>
      </c>
      <c r="CD14" s="139">
        <v>0</v>
      </c>
      <c r="CE14" s="139">
        <v>0</v>
      </c>
      <c r="CF14" s="147" t="s">
        <v>978</v>
      </c>
      <c r="CG14" s="396" t="s">
        <v>978</v>
      </c>
      <c r="CH14" s="141">
        <v>0</v>
      </c>
      <c r="CI14" s="139">
        <v>0</v>
      </c>
      <c r="CJ14" s="139">
        <v>0</v>
      </c>
      <c r="CK14" s="147" t="s">
        <v>978</v>
      </c>
      <c r="CL14" s="389" t="s">
        <v>978</v>
      </c>
      <c r="CM14" s="407">
        <v>58154</v>
      </c>
      <c r="CN14" s="408">
        <v>0</v>
      </c>
      <c r="CO14" s="408">
        <v>0</v>
      </c>
      <c r="CP14" s="146">
        <v>0</v>
      </c>
      <c r="CQ14" s="389" t="s">
        <v>978</v>
      </c>
      <c r="CR14" s="103" t="s">
        <v>1016</v>
      </c>
      <c r="CS14" s="182" t="s">
        <v>1015</v>
      </c>
      <c r="CT14" s="225" t="s">
        <v>904</v>
      </c>
    </row>
    <row r="15" spans="2:98" ht="75.75" thickBot="1" x14ac:dyDescent="0.25">
      <c r="B15" s="856"/>
      <c r="C15" s="859"/>
      <c r="D15" s="876"/>
      <c r="E15" s="864"/>
      <c r="F15" s="864"/>
      <c r="G15" s="196"/>
      <c r="H15" s="864"/>
      <c r="I15" s="196"/>
      <c r="J15" s="196"/>
      <c r="K15" s="864"/>
      <c r="L15" s="196"/>
      <c r="M15" s="196"/>
      <c r="N15" s="864"/>
      <c r="O15" s="194"/>
      <c r="P15" s="194"/>
      <c r="Q15" s="775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781"/>
      <c r="AN15" s="874"/>
      <c r="AO15" s="443">
        <v>0.15049803562439001</v>
      </c>
      <c r="AP15" s="161" t="s">
        <v>431</v>
      </c>
      <c r="AQ15" s="162" t="s">
        <v>432</v>
      </c>
      <c r="AR15" s="163">
        <v>0</v>
      </c>
      <c r="AS15" s="162" t="s">
        <v>433</v>
      </c>
      <c r="AT15" s="178">
        <v>0</v>
      </c>
      <c r="AU15" s="179">
        <v>1</v>
      </c>
      <c r="AV15" s="171">
        <v>1</v>
      </c>
      <c r="AW15" s="326">
        <v>0.25</v>
      </c>
      <c r="AX15" s="171">
        <v>1</v>
      </c>
      <c r="AY15" s="326">
        <v>0.25</v>
      </c>
      <c r="AZ15" s="171">
        <v>1</v>
      </c>
      <c r="BA15" s="332">
        <v>0.25</v>
      </c>
      <c r="BB15" s="180">
        <v>1</v>
      </c>
      <c r="BC15" s="332">
        <v>0.25</v>
      </c>
      <c r="BD15" s="468">
        <v>1</v>
      </c>
      <c r="BE15" s="171">
        <v>0</v>
      </c>
      <c r="BF15" s="171">
        <v>0</v>
      </c>
      <c r="BG15" s="429">
        <v>0</v>
      </c>
      <c r="BH15" s="383">
        <v>1</v>
      </c>
      <c r="BI15" s="427">
        <v>1</v>
      </c>
      <c r="BJ15" s="384">
        <v>0</v>
      </c>
      <c r="BK15" s="427">
        <v>0</v>
      </c>
      <c r="BL15" s="384">
        <v>0</v>
      </c>
      <c r="BM15" s="427">
        <v>0</v>
      </c>
      <c r="BN15" s="384">
        <v>0</v>
      </c>
      <c r="BO15" s="427">
        <v>0</v>
      </c>
      <c r="BP15" s="618">
        <v>0.25</v>
      </c>
      <c r="BQ15" s="611">
        <v>0.25</v>
      </c>
      <c r="BR15" s="626">
        <v>0.25</v>
      </c>
      <c r="BS15" s="468">
        <v>50000</v>
      </c>
      <c r="BT15" s="171">
        <v>27733</v>
      </c>
      <c r="BU15" s="171">
        <v>0</v>
      </c>
      <c r="BV15" s="167">
        <v>0.55466000000000004</v>
      </c>
      <c r="BW15" s="470" t="s">
        <v>978</v>
      </c>
      <c r="BX15" s="468">
        <v>50000</v>
      </c>
      <c r="BY15" s="171">
        <v>0</v>
      </c>
      <c r="BZ15" s="171">
        <v>0</v>
      </c>
      <c r="CA15" s="167">
        <v>0</v>
      </c>
      <c r="CB15" s="470" t="s">
        <v>978</v>
      </c>
      <c r="CC15" s="468">
        <v>50000</v>
      </c>
      <c r="CD15" s="171">
        <v>0</v>
      </c>
      <c r="CE15" s="171">
        <v>0</v>
      </c>
      <c r="CF15" s="167">
        <v>0</v>
      </c>
      <c r="CG15" s="470" t="s">
        <v>978</v>
      </c>
      <c r="CH15" s="468">
        <v>50000</v>
      </c>
      <c r="CI15" s="171">
        <v>0</v>
      </c>
      <c r="CJ15" s="171">
        <v>0</v>
      </c>
      <c r="CK15" s="167">
        <v>0</v>
      </c>
      <c r="CL15" s="469" t="s">
        <v>978</v>
      </c>
      <c r="CM15" s="471">
        <v>200000</v>
      </c>
      <c r="CN15" s="472">
        <v>27733</v>
      </c>
      <c r="CO15" s="472">
        <v>0</v>
      </c>
      <c r="CP15" s="166">
        <v>0.13866500000000001</v>
      </c>
      <c r="CQ15" s="469" t="s">
        <v>978</v>
      </c>
      <c r="CR15" s="172" t="s">
        <v>1017</v>
      </c>
      <c r="CS15" s="173" t="s">
        <v>1015</v>
      </c>
      <c r="CT15" s="250" t="s">
        <v>904</v>
      </c>
    </row>
    <row r="16" spans="2:98" ht="12.95" customHeight="1" thickBot="1" x14ac:dyDescent="0.25">
      <c r="B16" s="856"/>
      <c r="C16" s="859"/>
      <c r="D16" s="876"/>
      <c r="E16" s="864"/>
      <c r="F16" s="864"/>
      <c r="G16" s="196"/>
      <c r="H16" s="864"/>
      <c r="I16" s="196"/>
      <c r="J16" s="196"/>
      <c r="K16" s="864"/>
      <c r="L16" s="196"/>
      <c r="M16" s="196"/>
      <c r="N16" s="864"/>
      <c r="O16" s="194"/>
      <c r="P16" s="194"/>
      <c r="Q16" s="775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655"/>
      <c r="AN16" s="656"/>
      <c r="AO16" s="657"/>
      <c r="AP16" s="658"/>
      <c r="AQ16" s="658"/>
      <c r="AR16" s="659"/>
      <c r="AS16" s="658"/>
      <c r="AT16" s="660"/>
      <c r="AU16" s="661"/>
      <c r="AV16" s="660"/>
      <c r="AW16" s="662"/>
      <c r="AX16" s="660"/>
      <c r="AY16" s="662"/>
      <c r="AZ16" s="660"/>
      <c r="BA16" s="662"/>
      <c r="BB16" s="660"/>
      <c r="BC16" s="662"/>
      <c r="BD16" s="658"/>
      <c r="BE16" s="660"/>
      <c r="BF16" s="660"/>
      <c r="BG16" s="658"/>
      <c r="BH16" s="663"/>
      <c r="BI16" s="664"/>
      <c r="BJ16" s="663"/>
      <c r="BK16" s="664"/>
      <c r="BL16" s="663"/>
      <c r="BM16" s="664"/>
      <c r="BN16" s="663"/>
      <c r="BO16" s="664"/>
      <c r="BP16" s="665"/>
      <c r="BQ16" s="664"/>
      <c r="BR16" s="666"/>
      <c r="BS16" s="658"/>
      <c r="BT16" s="658"/>
      <c r="BU16" s="658"/>
      <c r="BV16" s="663"/>
      <c r="BW16" s="667"/>
      <c r="BX16" s="658"/>
      <c r="BY16" s="658"/>
      <c r="BZ16" s="658"/>
      <c r="CA16" s="663"/>
      <c r="CB16" s="667"/>
      <c r="CC16" s="658"/>
      <c r="CD16" s="658"/>
      <c r="CE16" s="658"/>
      <c r="CF16" s="663"/>
      <c r="CG16" s="667"/>
      <c r="CH16" s="658"/>
      <c r="CI16" s="658"/>
      <c r="CJ16" s="658"/>
      <c r="CK16" s="663"/>
      <c r="CL16" s="667"/>
      <c r="CM16" s="668"/>
      <c r="CN16" s="668"/>
      <c r="CO16" s="668"/>
      <c r="CP16" s="663"/>
      <c r="CQ16" s="667"/>
      <c r="CR16" s="658"/>
      <c r="CS16" s="656"/>
      <c r="CT16" s="669"/>
    </row>
    <row r="17" spans="2:98" ht="45" x14ac:dyDescent="0.2">
      <c r="B17" s="856"/>
      <c r="C17" s="859"/>
      <c r="D17" s="876"/>
      <c r="E17" s="864"/>
      <c r="F17" s="864"/>
      <c r="G17" s="196"/>
      <c r="H17" s="864"/>
      <c r="I17" s="196"/>
      <c r="J17" s="196"/>
      <c r="K17" s="864"/>
      <c r="L17" s="196"/>
      <c r="M17" s="196"/>
      <c r="N17" s="864"/>
      <c r="O17" s="194"/>
      <c r="P17" s="194"/>
      <c r="Q17" s="775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780">
        <v>0.71015450305331862</v>
      </c>
      <c r="AN17" s="872" t="s">
        <v>434</v>
      </c>
      <c r="AO17" s="780">
        <v>0.59432330381549558</v>
      </c>
      <c r="AP17" s="779" t="s">
        <v>435</v>
      </c>
      <c r="AQ17" s="106" t="s">
        <v>436</v>
      </c>
      <c r="AR17" s="107">
        <v>0</v>
      </c>
      <c r="AS17" s="106" t="s">
        <v>437</v>
      </c>
      <c r="AT17" s="108">
        <v>0</v>
      </c>
      <c r="AU17" s="43">
        <v>1</v>
      </c>
      <c r="AV17" s="109">
        <v>1</v>
      </c>
      <c r="AW17" s="327">
        <v>0.25</v>
      </c>
      <c r="AX17" s="109">
        <v>1</v>
      </c>
      <c r="AY17" s="327">
        <v>0.25</v>
      </c>
      <c r="AZ17" s="109">
        <v>1</v>
      </c>
      <c r="BA17" s="333">
        <v>0.25</v>
      </c>
      <c r="BB17" s="110">
        <v>1</v>
      </c>
      <c r="BC17" s="333">
        <v>0.25</v>
      </c>
      <c r="BD17" s="111">
        <v>1</v>
      </c>
      <c r="BE17" s="109">
        <v>0</v>
      </c>
      <c r="BF17" s="109">
        <v>0</v>
      </c>
      <c r="BG17" s="342">
        <v>0</v>
      </c>
      <c r="BH17" s="379">
        <v>1</v>
      </c>
      <c r="BI17" s="425">
        <v>1</v>
      </c>
      <c r="BJ17" s="380">
        <v>0</v>
      </c>
      <c r="BK17" s="425">
        <v>0</v>
      </c>
      <c r="BL17" s="380">
        <v>0</v>
      </c>
      <c r="BM17" s="425">
        <v>0</v>
      </c>
      <c r="BN17" s="380">
        <v>0</v>
      </c>
      <c r="BO17" s="425">
        <v>0</v>
      </c>
      <c r="BP17" s="617">
        <v>0.25</v>
      </c>
      <c r="BQ17" s="610">
        <v>0.25</v>
      </c>
      <c r="BR17" s="625">
        <v>0.25</v>
      </c>
      <c r="BS17" s="111">
        <v>0</v>
      </c>
      <c r="BT17" s="109">
        <v>0</v>
      </c>
      <c r="BU17" s="109">
        <v>0</v>
      </c>
      <c r="BV17" s="289" t="s">
        <v>978</v>
      </c>
      <c r="BW17" s="397" t="s">
        <v>978</v>
      </c>
      <c r="BX17" s="111">
        <v>2479000</v>
      </c>
      <c r="BY17" s="109">
        <v>0</v>
      </c>
      <c r="BZ17" s="109">
        <v>0</v>
      </c>
      <c r="CA17" s="289">
        <v>0</v>
      </c>
      <c r="CB17" s="397" t="s">
        <v>978</v>
      </c>
      <c r="CC17" s="111">
        <v>3686000</v>
      </c>
      <c r="CD17" s="109">
        <v>0</v>
      </c>
      <c r="CE17" s="109">
        <v>0</v>
      </c>
      <c r="CF17" s="289">
        <v>0</v>
      </c>
      <c r="CG17" s="397" t="s">
        <v>978</v>
      </c>
      <c r="CH17" s="111">
        <v>3881000</v>
      </c>
      <c r="CI17" s="109">
        <v>0</v>
      </c>
      <c r="CJ17" s="109">
        <v>0</v>
      </c>
      <c r="CK17" s="289">
        <v>0</v>
      </c>
      <c r="CL17" s="390" t="s">
        <v>978</v>
      </c>
      <c r="CM17" s="405">
        <v>10046000</v>
      </c>
      <c r="CN17" s="406">
        <v>0</v>
      </c>
      <c r="CO17" s="406">
        <v>0</v>
      </c>
      <c r="CP17" s="288">
        <v>0</v>
      </c>
      <c r="CQ17" s="390" t="s">
        <v>978</v>
      </c>
      <c r="CR17" s="113" t="s">
        <v>1018</v>
      </c>
      <c r="CS17" s="442" t="s">
        <v>1015</v>
      </c>
      <c r="CT17" s="237" t="s">
        <v>904</v>
      </c>
    </row>
    <row r="18" spans="2:98" ht="120" x14ac:dyDescent="0.2">
      <c r="B18" s="856"/>
      <c r="C18" s="859"/>
      <c r="D18" s="876" t="s">
        <v>438</v>
      </c>
      <c r="E18" s="863">
        <v>0.28999999999999998</v>
      </c>
      <c r="F18" s="877">
        <v>0.5</v>
      </c>
      <c r="G18" s="198"/>
      <c r="H18" s="863">
        <v>0.28999999999999998</v>
      </c>
      <c r="I18" s="201"/>
      <c r="J18" s="201"/>
      <c r="K18" s="863">
        <v>0.35</v>
      </c>
      <c r="L18" s="201"/>
      <c r="M18" s="201"/>
      <c r="N18" s="863">
        <v>0.4</v>
      </c>
      <c r="O18" s="204"/>
      <c r="P18" s="204"/>
      <c r="Q18" s="875">
        <v>0.5</v>
      </c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783"/>
      <c r="AN18" s="873"/>
      <c r="AO18" s="783"/>
      <c r="AP18" s="773"/>
      <c r="AQ18" s="82" t="s">
        <v>439</v>
      </c>
      <c r="AR18" s="83">
        <v>0</v>
      </c>
      <c r="AS18" s="82" t="s">
        <v>440</v>
      </c>
      <c r="AT18" s="84">
        <v>0</v>
      </c>
      <c r="AU18" s="126">
        <v>1</v>
      </c>
      <c r="AV18" s="85">
        <v>1</v>
      </c>
      <c r="AW18" s="323">
        <v>0.25</v>
      </c>
      <c r="AX18" s="85">
        <v>1</v>
      </c>
      <c r="AY18" s="323">
        <v>0.25</v>
      </c>
      <c r="AZ18" s="85">
        <v>1</v>
      </c>
      <c r="BA18" s="329">
        <v>0.25</v>
      </c>
      <c r="BB18" s="86">
        <v>1</v>
      </c>
      <c r="BC18" s="329">
        <v>0.25</v>
      </c>
      <c r="BD18" s="87">
        <v>1</v>
      </c>
      <c r="BE18" s="85">
        <v>0</v>
      </c>
      <c r="BF18" s="85">
        <v>0</v>
      </c>
      <c r="BG18" s="339">
        <v>0</v>
      </c>
      <c r="BH18" s="377">
        <v>1</v>
      </c>
      <c r="BI18" s="423">
        <v>1</v>
      </c>
      <c r="BJ18" s="378">
        <v>0</v>
      </c>
      <c r="BK18" s="423">
        <v>0</v>
      </c>
      <c r="BL18" s="378">
        <v>0</v>
      </c>
      <c r="BM18" s="423">
        <v>0</v>
      </c>
      <c r="BN18" s="378">
        <v>0</v>
      </c>
      <c r="BO18" s="423">
        <v>0</v>
      </c>
      <c r="BP18" s="615">
        <v>0.25</v>
      </c>
      <c r="BQ18" s="608">
        <v>0.25</v>
      </c>
      <c r="BR18" s="623">
        <v>0.25</v>
      </c>
      <c r="BS18" s="87">
        <v>215000</v>
      </c>
      <c r="BT18" s="85">
        <v>117533</v>
      </c>
      <c r="BU18" s="85">
        <v>0</v>
      </c>
      <c r="BV18" s="95">
        <v>0.54666511627906977</v>
      </c>
      <c r="BW18" s="395" t="s">
        <v>978</v>
      </c>
      <c r="BX18" s="87">
        <v>200000</v>
      </c>
      <c r="BY18" s="85">
        <v>0</v>
      </c>
      <c r="BZ18" s="85">
        <v>0</v>
      </c>
      <c r="CA18" s="95">
        <v>0</v>
      </c>
      <c r="CB18" s="395" t="s">
        <v>978</v>
      </c>
      <c r="CC18" s="87">
        <v>90000</v>
      </c>
      <c r="CD18" s="85">
        <v>0</v>
      </c>
      <c r="CE18" s="85">
        <v>0</v>
      </c>
      <c r="CF18" s="95">
        <v>0</v>
      </c>
      <c r="CG18" s="395" t="s">
        <v>978</v>
      </c>
      <c r="CH18" s="87">
        <v>90000</v>
      </c>
      <c r="CI18" s="85">
        <v>0</v>
      </c>
      <c r="CJ18" s="85">
        <v>0</v>
      </c>
      <c r="CK18" s="95">
        <v>0</v>
      </c>
      <c r="CL18" s="388" t="s">
        <v>978</v>
      </c>
      <c r="CM18" s="403">
        <v>595000</v>
      </c>
      <c r="CN18" s="404">
        <v>117533</v>
      </c>
      <c r="CO18" s="404">
        <v>0</v>
      </c>
      <c r="CP18" s="94">
        <v>0.1975344537815126</v>
      </c>
      <c r="CQ18" s="388" t="s">
        <v>978</v>
      </c>
      <c r="CR18" s="90" t="s">
        <v>1019</v>
      </c>
      <c r="CS18" s="138" t="s">
        <v>1015</v>
      </c>
      <c r="CT18" s="224" t="s">
        <v>904</v>
      </c>
    </row>
    <row r="19" spans="2:98" ht="60" x14ac:dyDescent="0.2">
      <c r="B19" s="856"/>
      <c r="C19" s="859"/>
      <c r="D19" s="876"/>
      <c r="E19" s="863"/>
      <c r="F19" s="877"/>
      <c r="G19" s="198"/>
      <c r="H19" s="863"/>
      <c r="I19" s="201"/>
      <c r="J19" s="201"/>
      <c r="K19" s="863"/>
      <c r="L19" s="201"/>
      <c r="M19" s="201"/>
      <c r="N19" s="863"/>
      <c r="O19" s="204"/>
      <c r="P19" s="204"/>
      <c r="Q19" s="875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783"/>
      <c r="AN19" s="873"/>
      <c r="AO19" s="783"/>
      <c r="AP19" s="773"/>
      <c r="AQ19" s="82" t="s">
        <v>441</v>
      </c>
      <c r="AR19" s="83">
        <v>0</v>
      </c>
      <c r="AS19" s="82" t="s">
        <v>442</v>
      </c>
      <c r="AT19" s="84">
        <v>0</v>
      </c>
      <c r="AU19" s="126">
        <v>1</v>
      </c>
      <c r="AV19" s="85">
        <v>0</v>
      </c>
      <c r="AW19" s="323">
        <v>0</v>
      </c>
      <c r="AX19" s="85">
        <v>0</v>
      </c>
      <c r="AY19" s="323">
        <v>0.33</v>
      </c>
      <c r="AZ19" s="85">
        <v>1</v>
      </c>
      <c r="BA19" s="329">
        <v>0.33</v>
      </c>
      <c r="BB19" s="86">
        <v>1</v>
      </c>
      <c r="BC19" s="329">
        <v>0.34</v>
      </c>
      <c r="BD19" s="87">
        <v>0</v>
      </c>
      <c r="BE19" s="85">
        <v>0</v>
      </c>
      <c r="BF19" s="85">
        <v>0</v>
      </c>
      <c r="BG19" s="339">
        <v>0</v>
      </c>
      <c r="BH19" s="377" t="s">
        <v>978</v>
      </c>
      <c r="BI19" s="423" t="s">
        <v>978</v>
      </c>
      <c r="BJ19" s="378" t="s">
        <v>978</v>
      </c>
      <c r="BK19" s="423" t="s">
        <v>978</v>
      </c>
      <c r="BL19" s="378">
        <v>0</v>
      </c>
      <c r="BM19" s="423">
        <v>0</v>
      </c>
      <c r="BN19" s="378">
        <v>0</v>
      </c>
      <c r="BO19" s="423">
        <v>0</v>
      </c>
      <c r="BP19" s="615">
        <v>0</v>
      </c>
      <c r="BQ19" s="608">
        <v>0</v>
      </c>
      <c r="BR19" s="623">
        <v>0</v>
      </c>
      <c r="BS19" s="87">
        <v>0</v>
      </c>
      <c r="BT19" s="85">
        <v>0</v>
      </c>
      <c r="BU19" s="85">
        <v>0</v>
      </c>
      <c r="BV19" s="95" t="s">
        <v>978</v>
      </c>
      <c r="BW19" s="395" t="s">
        <v>978</v>
      </c>
      <c r="BX19" s="87">
        <v>0</v>
      </c>
      <c r="BY19" s="85">
        <v>0</v>
      </c>
      <c r="BZ19" s="85">
        <v>0</v>
      </c>
      <c r="CA19" s="95" t="s">
        <v>978</v>
      </c>
      <c r="CB19" s="395" t="s">
        <v>978</v>
      </c>
      <c r="CC19" s="87">
        <v>1000000</v>
      </c>
      <c r="CD19" s="85">
        <v>0</v>
      </c>
      <c r="CE19" s="85">
        <v>0</v>
      </c>
      <c r="CF19" s="95">
        <v>0</v>
      </c>
      <c r="CG19" s="395" t="s">
        <v>978</v>
      </c>
      <c r="CH19" s="87">
        <v>1000000</v>
      </c>
      <c r="CI19" s="85">
        <v>0</v>
      </c>
      <c r="CJ19" s="85">
        <v>0</v>
      </c>
      <c r="CK19" s="95">
        <v>0</v>
      </c>
      <c r="CL19" s="388" t="s">
        <v>978</v>
      </c>
      <c r="CM19" s="403">
        <v>2000000</v>
      </c>
      <c r="CN19" s="404">
        <v>0</v>
      </c>
      <c r="CO19" s="404">
        <v>0</v>
      </c>
      <c r="CP19" s="94">
        <v>0</v>
      </c>
      <c r="CQ19" s="388" t="s">
        <v>978</v>
      </c>
      <c r="CR19" s="90" t="s">
        <v>1020</v>
      </c>
      <c r="CS19" s="138" t="s">
        <v>1015</v>
      </c>
      <c r="CT19" s="224" t="s">
        <v>904</v>
      </c>
    </row>
    <row r="20" spans="2:98" ht="45" x14ac:dyDescent="0.2">
      <c r="B20" s="856"/>
      <c r="C20" s="859"/>
      <c r="D20" s="876"/>
      <c r="E20" s="863"/>
      <c r="F20" s="877"/>
      <c r="G20" s="198"/>
      <c r="H20" s="863"/>
      <c r="I20" s="201"/>
      <c r="J20" s="201"/>
      <c r="K20" s="863"/>
      <c r="L20" s="201"/>
      <c r="M20" s="201"/>
      <c r="N20" s="863"/>
      <c r="O20" s="204"/>
      <c r="P20" s="204"/>
      <c r="Q20" s="875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783"/>
      <c r="AN20" s="873"/>
      <c r="AO20" s="783"/>
      <c r="AP20" s="773"/>
      <c r="AQ20" s="82" t="s">
        <v>443</v>
      </c>
      <c r="AR20" s="83">
        <v>0</v>
      </c>
      <c r="AS20" s="82" t="s">
        <v>444</v>
      </c>
      <c r="AT20" s="84">
        <v>0</v>
      </c>
      <c r="AU20" s="126">
        <v>1</v>
      </c>
      <c r="AV20" s="85">
        <v>0</v>
      </c>
      <c r="AW20" s="323">
        <v>0</v>
      </c>
      <c r="AX20" s="85">
        <v>1</v>
      </c>
      <c r="AY20" s="323">
        <v>0.33</v>
      </c>
      <c r="AZ20" s="85">
        <v>1</v>
      </c>
      <c r="BA20" s="329">
        <v>0.33</v>
      </c>
      <c r="BB20" s="86">
        <v>1</v>
      </c>
      <c r="BC20" s="329">
        <v>0.34</v>
      </c>
      <c r="BD20" s="87">
        <v>0</v>
      </c>
      <c r="BE20" s="85">
        <v>0</v>
      </c>
      <c r="BF20" s="85">
        <v>0</v>
      </c>
      <c r="BG20" s="339">
        <v>0</v>
      </c>
      <c r="BH20" s="377" t="s">
        <v>978</v>
      </c>
      <c r="BI20" s="423" t="s">
        <v>978</v>
      </c>
      <c r="BJ20" s="378">
        <v>0</v>
      </c>
      <c r="BK20" s="423">
        <v>0</v>
      </c>
      <c r="BL20" s="378">
        <v>0</v>
      </c>
      <c r="BM20" s="423">
        <v>0</v>
      </c>
      <c r="BN20" s="378">
        <v>0</v>
      </c>
      <c r="BO20" s="423">
        <v>0</v>
      </c>
      <c r="BP20" s="615">
        <v>0</v>
      </c>
      <c r="BQ20" s="608">
        <v>0</v>
      </c>
      <c r="BR20" s="623">
        <v>0</v>
      </c>
      <c r="BS20" s="87">
        <v>0</v>
      </c>
      <c r="BT20" s="85">
        <v>0</v>
      </c>
      <c r="BU20" s="85">
        <v>0</v>
      </c>
      <c r="BV20" s="95" t="s">
        <v>978</v>
      </c>
      <c r="BW20" s="395" t="s">
        <v>978</v>
      </c>
      <c r="BX20" s="87">
        <v>50000</v>
      </c>
      <c r="BY20" s="85">
        <v>0</v>
      </c>
      <c r="BZ20" s="85">
        <v>0</v>
      </c>
      <c r="CA20" s="95">
        <v>0</v>
      </c>
      <c r="CB20" s="395" t="s">
        <v>978</v>
      </c>
      <c r="CC20" s="87">
        <v>10000</v>
      </c>
      <c r="CD20" s="85">
        <v>0</v>
      </c>
      <c r="CE20" s="85">
        <v>0</v>
      </c>
      <c r="CF20" s="95">
        <v>0</v>
      </c>
      <c r="CG20" s="395" t="s">
        <v>978</v>
      </c>
      <c r="CH20" s="87">
        <v>10000</v>
      </c>
      <c r="CI20" s="85">
        <v>0</v>
      </c>
      <c r="CJ20" s="85">
        <v>0</v>
      </c>
      <c r="CK20" s="95">
        <v>0</v>
      </c>
      <c r="CL20" s="388" t="s">
        <v>978</v>
      </c>
      <c r="CM20" s="403">
        <v>70000</v>
      </c>
      <c r="CN20" s="404">
        <v>0</v>
      </c>
      <c r="CO20" s="404">
        <v>0</v>
      </c>
      <c r="CP20" s="94">
        <v>0</v>
      </c>
      <c r="CQ20" s="388" t="s">
        <v>978</v>
      </c>
      <c r="CR20" s="90" t="s">
        <v>1021</v>
      </c>
      <c r="CS20" s="138" t="s">
        <v>1015</v>
      </c>
      <c r="CT20" s="224" t="s">
        <v>904</v>
      </c>
    </row>
    <row r="21" spans="2:98" ht="30" x14ac:dyDescent="0.2">
      <c r="B21" s="856"/>
      <c r="C21" s="859"/>
      <c r="D21" s="876"/>
      <c r="E21" s="863"/>
      <c r="F21" s="877"/>
      <c r="G21" s="198"/>
      <c r="H21" s="863"/>
      <c r="I21" s="201"/>
      <c r="J21" s="201"/>
      <c r="K21" s="863"/>
      <c r="L21" s="201"/>
      <c r="M21" s="201"/>
      <c r="N21" s="863"/>
      <c r="O21" s="204"/>
      <c r="P21" s="204"/>
      <c r="Q21" s="875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783"/>
      <c r="AN21" s="873"/>
      <c r="AO21" s="783"/>
      <c r="AP21" s="773"/>
      <c r="AQ21" s="82" t="s">
        <v>445</v>
      </c>
      <c r="AR21" s="83">
        <v>0</v>
      </c>
      <c r="AS21" s="82" t="s">
        <v>446</v>
      </c>
      <c r="AT21" s="93">
        <v>0</v>
      </c>
      <c r="AU21" s="134">
        <v>1</v>
      </c>
      <c r="AV21" s="94">
        <v>0</v>
      </c>
      <c r="AW21" s="323">
        <v>0</v>
      </c>
      <c r="AX21" s="94">
        <v>0.45</v>
      </c>
      <c r="AY21" s="323">
        <v>0.45</v>
      </c>
      <c r="AZ21" s="94">
        <v>0.45</v>
      </c>
      <c r="BA21" s="329">
        <v>0.45</v>
      </c>
      <c r="BB21" s="95">
        <v>0.1</v>
      </c>
      <c r="BC21" s="329">
        <v>0.1</v>
      </c>
      <c r="BD21" s="349">
        <v>0</v>
      </c>
      <c r="BE21" s="94">
        <v>0</v>
      </c>
      <c r="BF21" s="94">
        <v>0</v>
      </c>
      <c r="BG21" s="340">
        <v>0</v>
      </c>
      <c r="BH21" s="377" t="s">
        <v>978</v>
      </c>
      <c r="BI21" s="423" t="s">
        <v>978</v>
      </c>
      <c r="BJ21" s="378">
        <v>0</v>
      </c>
      <c r="BK21" s="423">
        <v>0</v>
      </c>
      <c r="BL21" s="378">
        <v>0</v>
      </c>
      <c r="BM21" s="423">
        <v>0</v>
      </c>
      <c r="BN21" s="378">
        <v>0</v>
      </c>
      <c r="BO21" s="423">
        <v>0</v>
      </c>
      <c r="BP21" s="615">
        <v>0</v>
      </c>
      <c r="BQ21" s="608">
        <v>0</v>
      </c>
      <c r="BR21" s="623">
        <v>0</v>
      </c>
      <c r="BS21" s="87">
        <v>0</v>
      </c>
      <c r="BT21" s="85">
        <v>0</v>
      </c>
      <c r="BU21" s="85">
        <v>0</v>
      </c>
      <c r="BV21" s="95" t="s">
        <v>978</v>
      </c>
      <c r="BW21" s="395" t="s">
        <v>978</v>
      </c>
      <c r="BX21" s="87">
        <v>13500000</v>
      </c>
      <c r="BY21" s="85">
        <v>0</v>
      </c>
      <c r="BZ21" s="85">
        <v>0</v>
      </c>
      <c r="CA21" s="95">
        <v>0</v>
      </c>
      <c r="CB21" s="395" t="s">
        <v>978</v>
      </c>
      <c r="CC21" s="87">
        <v>13500000</v>
      </c>
      <c r="CD21" s="85">
        <v>0</v>
      </c>
      <c r="CE21" s="85">
        <v>0</v>
      </c>
      <c r="CF21" s="95">
        <v>0</v>
      </c>
      <c r="CG21" s="395" t="s">
        <v>978</v>
      </c>
      <c r="CH21" s="87">
        <v>3000000</v>
      </c>
      <c r="CI21" s="85">
        <v>0</v>
      </c>
      <c r="CJ21" s="85">
        <v>0</v>
      </c>
      <c r="CK21" s="95">
        <v>0</v>
      </c>
      <c r="CL21" s="388" t="s">
        <v>978</v>
      </c>
      <c r="CM21" s="403">
        <v>30000000</v>
      </c>
      <c r="CN21" s="404">
        <v>0</v>
      </c>
      <c r="CO21" s="404">
        <v>0</v>
      </c>
      <c r="CP21" s="94">
        <v>0</v>
      </c>
      <c r="CQ21" s="388" t="s">
        <v>978</v>
      </c>
      <c r="CR21" s="90" t="s">
        <v>1022</v>
      </c>
      <c r="CS21" s="138" t="s">
        <v>1015</v>
      </c>
      <c r="CT21" s="224" t="s">
        <v>910</v>
      </c>
    </row>
    <row r="22" spans="2:98" ht="48" thickBot="1" x14ac:dyDescent="0.25">
      <c r="B22" s="856"/>
      <c r="C22" s="859"/>
      <c r="D22" s="876"/>
      <c r="E22" s="863"/>
      <c r="F22" s="877"/>
      <c r="G22" s="198"/>
      <c r="H22" s="863"/>
      <c r="I22" s="201"/>
      <c r="J22" s="201"/>
      <c r="K22" s="863"/>
      <c r="L22" s="201"/>
      <c r="M22" s="201"/>
      <c r="N22" s="863"/>
      <c r="O22" s="204"/>
      <c r="P22" s="204"/>
      <c r="Q22" s="875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783"/>
      <c r="AN22" s="873"/>
      <c r="AO22" s="781"/>
      <c r="AP22" s="774"/>
      <c r="AQ22" s="228" t="s">
        <v>447</v>
      </c>
      <c r="AR22" s="229">
        <v>0</v>
      </c>
      <c r="AS22" s="228" t="s">
        <v>448</v>
      </c>
      <c r="AT22" s="230">
        <v>0</v>
      </c>
      <c r="AU22" s="231">
        <v>1</v>
      </c>
      <c r="AV22" s="146">
        <v>0</v>
      </c>
      <c r="AW22" s="324">
        <v>0</v>
      </c>
      <c r="AX22" s="146">
        <v>0.2</v>
      </c>
      <c r="AY22" s="324">
        <v>0.2</v>
      </c>
      <c r="AZ22" s="146">
        <v>0.3</v>
      </c>
      <c r="BA22" s="330">
        <v>0.3</v>
      </c>
      <c r="BB22" s="147">
        <v>0.5</v>
      </c>
      <c r="BC22" s="330">
        <v>0.5</v>
      </c>
      <c r="BD22" s="351">
        <v>0.14000000000000001</v>
      </c>
      <c r="BE22" s="232">
        <v>0</v>
      </c>
      <c r="BF22" s="232">
        <v>0</v>
      </c>
      <c r="BG22" s="353">
        <v>0</v>
      </c>
      <c r="BH22" s="381" t="s">
        <v>978</v>
      </c>
      <c r="BI22" s="424" t="s">
        <v>978</v>
      </c>
      <c r="BJ22" s="382">
        <v>0</v>
      </c>
      <c r="BK22" s="424">
        <v>0</v>
      </c>
      <c r="BL22" s="382">
        <v>0</v>
      </c>
      <c r="BM22" s="424">
        <v>0</v>
      </c>
      <c r="BN22" s="382">
        <v>0</v>
      </c>
      <c r="BO22" s="424">
        <v>0</v>
      </c>
      <c r="BP22" s="616">
        <v>0.14000000000000001</v>
      </c>
      <c r="BQ22" s="609">
        <v>0.14000000000000001</v>
      </c>
      <c r="BR22" s="624">
        <v>0.14000000000000001</v>
      </c>
      <c r="BS22" s="141">
        <v>2040816</v>
      </c>
      <c r="BT22" s="121">
        <v>2040816</v>
      </c>
      <c r="BU22" s="121">
        <v>0</v>
      </c>
      <c r="BV22" s="147">
        <v>1</v>
      </c>
      <c r="BW22" s="396" t="s">
        <v>978</v>
      </c>
      <c r="BX22" s="141">
        <v>3000000</v>
      </c>
      <c r="BY22" s="139">
        <v>0</v>
      </c>
      <c r="BZ22" s="139">
        <v>0</v>
      </c>
      <c r="CA22" s="147">
        <v>0</v>
      </c>
      <c r="CB22" s="396" t="s">
        <v>978</v>
      </c>
      <c r="CC22" s="141">
        <v>4000000</v>
      </c>
      <c r="CD22" s="139">
        <v>0</v>
      </c>
      <c r="CE22" s="139">
        <v>0</v>
      </c>
      <c r="CF22" s="147">
        <v>0</v>
      </c>
      <c r="CG22" s="396" t="s">
        <v>978</v>
      </c>
      <c r="CH22" s="141">
        <v>8000000</v>
      </c>
      <c r="CI22" s="139">
        <v>0</v>
      </c>
      <c r="CJ22" s="139">
        <v>0</v>
      </c>
      <c r="CK22" s="147">
        <v>0</v>
      </c>
      <c r="CL22" s="389" t="s">
        <v>978</v>
      </c>
      <c r="CM22" s="407">
        <v>17040816</v>
      </c>
      <c r="CN22" s="408">
        <v>2040816</v>
      </c>
      <c r="CO22" s="408">
        <v>0</v>
      </c>
      <c r="CP22" s="146">
        <v>0.11976046217505078</v>
      </c>
      <c r="CQ22" s="389" t="s">
        <v>978</v>
      </c>
      <c r="CR22" s="273" t="s">
        <v>1023</v>
      </c>
      <c r="CS22" s="143" t="s">
        <v>1015</v>
      </c>
      <c r="CT22" s="235" t="s">
        <v>910</v>
      </c>
    </row>
    <row r="23" spans="2:98" ht="60" x14ac:dyDescent="0.2">
      <c r="B23" s="856"/>
      <c r="C23" s="859"/>
      <c r="D23" s="876"/>
      <c r="E23" s="863"/>
      <c r="F23" s="877"/>
      <c r="G23" s="198"/>
      <c r="H23" s="863"/>
      <c r="I23" s="201"/>
      <c r="J23" s="201"/>
      <c r="K23" s="863"/>
      <c r="L23" s="201"/>
      <c r="M23" s="201"/>
      <c r="N23" s="863"/>
      <c r="O23" s="204"/>
      <c r="P23" s="204"/>
      <c r="Q23" s="875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783"/>
      <c r="AN23" s="873"/>
      <c r="AO23" s="776">
        <v>1.011345823542985E-2</v>
      </c>
      <c r="AP23" s="772" t="s">
        <v>449</v>
      </c>
      <c r="AQ23" s="70" t="s">
        <v>450</v>
      </c>
      <c r="AR23" s="71">
        <v>0</v>
      </c>
      <c r="AS23" s="70" t="s">
        <v>451</v>
      </c>
      <c r="AT23" s="72">
        <v>0</v>
      </c>
      <c r="AU23" s="73">
        <v>1</v>
      </c>
      <c r="AV23" s="74">
        <v>1</v>
      </c>
      <c r="AW23" s="323">
        <v>0.25</v>
      </c>
      <c r="AX23" s="74">
        <v>1</v>
      </c>
      <c r="AY23" s="323">
        <v>0.25</v>
      </c>
      <c r="AZ23" s="74">
        <v>1</v>
      </c>
      <c r="BA23" s="329">
        <v>0.25</v>
      </c>
      <c r="BB23" s="75">
        <v>1</v>
      </c>
      <c r="BC23" s="329">
        <v>0.25</v>
      </c>
      <c r="BD23" s="76">
        <v>0</v>
      </c>
      <c r="BE23" s="74">
        <v>0</v>
      </c>
      <c r="BF23" s="74">
        <v>0</v>
      </c>
      <c r="BG23" s="338">
        <v>0</v>
      </c>
      <c r="BH23" s="377">
        <v>0</v>
      </c>
      <c r="BI23" s="423">
        <v>0</v>
      </c>
      <c r="BJ23" s="378">
        <v>0</v>
      </c>
      <c r="BK23" s="423">
        <v>0</v>
      </c>
      <c r="BL23" s="378">
        <v>0</v>
      </c>
      <c r="BM23" s="423">
        <v>0</v>
      </c>
      <c r="BN23" s="378">
        <v>0</v>
      </c>
      <c r="BO23" s="423">
        <v>0</v>
      </c>
      <c r="BP23" s="615">
        <v>0</v>
      </c>
      <c r="BQ23" s="608">
        <v>0</v>
      </c>
      <c r="BR23" s="623">
        <v>0</v>
      </c>
      <c r="BS23" s="76">
        <v>40000</v>
      </c>
      <c r="BT23" s="74">
        <v>0</v>
      </c>
      <c r="BU23" s="74">
        <v>0</v>
      </c>
      <c r="BV23" s="289">
        <v>0</v>
      </c>
      <c r="BW23" s="397" t="s">
        <v>978</v>
      </c>
      <c r="BX23" s="111">
        <v>500000</v>
      </c>
      <c r="BY23" s="109">
        <v>0</v>
      </c>
      <c r="BZ23" s="109">
        <v>0</v>
      </c>
      <c r="CA23" s="289">
        <v>0</v>
      </c>
      <c r="CB23" s="397" t="s">
        <v>978</v>
      </c>
      <c r="CC23" s="111">
        <v>200000</v>
      </c>
      <c r="CD23" s="109">
        <v>0</v>
      </c>
      <c r="CE23" s="109">
        <v>0</v>
      </c>
      <c r="CF23" s="289">
        <v>0</v>
      </c>
      <c r="CG23" s="397" t="s">
        <v>978</v>
      </c>
      <c r="CH23" s="111">
        <v>200000</v>
      </c>
      <c r="CI23" s="109">
        <v>0</v>
      </c>
      <c r="CJ23" s="109">
        <v>0</v>
      </c>
      <c r="CK23" s="289">
        <v>0</v>
      </c>
      <c r="CL23" s="390" t="s">
        <v>978</v>
      </c>
      <c r="CM23" s="405">
        <v>940000</v>
      </c>
      <c r="CN23" s="406">
        <v>0</v>
      </c>
      <c r="CO23" s="406">
        <v>0</v>
      </c>
      <c r="CP23" s="288">
        <v>0</v>
      </c>
      <c r="CQ23" s="390" t="s">
        <v>978</v>
      </c>
      <c r="CR23" s="113" t="s">
        <v>1024</v>
      </c>
      <c r="CS23" s="135" t="s">
        <v>1015</v>
      </c>
      <c r="CT23" s="223" t="s">
        <v>904</v>
      </c>
    </row>
    <row r="24" spans="2:98" ht="30.75" thickBot="1" x14ac:dyDescent="0.25">
      <c r="B24" s="856"/>
      <c r="C24" s="859"/>
      <c r="D24" s="876" t="s">
        <v>452</v>
      </c>
      <c r="E24" s="782">
        <v>2.5000000000000001E-2</v>
      </c>
      <c r="F24" s="898">
        <v>7.4999999999999997E-2</v>
      </c>
      <c r="G24" s="236"/>
      <c r="H24" s="782">
        <v>2.5000000000000001E-2</v>
      </c>
      <c r="I24" s="202"/>
      <c r="J24" s="202"/>
      <c r="K24" s="782">
        <v>0.03</v>
      </c>
      <c r="L24" s="202"/>
      <c r="M24" s="202"/>
      <c r="N24" s="782">
        <v>4.4999999999999998E-2</v>
      </c>
      <c r="O24" s="205"/>
      <c r="P24" s="205"/>
      <c r="Q24" s="787">
        <v>7.4999999999999997E-2</v>
      </c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783"/>
      <c r="AN24" s="873"/>
      <c r="AO24" s="777"/>
      <c r="AP24" s="778"/>
      <c r="AQ24" s="97" t="s">
        <v>453</v>
      </c>
      <c r="AR24" s="98">
        <v>0</v>
      </c>
      <c r="AS24" s="97" t="s">
        <v>454</v>
      </c>
      <c r="AT24" s="99">
        <v>0</v>
      </c>
      <c r="AU24" s="181">
        <v>1</v>
      </c>
      <c r="AV24" s="139">
        <v>0</v>
      </c>
      <c r="AW24" s="324">
        <v>0</v>
      </c>
      <c r="AX24" s="139">
        <v>1</v>
      </c>
      <c r="AY24" s="324">
        <v>0.33</v>
      </c>
      <c r="AZ24" s="139">
        <v>1</v>
      </c>
      <c r="BA24" s="330">
        <v>0.33</v>
      </c>
      <c r="BB24" s="140">
        <v>1</v>
      </c>
      <c r="BC24" s="330">
        <v>0.34</v>
      </c>
      <c r="BD24" s="141">
        <v>0</v>
      </c>
      <c r="BE24" s="139">
        <v>0</v>
      </c>
      <c r="BF24" s="139">
        <v>0</v>
      </c>
      <c r="BG24" s="345">
        <v>0</v>
      </c>
      <c r="BH24" s="381" t="s">
        <v>978</v>
      </c>
      <c r="BI24" s="424" t="s">
        <v>978</v>
      </c>
      <c r="BJ24" s="382">
        <v>0</v>
      </c>
      <c r="BK24" s="424">
        <v>0</v>
      </c>
      <c r="BL24" s="382">
        <v>0</v>
      </c>
      <c r="BM24" s="424">
        <v>0</v>
      </c>
      <c r="BN24" s="382">
        <v>0</v>
      </c>
      <c r="BO24" s="424">
        <v>0</v>
      </c>
      <c r="BP24" s="616">
        <v>0</v>
      </c>
      <c r="BQ24" s="609">
        <v>0</v>
      </c>
      <c r="BR24" s="624">
        <v>0</v>
      </c>
      <c r="BS24" s="141">
        <v>0</v>
      </c>
      <c r="BT24" s="139">
        <v>0</v>
      </c>
      <c r="BU24" s="139">
        <v>0</v>
      </c>
      <c r="BV24" s="147" t="s">
        <v>978</v>
      </c>
      <c r="BW24" s="396" t="s">
        <v>978</v>
      </c>
      <c r="BX24" s="141">
        <v>50000</v>
      </c>
      <c r="BY24" s="139">
        <v>0</v>
      </c>
      <c r="BZ24" s="139">
        <v>0</v>
      </c>
      <c r="CA24" s="147">
        <v>0</v>
      </c>
      <c r="CB24" s="396" t="s">
        <v>978</v>
      </c>
      <c r="CC24" s="141">
        <v>20000</v>
      </c>
      <c r="CD24" s="139">
        <v>0</v>
      </c>
      <c r="CE24" s="139">
        <v>0</v>
      </c>
      <c r="CF24" s="147">
        <v>0</v>
      </c>
      <c r="CG24" s="396" t="s">
        <v>978</v>
      </c>
      <c r="CH24" s="141">
        <v>20000</v>
      </c>
      <c r="CI24" s="139">
        <v>0</v>
      </c>
      <c r="CJ24" s="139">
        <v>0</v>
      </c>
      <c r="CK24" s="147">
        <v>0</v>
      </c>
      <c r="CL24" s="389" t="s">
        <v>978</v>
      </c>
      <c r="CM24" s="407">
        <v>90000</v>
      </c>
      <c r="CN24" s="408">
        <v>0</v>
      </c>
      <c r="CO24" s="408">
        <v>0</v>
      </c>
      <c r="CP24" s="146">
        <v>0</v>
      </c>
      <c r="CQ24" s="389" t="s">
        <v>978</v>
      </c>
      <c r="CR24" s="103" t="s">
        <v>1025</v>
      </c>
      <c r="CS24" s="182" t="s">
        <v>1015</v>
      </c>
      <c r="CT24" s="225" t="s">
        <v>904</v>
      </c>
    </row>
    <row r="25" spans="2:98" ht="30" customHeight="1" x14ac:dyDescent="0.2">
      <c r="B25" s="856"/>
      <c r="C25" s="859"/>
      <c r="D25" s="876"/>
      <c r="E25" s="782"/>
      <c r="F25" s="898"/>
      <c r="G25" s="236"/>
      <c r="H25" s="782"/>
      <c r="I25" s="202"/>
      <c r="J25" s="202"/>
      <c r="K25" s="782"/>
      <c r="L25" s="202"/>
      <c r="M25" s="202"/>
      <c r="N25" s="782"/>
      <c r="O25" s="205"/>
      <c r="P25" s="205"/>
      <c r="Q25" s="787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783"/>
      <c r="AN25" s="873"/>
      <c r="AO25" s="780">
        <v>0.39556323794907461</v>
      </c>
      <c r="AP25" s="779" t="s">
        <v>455</v>
      </c>
      <c r="AQ25" s="106" t="s">
        <v>1028</v>
      </c>
      <c r="AR25" s="107" t="s">
        <v>1057</v>
      </c>
      <c r="AS25" s="106" t="s">
        <v>456</v>
      </c>
      <c r="AT25" s="108">
        <v>1400</v>
      </c>
      <c r="AU25" s="43">
        <v>6400</v>
      </c>
      <c r="AV25" s="109">
        <v>900</v>
      </c>
      <c r="AW25" s="323">
        <v>0.140625</v>
      </c>
      <c r="AX25" s="109">
        <v>1450</v>
      </c>
      <c r="AY25" s="323">
        <v>0.2265625</v>
      </c>
      <c r="AZ25" s="109">
        <v>1850</v>
      </c>
      <c r="BA25" s="329">
        <v>0.2890625</v>
      </c>
      <c r="BB25" s="110">
        <v>2200</v>
      </c>
      <c r="BC25" s="329">
        <v>0.34375</v>
      </c>
      <c r="BD25" s="111">
        <v>2102.25</v>
      </c>
      <c r="BE25" s="109">
        <v>0</v>
      </c>
      <c r="BF25" s="109">
        <v>0</v>
      </c>
      <c r="BG25" s="342">
        <v>0</v>
      </c>
      <c r="BH25" s="377">
        <v>2.3358333333333334</v>
      </c>
      <c r="BI25" s="423">
        <v>1</v>
      </c>
      <c r="BJ25" s="378">
        <v>0</v>
      </c>
      <c r="BK25" s="423">
        <v>0</v>
      </c>
      <c r="BL25" s="378">
        <v>0</v>
      </c>
      <c r="BM25" s="423">
        <v>0</v>
      </c>
      <c r="BN25" s="378">
        <v>0</v>
      </c>
      <c r="BO25" s="423">
        <v>0</v>
      </c>
      <c r="BP25" s="615">
        <v>0.32847656250000001</v>
      </c>
      <c r="BQ25" s="608">
        <v>0.32847656250000001</v>
      </c>
      <c r="BR25" s="623">
        <v>0.32847656250000001</v>
      </c>
      <c r="BS25" s="111">
        <v>335000</v>
      </c>
      <c r="BT25" s="109">
        <v>23544.66</v>
      </c>
      <c r="BU25" s="109">
        <v>0</v>
      </c>
      <c r="BV25" s="289">
        <v>7.0282567164179105E-2</v>
      </c>
      <c r="BW25" s="397" t="s">
        <v>978</v>
      </c>
      <c r="BX25" s="111">
        <v>345050</v>
      </c>
      <c r="BY25" s="109">
        <v>0</v>
      </c>
      <c r="BZ25" s="109">
        <v>0</v>
      </c>
      <c r="CA25" s="289">
        <v>0</v>
      </c>
      <c r="CB25" s="397" t="s">
        <v>978</v>
      </c>
      <c r="CC25" s="111">
        <v>355401.5</v>
      </c>
      <c r="CD25" s="109">
        <v>0</v>
      </c>
      <c r="CE25" s="109">
        <v>0</v>
      </c>
      <c r="CF25" s="289">
        <v>0</v>
      </c>
      <c r="CG25" s="397" t="s">
        <v>978</v>
      </c>
      <c r="CH25" s="111">
        <v>366063.54499999998</v>
      </c>
      <c r="CI25" s="109">
        <v>0</v>
      </c>
      <c r="CJ25" s="109">
        <v>0</v>
      </c>
      <c r="CK25" s="289">
        <v>0</v>
      </c>
      <c r="CL25" s="390" t="s">
        <v>978</v>
      </c>
      <c r="CM25" s="405">
        <v>1401515.0449999999</v>
      </c>
      <c r="CN25" s="406">
        <v>23544.66</v>
      </c>
      <c r="CO25" s="406">
        <v>0</v>
      </c>
      <c r="CP25" s="288">
        <v>1.6799434357838094E-2</v>
      </c>
      <c r="CQ25" s="390" t="s">
        <v>978</v>
      </c>
      <c r="CR25" s="113" t="s">
        <v>1026</v>
      </c>
      <c r="CS25" s="114" t="s">
        <v>1015</v>
      </c>
      <c r="CT25" s="237" t="s">
        <v>18</v>
      </c>
    </row>
    <row r="26" spans="2:98" ht="30" x14ac:dyDescent="0.2">
      <c r="B26" s="856"/>
      <c r="C26" s="859"/>
      <c r="D26" s="876"/>
      <c r="E26" s="782"/>
      <c r="F26" s="898"/>
      <c r="G26" s="236"/>
      <c r="H26" s="782"/>
      <c r="I26" s="202"/>
      <c r="J26" s="202"/>
      <c r="K26" s="782"/>
      <c r="L26" s="202"/>
      <c r="M26" s="202"/>
      <c r="N26" s="782"/>
      <c r="O26" s="205"/>
      <c r="P26" s="205"/>
      <c r="Q26" s="787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783"/>
      <c r="AN26" s="873"/>
      <c r="AO26" s="783"/>
      <c r="AP26" s="773"/>
      <c r="AQ26" s="82" t="s">
        <v>457</v>
      </c>
      <c r="AR26" s="83">
        <v>5410706</v>
      </c>
      <c r="AS26" s="82" t="s">
        <v>458</v>
      </c>
      <c r="AT26" s="84">
        <v>1.25</v>
      </c>
      <c r="AU26" s="126">
        <v>4</v>
      </c>
      <c r="AV26" s="238">
        <v>0.15</v>
      </c>
      <c r="AW26" s="323">
        <v>3.7499999999999999E-2</v>
      </c>
      <c r="AX26" s="238">
        <v>1.1800000000000002</v>
      </c>
      <c r="AY26" s="323">
        <v>0.29500000000000004</v>
      </c>
      <c r="AZ26" s="238">
        <v>1.33</v>
      </c>
      <c r="BA26" s="329">
        <v>0.33250000000000002</v>
      </c>
      <c r="BB26" s="239">
        <v>1.34</v>
      </c>
      <c r="BC26" s="329">
        <v>0.33500000000000002</v>
      </c>
      <c r="BD26" s="357">
        <v>8.8999999999999996E-2</v>
      </c>
      <c r="BE26" s="238">
        <v>0</v>
      </c>
      <c r="BF26" s="238">
        <v>0</v>
      </c>
      <c r="BG26" s="354">
        <v>0</v>
      </c>
      <c r="BH26" s="377">
        <v>0.59333333333333338</v>
      </c>
      <c r="BI26" s="423">
        <v>0.59333333333333338</v>
      </c>
      <c r="BJ26" s="378">
        <v>0</v>
      </c>
      <c r="BK26" s="423">
        <v>0</v>
      </c>
      <c r="BL26" s="378">
        <v>0</v>
      </c>
      <c r="BM26" s="423">
        <v>0</v>
      </c>
      <c r="BN26" s="378">
        <v>0</v>
      </c>
      <c r="BO26" s="423">
        <v>0</v>
      </c>
      <c r="BP26" s="615">
        <v>2.2249999999999999E-2</v>
      </c>
      <c r="BQ26" s="608">
        <v>2.2249999999999999E-2</v>
      </c>
      <c r="BR26" s="623">
        <v>2.2249999999999999E-2</v>
      </c>
      <c r="BS26" s="87">
        <v>4708526.49</v>
      </c>
      <c r="BT26" s="85">
        <v>1240252.03131</v>
      </c>
      <c r="BU26" s="85">
        <v>0</v>
      </c>
      <c r="BV26" s="95">
        <v>0.26340555457085257</v>
      </c>
      <c r="BW26" s="395" t="s">
        <v>978</v>
      </c>
      <c r="BX26" s="87">
        <v>4849781.78</v>
      </c>
      <c r="BY26" s="85">
        <v>0</v>
      </c>
      <c r="BZ26" s="85">
        <v>0</v>
      </c>
      <c r="CA26" s="95">
        <v>0</v>
      </c>
      <c r="CB26" s="395" t="s">
        <v>978</v>
      </c>
      <c r="CC26" s="87">
        <v>4995275.2334000003</v>
      </c>
      <c r="CD26" s="85">
        <v>0</v>
      </c>
      <c r="CE26" s="85">
        <v>0</v>
      </c>
      <c r="CF26" s="95">
        <v>0</v>
      </c>
      <c r="CG26" s="395" t="s">
        <v>978</v>
      </c>
      <c r="CH26" s="87">
        <v>5145133.490402</v>
      </c>
      <c r="CI26" s="85">
        <v>0</v>
      </c>
      <c r="CJ26" s="85">
        <v>0</v>
      </c>
      <c r="CK26" s="95">
        <v>0</v>
      </c>
      <c r="CL26" s="388" t="s">
        <v>978</v>
      </c>
      <c r="CM26" s="403">
        <v>19698716.993802</v>
      </c>
      <c r="CN26" s="404">
        <v>1240252.03131</v>
      </c>
      <c r="CO26" s="404">
        <v>0</v>
      </c>
      <c r="CP26" s="94">
        <v>6.2961056382516312E-2</v>
      </c>
      <c r="CQ26" s="388" t="s">
        <v>978</v>
      </c>
      <c r="CR26" s="90">
        <v>11</v>
      </c>
      <c r="CS26" s="138" t="s">
        <v>1015</v>
      </c>
      <c r="CT26" s="224" t="s">
        <v>18</v>
      </c>
    </row>
    <row r="27" spans="2:98" ht="30" customHeight="1" x14ac:dyDescent="0.2">
      <c r="B27" s="856"/>
      <c r="C27" s="859"/>
      <c r="D27" s="876"/>
      <c r="E27" s="782"/>
      <c r="F27" s="898"/>
      <c r="G27" s="236"/>
      <c r="H27" s="782"/>
      <c r="I27" s="202"/>
      <c r="J27" s="202"/>
      <c r="K27" s="782"/>
      <c r="L27" s="202"/>
      <c r="M27" s="202"/>
      <c r="N27" s="782"/>
      <c r="O27" s="205"/>
      <c r="P27" s="205"/>
      <c r="Q27" s="787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783"/>
      <c r="AN27" s="873"/>
      <c r="AO27" s="783"/>
      <c r="AP27" s="773"/>
      <c r="AQ27" s="82" t="s">
        <v>459</v>
      </c>
      <c r="AR27" s="83">
        <v>321919010</v>
      </c>
      <c r="AS27" s="82" t="s">
        <v>460</v>
      </c>
      <c r="AT27" s="84">
        <v>0</v>
      </c>
      <c r="AU27" s="126">
        <v>5000</v>
      </c>
      <c r="AV27" s="85">
        <v>800</v>
      </c>
      <c r="AW27" s="323">
        <v>0.16</v>
      </c>
      <c r="AX27" s="85">
        <v>1400</v>
      </c>
      <c r="AY27" s="323">
        <v>0.28000000000000003</v>
      </c>
      <c r="AZ27" s="85">
        <v>1400</v>
      </c>
      <c r="BA27" s="329">
        <v>0.28000000000000003</v>
      </c>
      <c r="BB27" s="86">
        <v>1400</v>
      </c>
      <c r="BC27" s="329">
        <v>0.28000000000000003</v>
      </c>
      <c r="BD27" s="87">
        <v>637</v>
      </c>
      <c r="BE27" s="85">
        <v>0</v>
      </c>
      <c r="BF27" s="85">
        <v>0</v>
      </c>
      <c r="BG27" s="339">
        <v>0</v>
      </c>
      <c r="BH27" s="377">
        <v>0.79625000000000001</v>
      </c>
      <c r="BI27" s="423">
        <v>0.79625000000000001</v>
      </c>
      <c r="BJ27" s="378">
        <v>0</v>
      </c>
      <c r="BK27" s="423">
        <v>0</v>
      </c>
      <c r="BL27" s="378">
        <v>0</v>
      </c>
      <c r="BM27" s="423">
        <v>0</v>
      </c>
      <c r="BN27" s="378">
        <v>0</v>
      </c>
      <c r="BO27" s="423">
        <v>0</v>
      </c>
      <c r="BP27" s="615">
        <v>0.12740000000000001</v>
      </c>
      <c r="BQ27" s="608">
        <v>0.12740000000000001</v>
      </c>
      <c r="BR27" s="623">
        <v>0.12740000000000001</v>
      </c>
      <c r="BS27" s="87">
        <v>934020</v>
      </c>
      <c r="BT27" s="85">
        <v>689043.84</v>
      </c>
      <c r="BU27" s="85">
        <v>0</v>
      </c>
      <c r="BV27" s="95">
        <v>0.73771850709834907</v>
      </c>
      <c r="BW27" s="395" t="s">
        <v>978</v>
      </c>
      <c r="BX27" s="87">
        <v>962040.6</v>
      </c>
      <c r="BY27" s="85">
        <v>0</v>
      </c>
      <c r="BZ27" s="85">
        <v>0</v>
      </c>
      <c r="CA27" s="95">
        <v>0</v>
      </c>
      <c r="CB27" s="395" t="s">
        <v>978</v>
      </c>
      <c r="CC27" s="87">
        <v>990901.81799999997</v>
      </c>
      <c r="CD27" s="85">
        <v>0</v>
      </c>
      <c r="CE27" s="85">
        <v>0</v>
      </c>
      <c r="CF27" s="95">
        <v>0</v>
      </c>
      <c r="CG27" s="395" t="s">
        <v>978</v>
      </c>
      <c r="CH27" s="87">
        <v>1020628.87254</v>
      </c>
      <c r="CI27" s="85">
        <v>0</v>
      </c>
      <c r="CJ27" s="85">
        <v>0</v>
      </c>
      <c r="CK27" s="95">
        <v>0</v>
      </c>
      <c r="CL27" s="388" t="s">
        <v>978</v>
      </c>
      <c r="CM27" s="403">
        <v>3907591.29054</v>
      </c>
      <c r="CN27" s="404">
        <v>689043.84</v>
      </c>
      <c r="CO27" s="404">
        <v>0</v>
      </c>
      <c r="CP27" s="94">
        <v>0.17633467493597041</v>
      </c>
      <c r="CQ27" s="388" t="s">
        <v>978</v>
      </c>
      <c r="CR27" s="90" t="s">
        <v>1026</v>
      </c>
      <c r="CS27" s="138" t="s">
        <v>1015</v>
      </c>
      <c r="CT27" s="224" t="s">
        <v>18</v>
      </c>
    </row>
    <row r="28" spans="2:98" ht="60" x14ac:dyDescent="0.2">
      <c r="B28" s="856"/>
      <c r="C28" s="859"/>
      <c r="D28" s="876"/>
      <c r="E28" s="782"/>
      <c r="F28" s="898"/>
      <c r="G28" s="236"/>
      <c r="H28" s="782"/>
      <c r="I28" s="202"/>
      <c r="J28" s="202"/>
      <c r="K28" s="782"/>
      <c r="L28" s="202"/>
      <c r="M28" s="202"/>
      <c r="N28" s="782"/>
      <c r="O28" s="205"/>
      <c r="P28" s="205"/>
      <c r="Q28" s="787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783"/>
      <c r="AN28" s="873"/>
      <c r="AO28" s="783"/>
      <c r="AP28" s="773"/>
      <c r="AQ28" s="82" t="s">
        <v>461</v>
      </c>
      <c r="AR28" s="83" t="s">
        <v>1058</v>
      </c>
      <c r="AS28" s="82" t="s">
        <v>462</v>
      </c>
      <c r="AT28" s="84">
        <v>0</v>
      </c>
      <c r="AU28" s="126">
        <v>1</v>
      </c>
      <c r="AV28" s="85">
        <v>1</v>
      </c>
      <c r="AW28" s="323">
        <v>0.25</v>
      </c>
      <c r="AX28" s="85">
        <v>1</v>
      </c>
      <c r="AY28" s="323">
        <v>0.25</v>
      </c>
      <c r="AZ28" s="85">
        <v>1</v>
      </c>
      <c r="BA28" s="329">
        <v>0.25</v>
      </c>
      <c r="BB28" s="86">
        <v>1</v>
      </c>
      <c r="BC28" s="329">
        <v>0.25</v>
      </c>
      <c r="BD28" s="87">
        <v>1</v>
      </c>
      <c r="BE28" s="85">
        <v>0</v>
      </c>
      <c r="BF28" s="85">
        <v>0</v>
      </c>
      <c r="BG28" s="339">
        <v>0</v>
      </c>
      <c r="BH28" s="377">
        <v>1</v>
      </c>
      <c r="BI28" s="423">
        <v>1</v>
      </c>
      <c r="BJ28" s="378">
        <v>0</v>
      </c>
      <c r="BK28" s="423">
        <v>0</v>
      </c>
      <c r="BL28" s="378">
        <v>0</v>
      </c>
      <c r="BM28" s="423">
        <v>0</v>
      </c>
      <c r="BN28" s="378">
        <v>0</v>
      </c>
      <c r="BO28" s="423">
        <v>0</v>
      </c>
      <c r="BP28" s="615">
        <v>0.25</v>
      </c>
      <c r="BQ28" s="608">
        <v>0.25</v>
      </c>
      <c r="BR28" s="623">
        <v>0.25</v>
      </c>
      <c r="BS28" s="87">
        <v>936472.1</v>
      </c>
      <c r="BT28" s="85">
        <v>585081.78599999996</v>
      </c>
      <c r="BU28" s="85">
        <v>0</v>
      </c>
      <c r="BV28" s="95">
        <v>0.62477225536137171</v>
      </c>
      <c r="BW28" s="395" t="s">
        <v>978</v>
      </c>
      <c r="BX28" s="87">
        <v>964566.16</v>
      </c>
      <c r="BY28" s="85">
        <v>0</v>
      </c>
      <c r="BZ28" s="85">
        <v>0</v>
      </c>
      <c r="CA28" s="95">
        <v>0</v>
      </c>
      <c r="CB28" s="395" t="s">
        <v>978</v>
      </c>
      <c r="CC28" s="87">
        <v>993503.14480000001</v>
      </c>
      <c r="CD28" s="85">
        <v>0</v>
      </c>
      <c r="CE28" s="85">
        <v>0</v>
      </c>
      <c r="CF28" s="95">
        <v>0</v>
      </c>
      <c r="CG28" s="395" t="s">
        <v>978</v>
      </c>
      <c r="CH28" s="87">
        <v>1023308.239144</v>
      </c>
      <c r="CI28" s="85">
        <v>0</v>
      </c>
      <c r="CJ28" s="85">
        <v>0</v>
      </c>
      <c r="CK28" s="95">
        <v>0</v>
      </c>
      <c r="CL28" s="388" t="s">
        <v>978</v>
      </c>
      <c r="CM28" s="403">
        <v>3917849.6439439999</v>
      </c>
      <c r="CN28" s="404">
        <v>585081.78599999996</v>
      </c>
      <c r="CO28" s="404">
        <v>0</v>
      </c>
      <c r="CP28" s="94">
        <v>0.14933747825274196</v>
      </c>
      <c r="CQ28" s="388" t="s">
        <v>978</v>
      </c>
      <c r="CR28" s="90" t="s">
        <v>1026</v>
      </c>
      <c r="CS28" s="138" t="s">
        <v>1015</v>
      </c>
      <c r="CT28" s="224" t="s">
        <v>18</v>
      </c>
    </row>
    <row r="29" spans="2:98" ht="30.75" thickBot="1" x14ac:dyDescent="0.25">
      <c r="B29" s="856"/>
      <c r="C29" s="859"/>
      <c r="D29" s="876"/>
      <c r="E29" s="782"/>
      <c r="F29" s="898"/>
      <c r="G29" s="236"/>
      <c r="H29" s="782"/>
      <c r="I29" s="202"/>
      <c r="J29" s="202"/>
      <c r="K29" s="782"/>
      <c r="L29" s="202"/>
      <c r="M29" s="202"/>
      <c r="N29" s="782"/>
      <c r="O29" s="205"/>
      <c r="P29" s="205"/>
      <c r="Q29" s="787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781"/>
      <c r="AN29" s="874"/>
      <c r="AO29" s="781"/>
      <c r="AP29" s="774"/>
      <c r="AQ29" s="116" t="s">
        <v>463</v>
      </c>
      <c r="AR29" s="117">
        <v>0</v>
      </c>
      <c r="AS29" s="116" t="s">
        <v>464</v>
      </c>
      <c r="AT29" s="118">
        <v>1</v>
      </c>
      <c r="AU29" s="30">
        <v>1</v>
      </c>
      <c r="AV29" s="121">
        <v>1</v>
      </c>
      <c r="AW29" s="326">
        <v>0.25</v>
      </c>
      <c r="AX29" s="121">
        <v>1</v>
      </c>
      <c r="AY29" s="326">
        <v>0.25</v>
      </c>
      <c r="AZ29" s="121">
        <v>1</v>
      </c>
      <c r="BA29" s="332">
        <v>0.25</v>
      </c>
      <c r="BB29" s="144">
        <v>1</v>
      </c>
      <c r="BC29" s="332">
        <v>0.25</v>
      </c>
      <c r="BD29" s="120">
        <v>0.7</v>
      </c>
      <c r="BE29" s="121">
        <v>0</v>
      </c>
      <c r="BF29" s="121">
        <v>0</v>
      </c>
      <c r="BG29" s="346">
        <v>0</v>
      </c>
      <c r="BH29" s="383">
        <v>0.7</v>
      </c>
      <c r="BI29" s="427">
        <v>0.7</v>
      </c>
      <c r="BJ29" s="384">
        <v>0</v>
      </c>
      <c r="BK29" s="427">
        <v>0</v>
      </c>
      <c r="BL29" s="384">
        <v>0</v>
      </c>
      <c r="BM29" s="427">
        <v>0</v>
      </c>
      <c r="BN29" s="384">
        <v>0</v>
      </c>
      <c r="BO29" s="427">
        <v>0</v>
      </c>
      <c r="BP29" s="618">
        <v>0.17499999999999999</v>
      </c>
      <c r="BQ29" s="611">
        <v>0.17499999999999999</v>
      </c>
      <c r="BR29" s="626">
        <v>0.17499999999999999</v>
      </c>
      <c r="BS29" s="120">
        <v>3784092</v>
      </c>
      <c r="BT29" s="121">
        <v>3555790</v>
      </c>
      <c r="BU29" s="121">
        <v>0</v>
      </c>
      <c r="BV29" s="233">
        <v>0.93966795733296127</v>
      </c>
      <c r="BW29" s="398" t="s">
        <v>978</v>
      </c>
      <c r="BX29" s="120">
        <v>2293941</v>
      </c>
      <c r="BY29" s="121">
        <v>0</v>
      </c>
      <c r="BZ29" s="121">
        <v>0</v>
      </c>
      <c r="CA29" s="233">
        <v>0</v>
      </c>
      <c r="CB29" s="398" t="s">
        <v>978</v>
      </c>
      <c r="CC29" s="120">
        <v>2743441</v>
      </c>
      <c r="CD29" s="121">
        <v>0</v>
      </c>
      <c r="CE29" s="121">
        <v>0</v>
      </c>
      <c r="CF29" s="233">
        <v>0</v>
      </c>
      <c r="CG29" s="398" t="s">
        <v>978</v>
      </c>
      <c r="CH29" s="120">
        <v>2566941</v>
      </c>
      <c r="CI29" s="121">
        <v>0</v>
      </c>
      <c r="CJ29" s="121">
        <v>0</v>
      </c>
      <c r="CK29" s="233">
        <v>0</v>
      </c>
      <c r="CL29" s="391" t="s">
        <v>978</v>
      </c>
      <c r="CM29" s="465">
        <v>11388415</v>
      </c>
      <c r="CN29" s="466">
        <v>3555790</v>
      </c>
      <c r="CO29" s="466">
        <v>0</v>
      </c>
      <c r="CP29" s="232">
        <v>0.31222869907708845</v>
      </c>
      <c r="CQ29" s="391" t="s">
        <v>978</v>
      </c>
      <c r="CR29" s="123">
        <v>12</v>
      </c>
      <c r="CS29" s="431" t="s">
        <v>1015</v>
      </c>
      <c r="CT29" s="235" t="s">
        <v>904</v>
      </c>
    </row>
    <row r="30" spans="2:98" ht="12.95" customHeight="1" thickBot="1" x14ac:dyDescent="0.25">
      <c r="B30" s="856"/>
      <c r="C30" s="859"/>
      <c r="D30" s="876"/>
      <c r="E30" s="782"/>
      <c r="F30" s="898"/>
      <c r="G30" s="236"/>
      <c r="H30" s="782"/>
      <c r="I30" s="202"/>
      <c r="J30" s="202"/>
      <c r="K30" s="782"/>
      <c r="L30" s="202"/>
      <c r="M30" s="202"/>
      <c r="N30" s="782"/>
      <c r="O30" s="205"/>
      <c r="P30" s="205"/>
      <c r="Q30" s="787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655"/>
      <c r="AN30" s="656"/>
      <c r="AO30" s="657"/>
      <c r="AP30" s="658"/>
      <c r="AQ30" s="658"/>
      <c r="AR30" s="659"/>
      <c r="AS30" s="658"/>
      <c r="AT30" s="660"/>
      <c r="AU30" s="661"/>
      <c r="AV30" s="660"/>
      <c r="AW30" s="662"/>
      <c r="AX30" s="660"/>
      <c r="AY30" s="662"/>
      <c r="AZ30" s="660"/>
      <c r="BA30" s="662"/>
      <c r="BB30" s="660"/>
      <c r="BC30" s="662"/>
      <c r="BD30" s="658"/>
      <c r="BE30" s="660"/>
      <c r="BF30" s="660"/>
      <c r="BG30" s="658"/>
      <c r="BH30" s="663"/>
      <c r="BI30" s="664"/>
      <c r="BJ30" s="663"/>
      <c r="BK30" s="664"/>
      <c r="BL30" s="663"/>
      <c r="BM30" s="664"/>
      <c r="BN30" s="663"/>
      <c r="BO30" s="664"/>
      <c r="BP30" s="665"/>
      <c r="BQ30" s="664"/>
      <c r="BR30" s="666"/>
      <c r="BS30" s="658"/>
      <c r="BT30" s="658"/>
      <c r="BU30" s="658"/>
      <c r="BV30" s="663"/>
      <c r="BW30" s="667"/>
      <c r="BX30" s="658"/>
      <c r="BY30" s="658"/>
      <c r="BZ30" s="658"/>
      <c r="CA30" s="663"/>
      <c r="CB30" s="667"/>
      <c r="CC30" s="658"/>
      <c r="CD30" s="658"/>
      <c r="CE30" s="658"/>
      <c r="CF30" s="663"/>
      <c r="CG30" s="667"/>
      <c r="CH30" s="658"/>
      <c r="CI30" s="658"/>
      <c r="CJ30" s="658"/>
      <c r="CK30" s="663"/>
      <c r="CL30" s="667"/>
      <c r="CM30" s="668"/>
      <c r="CN30" s="668"/>
      <c r="CO30" s="668"/>
      <c r="CP30" s="663"/>
      <c r="CQ30" s="667"/>
      <c r="CR30" s="658"/>
      <c r="CS30" s="656"/>
      <c r="CT30" s="669"/>
    </row>
    <row r="31" spans="2:98" ht="45" x14ac:dyDescent="0.2">
      <c r="B31" s="856"/>
      <c r="C31" s="859"/>
      <c r="D31" s="876" t="s">
        <v>465</v>
      </c>
      <c r="E31" s="877">
        <v>524.5</v>
      </c>
      <c r="F31" s="864">
        <v>475</v>
      </c>
      <c r="G31" s="196"/>
      <c r="H31" s="877">
        <v>515.5</v>
      </c>
      <c r="I31" s="198"/>
      <c r="J31" s="198"/>
      <c r="K31" s="877">
        <v>500</v>
      </c>
      <c r="L31" s="198"/>
      <c r="M31" s="198"/>
      <c r="N31" s="877">
        <v>485</v>
      </c>
      <c r="O31" s="199"/>
      <c r="P31" s="199"/>
      <c r="Q31" s="878">
        <v>475</v>
      </c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780">
        <v>0.28057902382869132</v>
      </c>
      <c r="AN31" s="872" t="s">
        <v>466</v>
      </c>
      <c r="AO31" s="780">
        <v>1.7620862697440811E-2</v>
      </c>
      <c r="AP31" s="779" t="s">
        <v>467</v>
      </c>
      <c r="AQ31" s="106" t="s">
        <v>468</v>
      </c>
      <c r="AR31" s="107">
        <v>0</v>
      </c>
      <c r="AS31" s="106" t="s">
        <v>469</v>
      </c>
      <c r="AT31" s="108">
        <v>2</v>
      </c>
      <c r="AU31" s="43">
        <v>2</v>
      </c>
      <c r="AV31" s="109">
        <v>0</v>
      </c>
      <c r="AW31" s="327">
        <v>0</v>
      </c>
      <c r="AX31" s="109">
        <v>0</v>
      </c>
      <c r="AY31" s="327">
        <v>0</v>
      </c>
      <c r="AZ31" s="109">
        <v>2</v>
      </c>
      <c r="BA31" s="333">
        <v>1</v>
      </c>
      <c r="BB31" s="110">
        <v>2</v>
      </c>
      <c r="BC31" s="333">
        <v>1</v>
      </c>
      <c r="BD31" s="111">
        <v>0.2</v>
      </c>
      <c r="BE31" s="109">
        <v>0</v>
      </c>
      <c r="BF31" s="109">
        <v>0</v>
      </c>
      <c r="BG31" s="342">
        <v>0</v>
      </c>
      <c r="BH31" s="379" t="s">
        <v>978</v>
      </c>
      <c r="BI31" s="425" t="s">
        <v>978</v>
      </c>
      <c r="BJ31" s="380" t="s">
        <v>978</v>
      </c>
      <c r="BK31" s="425" t="s">
        <v>978</v>
      </c>
      <c r="BL31" s="380">
        <v>0</v>
      </c>
      <c r="BM31" s="425">
        <v>0</v>
      </c>
      <c r="BN31" s="380">
        <v>0</v>
      </c>
      <c r="BO31" s="425">
        <v>0</v>
      </c>
      <c r="BP31" s="617">
        <v>0.1</v>
      </c>
      <c r="BQ31" s="610">
        <v>0.1</v>
      </c>
      <c r="BR31" s="625">
        <v>0.1</v>
      </c>
      <c r="BS31" s="111">
        <v>64296</v>
      </c>
      <c r="BT31" s="109">
        <v>23067</v>
      </c>
      <c r="BU31" s="109">
        <v>0</v>
      </c>
      <c r="BV31" s="289">
        <v>0.35876259798432253</v>
      </c>
      <c r="BW31" s="397" t="s">
        <v>978</v>
      </c>
      <c r="BX31" s="111">
        <v>0</v>
      </c>
      <c r="BY31" s="109">
        <v>0</v>
      </c>
      <c r="BZ31" s="109">
        <v>0</v>
      </c>
      <c r="CA31" s="289" t="s">
        <v>978</v>
      </c>
      <c r="CB31" s="397" t="s">
        <v>978</v>
      </c>
      <c r="CC31" s="111">
        <v>60000</v>
      </c>
      <c r="CD31" s="109">
        <v>0</v>
      </c>
      <c r="CE31" s="109">
        <v>0</v>
      </c>
      <c r="CF31" s="289">
        <v>0</v>
      </c>
      <c r="CG31" s="397" t="s">
        <v>978</v>
      </c>
      <c r="CH31" s="111">
        <v>30000</v>
      </c>
      <c r="CI31" s="109">
        <v>0</v>
      </c>
      <c r="CJ31" s="109">
        <v>0</v>
      </c>
      <c r="CK31" s="289">
        <v>0</v>
      </c>
      <c r="CL31" s="390" t="s">
        <v>978</v>
      </c>
      <c r="CM31" s="405">
        <v>154296</v>
      </c>
      <c r="CN31" s="406">
        <v>23067</v>
      </c>
      <c r="CO31" s="406">
        <v>0</v>
      </c>
      <c r="CP31" s="288">
        <v>0.14949836677554829</v>
      </c>
      <c r="CQ31" s="390" t="s">
        <v>978</v>
      </c>
      <c r="CR31" s="113">
        <v>13</v>
      </c>
      <c r="CS31" s="442" t="s">
        <v>1015</v>
      </c>
      <c r="CT31" s="237" t="s">
        <v>903</v>
      </c>
    </row>
    <row r="32" spans="2:98" ht="30" x14ac:dyDescent="0.2">
      <c r="B32" s="856"/>
      <c r="C32" s="859"/>
      <c r="D32" s="876"/>
      <c r="E32" s="877"/>
      <c r="F32" s="864"/>
      <c r="G32" s="196"/>
      <c r="H32" s="877"/>
      <c r="I32" s="198"/>
      <c r="J32" s="198"/>
      <c r="K32" s="877"/>
      <c r="L32" s="198"/>
      <c r="M32" s="198"/>
      <c r="N32" s="877"/>
      <c r="O32" s="199"/>
      <c r="P32" s="199"/>
      <c r="Q32" s="87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783"/>
      <c r="AN32" s="873"/>
      <c r="AO32" s="783"/>
      <c r="AP32" s="773"/>
      <c r="AQ32" s="82" t="s">
        <v>470</v>
      </c>
      <c r="AR32" s="83">
        <v>0</v>
      </c>
      <c r="AS32" s="82" t="s">
        <v>471</v>
      </c>
      <c r="AT32" s="84">
        <v>12</v>
      </c>
      <c r="AU32" s="126">
        <v>9</v>
      </c>
      <c r="AV32" s="85">
        <v>0</v>
      </c>
      <c r="AW32" s="323">
        <v>0</v>
      </c>
      <c r="AX32" s="85">
        <v>3</v>
      </c>
      <c r="AY32" s="323">
        <v>0.33333333333333331</v>
      </c>
      <c r="AZ32" s="85">
        <v>3</v>
      </c>
      <c r="BA32" s="329">
        <v>0.33333333333333331</v>
      </c>
      <c r="BB32" s="86">
        <v>3</v>
      </c>
      <c r="BC32" s="329">
        <v>0.33333333333333331</v>
      </c>
      <c r="BD32" s="87">
        <v>7</v>
      </c>
      <c r="BE32" s="85">
        <v>0</v>
      </c>
      <c r="BF32" s="85">
        <v>0</v>
      </c>
      <c r="BG32" s="339">
        <v>0</v>
      </c>
      <c r="BH32" s="377" t="s">
        <v>978</v>
      </c>
      <c r="BI32" s="423" t="s">
        <v>978</v>
      </c>
      <c r="BJ32" s="378">
        <v>0</v>
      </c>
      <c r="BK32" s="423">
        <v>0</v>
      </c>
      <c r="BL32" s="378">
        <v>0</v>
      </c>
      <c r="BM32" s="423">
        <v>0</v>
      </c>
      <c r="BN32" s="378">
        <v>0</v>
      </c>
      <c r="BO32" s="423">
        <v>0</v>
      </c>
      <c r="BP32" s="615">
        <v>0.77777777777777779</v>
      </c>
      <c r="BQ32" s="608">
        <v>0.77777777777777779</v>
      </c>
      <c r="BR32" s="623">
        <v>0.77777777777777779</v>
      </c>
      <c r="BS32" s="87">
        <v>0</v>
      </c>
      <c r="BT32" s="85">
        <v>0</v>
      </c>
      <c r="BU32" s="85">
        <v>0</v>
      </c>
      <c r="BV32" s="95" t="s">
        <v>978</v>
      </c>
      <c r="BW32" s="395" t="s">
        <v>978</v>
      </c>
      <c r="BX32" s="87">
        <v>100542</v>
      </c>
      <c r="BY32" s="85">
        <v>0</v>
      </c>
      <c r="BZ32" s="85">
        <v>0</v>
      </c>
      <c r="CA32" s="95">
        <v>0</v>
      </c>
      <c r="CB32" s="395" t="s">
        <v>978</v>
      </c>
      <c r="CC32" s="87">
        <v>67951</v>
      </c>
      <c r="CD32" s="85">
        <v>0</v>
      </c>
      <c r="CE32" s="85">
        <v>0</v>
      </c>
      <c r="CF32" s="95">
        <v>0</v>
      </c>
      <c r="CG32" s="395" t="s">
        <v>978</v>
      </c>
      <c r="CH32" s="87">
        <v>100541</v>
      </c>
      <c r="CI32" s="85">
        <v>0</v>
      </c>
      <c r="CJ32" s="85">
        <v>0</v>
      </c>
      <c r="CK32" s="95">
        <v>0</v>
      </c>
      <c r="CL32" s="388" t="s">
        <v>978</v>
      </c>
      <c r="CM32" s="403">
        <v>269034</v>
      </c>
      <c r="CN32" s="404">
        <v>0</v>
      </c>
      <c r="CO32" s="404">
        <v>0</v>
      </c>
      <c r="CP32" s="94">
        <v>0</v>
      </c>
      <c r="CQ32" s="388" t="s">
        <v>978</v>
      </c>
      <c r="CR32" s="90">
        <v>13</v>
      </c>
      <c r="CS32" s="138" t="s">
        <v>1027</v>
      </c>
      <c r="CT32" s="224" t="s">
        <v>903</v>
      </c>
    </row>
    <row r="33" spans="2:98" ht="30.75" thickBot="1" x14ac:dyDescent="0.25">
      <c r="B33" s="856"/>
      <c r="C33" s="859"/>
      <c r="D33" s="876"/>
      <c r="E33" s="877"/>
      <c r="F33" s="864"/>
      <c r="G33" s="196"/>
      <c r="H33" s="877"/>
      <c r="I33" s="198"/>
      <c r="J33" s="198"/>
      <c r="K33" s="877"/>
      <c r="L33" s="198"/>
      <c r="M33" s="198"/>
      <c r="N33" s="877"/>
      <c r="O33" s="199"/>
      <c r="P33" s="199"/>
      <c r="Q33" s="87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783"/>
      <c r="AN33" s="873"/>
      <c r="AO33" s="781"/>
      <c r="AP33" s="774"/>
      <c r="AQ33" s="116" t="s">
        <v>472</v>
      </c>
      <c r="AR33" s="117">
        <v>0</v>
      </c>
      <c r="AS33" s="116" t="s">
        <v>473</v>
      </c>
      <c r="AT33" s="118">
        <v>1</v>
      </c>
      <c r="AU33" s="30">
        <v>5</v>
      </c>
      <c r="AV33" s="121">
        <v>0</v>
      </c>
      <c r="AW33" s="324">
        <v>0</v>
      </c>
      <c r="AX33" s="139">
        <v>0</v>
      </c>
      <c r="AY33" s="324">
        <v>0</v>
      </c>
      <c r="AZ33" s="139">
        <v>0</v>
      </c>
      <c r="BA33" s="330">
        <v>0</v>
      </c>
      <c r="BB33" s="140">
        <v>5</v>
      </c>
      <c r="BC33" s="330">
        <v>1</v>
      </c>
      <c r="BD33" s="141">
        <v>0</v>
      </c>
      <c r="BE33" s="121">
        <v>0</v>
      </c>
      <c r="BF33" s="121">
        <v>0</v>
      </c>
      <c r="BG33" s="346">
        <v>0</v>
      </c>
      <c r="BH33" s="381" t="s">
        <v>978</v>
      </c>
      <c r="BI33" s="424" t="s">
        <v>978</v>
      </c>
      <c r="BJ33" s="382" t="s">
        <v>978</v>
      </c>
      <c r="BK33" s="424" t="s">
        <v>978</v>
      </c>
      <c r="BL33" s="382" t="s">
        <v>978</v>
      </c>
      <c r="BM33" s="424" t="s">
        <v>978</v>
      </c>
      <c r="BN33" s="382">
        <v>0</v>
      </c>
      <c r="BO33" s="424">
        <v>0</v>
      </c>
      <c r="BP33" s="616">
        <v>0</v>
      </c>
      <c r="BQ33" s="609">
        <v>0</v>
      </c>
      <c r="BR33" s="624">
        <v>0</v>
      </c>
      <c r="BS33" s="141">
        <v>0</v>
      </c>
      <c r="BT33" s="121">
        <v>0</v>
      </c>
      <c r="BU33" s="121">
        <v>0</v>
      </c>
      <c r="BV33" s="147" t="s">
        <v>978</v>
      </c>
      <c r="BW33" s="396" t="s">
        <v>978</v>
      </c>
      <c r="BX33" s="141">
        <v>0</v>
      </c>
      <c r="BY33" s="139">
        <v>0</v>
      </c>
      <c r="BZ33" s="139">
        <v>0</v>
      </c>
      <c r="CA33" s="147" t="s">
        <v>978</v>
      </c>
      <c r="CB33" s="396" t="s">
        <v>978</v>
      </c>
      <c r="CC33" s="141">
        <v>0</v>
      </c>
      <c r="CD33" s="139">
        <v>0</v>
      </c>
      <c r="CE33" s="139">
        <v>0</v>
      </c>
      <c r="CF33" s="147" t="s">
        <v>978</v>
      </c>
      <c r="CG33" s="396" t="s">
        <v>978</v>
      </c>
      <c r="CH33" s="141">
        <v>350000</v>
      </c>
      <c r="CI33" s="139">
        <v>0</v>
      </c>
      <c r="CJ33" s="139">
        <v>0</v>
      </c>
      <c r="CK33" s="147">
        <v>0</v>
      </c>
      <c r="CL33" s="389" t="s">
        <v>978</v>
      </c>
      <c r="CM33" s="407">
        <v>350000</v>
      </c>
      <c r="CN33" s="408">
        <v>0</v>
      </c>
      <c r="CO33" s="408">
        <v>0</v>
      </c>
      <c r="CP33" s="146">
        <v>0</v>
      </c>
      <c r="CQ33" s="389" t="s">
        <v>978</v>
      </c>
      <c r="CR33" s="103">
        <v>13</v>
      </c>
      <c r="CS33" s="143" t="s">
        <v>1027</v>
      </c>
      <c r="CT33" s="235" t="s">
        <v>903</v>
      </c>
    </row>
    <row r="34" spans="2:98" ht="45" x14ac:dyDescent="0.2">
      <c r="B34" s="856"/>
      <c r="C34" s="859"/>
      <c r="D34" s="876"/>
      <c r="E34" s="877"/>
      <c r="F34" s="864"/>
      <c r="G34" s="196"/>
      <c r="H34" s="877"/>
      <c r="I34" s="198"/>
      <c r="J34" s="198"/>
      <c r="K34" s="877"/>
      <c r="L34" s="198"/>
      <c r="M34" s="198"/>
      <c r="N34" s="877"/>
      <c r="O34" s="199"/>
      <c r="P34" s="199"/>
      <c r="Q34" s="87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783"/>
      <c r="AN34" s="873"/>
      <c r="AO34" s="776">
        <v>4.6945294069770549E-2</v>
      </c>
      <c r="AP34" s="772" t="s">
        <v>474</v>
      </c>
      <c r="AQ34" s="70" t="s">
        <v>475</v>
      </c>
      <c r="AR34" s="71">
        <v>0</v>
      </c>
      <c r="AS34" s="70" t="s">
        <v>476</v>
      </c>
      <c r="AT34" s="72">
        <v>1</v>
      </c>
      <c r="AU34" s="73">
        <v>1</v>
      </c>
      <c r="AV34" s="74">
        <v>0</v>
      </c>
      <c r="AW34" s="323">
        <v>0</v>
      </c>
      <c r="AX34" s="74">
        <v>1</v>
      </c>
      <c r="AY34" s="323">
        <v>0.33</v>
      </c>
      <c r="AZ34" s="74">
        <v>1</v>
      </c>
      <c r="BA34" s="329">
        <v>0.33</v>
      </c>
      <c r="BB34" s="75">
        <v>1</v>
      </c>
      <c r="BC34" s="329">
        <v>0.34</v>
      </c>
      <c r="BD34" s="76">
        <v>0</v>
      </c>
      <c r="BE34" s="74">
        <v>0</v>
      </c>
      <c r="BF34" s="74">
        <v>0</v>
      </c>
      <c r="BG34" s="338">
        <v>0</v>
      </c>
      <c r="BH34" s="377" t="s">
        <v>978</v>
      </c>
      <c r="BI34" s="423" t="s">
        <v>978</v>
      </c>
      <c r="BJ34" s="378">
        <v>0</v>
      </c>
      <c r="BK34" s="423">
        <v>0</v>
      </c>
      <c r="BL34" s="378">
        <v>0</v>
      </c>
      <c r="BM34" s="423">
        <v>0</v>
      </c>
      <c r="BN34" s="378">
        <v>0</v>
      </c>
      <c r="BO34" s="423">
        <v>0</v>
      </c>
      <c r="BP34" s="615">
        <v>0</v>
      </c>
      <c r="BQ34" s="608">
        <v>0</v>
      </c>
      <c r="BR34" s="623">
        <v>0</v>
      </c>
      <c r="BS34" s="76">
        <v>0</v>
      </c>
      <c r="BT34" s="74">
        <v>0</v>
      </c>
      <c r="BU34" s="74">
        <v>0</v>
      </c>
      <c r="BV34" s="289" t="s">
        <v>978</v>
      </c>
      <c r="BW34" s="397" t="s">
        <v>978</v>
      </c>
      <c r="BX34" s="111">
        <v>20000</v>
      </c>
      <c r="BY34" s="109">
        <v>0</v>
      </c>
      <c r="BZ34" s="109">
        <v>0</v>
      </c>
      <c r="CA34" s="289">
        <v>0</v>
      </c>
      <c r="CB34" s="397" t="s">
        <v>978</v>
      </c>
      <c r="CC34" s="111">
        <v>20000</v>
      </c>
      <c r="CD34" s="109">
        <v>0</v>
      </c>
      <c r="CE34" s="109">
        <v>0</v>
      </c>
      <c r="CF34" s="289">
        <v>0</v>
      </c>
      <c r="CG34" s="397" t="s">
        <v>978</v>
      </c>
      <c r="CH34" s="111">
        <v>20000</v>
      </c>
      <c r="CI34" s="109">
        <v>0</v>
      </c>
      <c r="CJ34" s="109">
        <v>0</v>
      </c>
      <c r="CK34" s="289">
        <v>0</v>
      </c>
      <c r="CL34" s="390" t="s">
        <v>978</v>
      </c>
      <c r="CM34" s="405">
        <v>60000</v>
      </c>
      <c r="CN34" s="406">
        <v>0</v>
      </c>
      <c r="CO34" s="406">
        <v>0</v>
      </c>
      <c r="CP34" s="288">
        <v>0</v>
      </c>
      <c r="CQ34" s="390" t="s">
        <v>978</v>
      </c>
      <c r="CR34" s="113">
        <v>13</v>
      </c>
      <c r="CS34" s="135" t="s">
        <v>1027</v>
      </c>
      <c r="CT34" s="223" t="s">
        <v>903</v>
      </c>
    </row>
    <row r="35" spans="2:98" ht="30" x14ac:dyDescent="0.2">
      <c r="B35" s="856"/>
      <c r="C35" s="859"/>
      <c r="D35" s="876"/>
      <c r="E35" s="877"/>
      <c r="F35" s="864"/>
      <c r="G35" s="196"/>
      <c r="H35" s="877"/>
      <c r="I35" s="198"/>
      <c r="J35" s="198"/>
      <c r="K35" s="877"/>
      <c r="L35" s="198"/>
      <c r="M35" s="198"/>
      <c r="N35" s="877"/>
      <c r="O35" s="199"/>
      <c r="P35" s="199"/>
      <c r="Q35" s="87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783"/>
      <c r="AN35" s="873"/>
      <c r="AO35" s="783"/>
      <c r="AP35" s="773"/>
      <c r="AQ35" s="82" t="s">
        <v>477</v>
      </c>
      <c r="AR35" s="83">
        <v>0</v>
      </c>
      <c r="AS35" s="82" t="s">
        <v>478</v>
      </c>
      <c r="AT35" s="84">
        <v>20</v>
      </c>
      <c r="AU35" s="126">
        <v>30</v>
      </c>
      <c r="AV35" s="85">
        <v>0</v>
      </c>
      <c r="AW35" s="323">
        <v>0</v>
      </c>
      <c r="AX35" s="85">
        <v>10</v>
      </c>
      <c r="AY35" s="323">
        <v>0.33333333333333331</v>
      </c>
      <c r="AZ35" s="85">
        <v>10</v>
      </c>
      <c r="BA35" s="329">
        <v>0.33333333333333331</v>
      </c>
      <c r="BB35" s="86">
        <v>10</v>
      </c>
      <c r="BC35" s="329">
        <v>0.33333333333333331</v>
      </c>
      <c r="BD35" s="87">
        <v>0</v>
      </c>
      <c r="BE35" s="85">
        <v>0</v>
      </c>
      <c r="BF35" s="85">
        <v>0</v>
      </c>
      <c r="BG35" s="339">
        <v>0</v>
      </c>
      <c r="BH35" s="377" t="s">
        <v>978</v>
      </c>
      <c r="BI35" s="423" t="s">
        <v>978</v>
      </c>
      <c r="BJ35" s="378">
        <v>0</v>
      </c>
      <c r="BK35" s="423">
        <v>0</v>
      </c>
      <c r="BL35" s="378">
        <v>0</v>
      </c>
      <c r="BM35" s="423">
        <v>0</v>
      </c>
      <c r="BN35" s="378">
        <v>0</v>
      </c>
      <c r="BO35" s="423">
        <v>0</v>
      </c>
      <c r="BP35" s="615">
        <v>0</v>
      </c>
      <c r="BQ35" s="608">
        <v>0</v>
      </c>
      <c r="BR35" s="623">
        <v>0</v>
      </c>
      <c r="BS35" s="87">
        <v>0</v>
      </c>
      <c r="BT35" s="85">
        <v>0</v>
      </c>
      <c r="BU35" s="85">
        <v>0</v>
      </c>
      <c r="BV35" s="95" t="s">
        <v>978</v>
      </c>
      <c r="BW35" s="395" t="s">
        <v>978</v>
      </c>
      <c r="BX35" s="87">
        <v>40000</v>
      </c>
      <c r="BY35" s="85">
        <v>0</v>
      </c>
      <c r="BZ35" s="85">
        <v>0</v>
      </c>
      <c r="CA35" s="95">
        <v>0</v>
      </c>
      <c r="CB35" s="395" t="s">
        <v>978</v>
      </c>
      <c r="CC35" s="87">
        <v>40000</v>
      </c>
      <c r="CD35" s="85">
        <v>0</v>
      </c>
      <c r="CE35" s="85">
        <v>0</v>
      </c>
      <c r="CF35" s="95">
        <v>0</v>
      </c>
      <c r="CG35" s="395" t="s">
        <v>978</v>
      </c>
      <c r="CH35" s="87">
        <v>54000</v>
      </c>
      <c r="CI35" s="85">
        <v>0</v>
      </c>
      <c r="CJ35" s="85">
        <v>0</v>
      </c>
      <c r="CK35" s="95">
        <v>0</v>
      </c>
      <c r="CL35" s="388" t="s">
        <v>978</v>
      </c>
      <c r="CM35" s="403">
        <v>134000</v>
      </c>
      <c r="CN35" s="404">
        <v>0</v>
      </c>
      <c r="CO35" s="404">
        <v>0</v>
      </c>
      <c r="CP35" s="94">
        <v>0</v>
      </c>
      <c r="CQ35" s="388" t="s">
        <v>978</v>
      </c>
      <c r="CR35" s="90">
        <v>13</v>
      </c>
      <c r="CS35" s="138" t="s">
        <v>1027</v>
      </c>
      <c r="CT35" s="224" t="s">
        <v>903</v>
      </c>
    </row>
    <row r="36" spans="2:98" ht="30" customHeight="1" x14ac:dyDescent="0.2">
      <c r="B36" s="856"/>
      <c r="C36" s="859"/>
      <c r="D36" s="876"/>
      <c r="E36" s="877"/>
      <c r="F36" s="864"/>
      <c r="G36" s="196"/>
      <c r="H36" s="877"/>
      <c r="I36" s="198"/>
      <c r="J36" s="198"/>
      <c r="K36" s="877"/>
      <c r="L36" s="198"/>
      <c r="M36" s="198"/>
      <c r="N36" s="877"/>
      <c r="O36" s="199"/>
      <c r="P36" s="199"/>
      <c r="Q36" s="87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783"/>
      <c r="AN36" s="873"/>
      <c r="AO36" s="783"/>
      <c r="AP36" s="773"/>
      <c r="AQ36" s="82" t="s">
        <v>479</v>
      </c>
      <c r="AR36" s="83">
        <v>0</v>
      </c>
      <c r="AS36" s="82" t="s">
        <v>480</v>
      </c>
      <c r="AT36" s="84">
        <v>12</v>
      </c>
      <c r="AU36" s="126">
        <v>6</v>
      </c>
      <c r="AV36" s="85">
        <v>0</v>
      </c>
      <c r="AW36" s="323">
        <v>0</v>
      </c>
      <c r="AX36" s="85">
        <v>2</v>
      </c>
      <c r="AY36" s="323">
        <v>0.33333333333333331</v>
      </c>
      <c r="AZ36" s="85">
        <v>2</v>
      </c>
      <c r="BA36" s="329">
        <v>0.33333333333333331</v>
      </c>
      <c r="BB36" s="86">
        <v>2</v>
      </c>
      <c r="BC36" s="329">
        <v>0.33333333333333331</v>
      </c>
      <c r="BD36" s="87">
        <v>0</v>
      </c>
      <c r="BE36" s="85">
        <v>0</v>
      </c>
      <c r="BF36" s="85">
        <v>0</v>
      </c>
      <c r="BG36" s="339">
        <v>0</v>
      </c>
      <c r="BH36" s="377" t="s">
        <v>978</v>
      </c>
      <c r="BI36" s="423" t="s">
        <v>978</v>
      </c>
      <c r="BJ36" s="378">
        <v>0</v>
      </c>
      <c r="BK36" s="423">
        <v>0</v>
      </c>
      <c r="BL36" s="378">
        <v>0</v>
      </c>
      <c r="BM36" s="423">
        <v>0</v>
      </c>
      <c r="BN36" s="378">
        <v>0</v>
      </c>
      <c r="BO36" s="423">
        <v>0</v>
      </c>
      <c r="BP36" s="615">
        <v>0</v>
      </c>
      <c r="BQ36" s="608">
        <v>0</v>
      </c>
      <c r="BR36" s="623">
        <v>0</v>
      </c>
      <c r="BS36" s="87">
        <v>0</v>
      </c>
      <c r="BT36" s="85">
        <v>0</v>
      </c>
      <c r="BU36" s="85">
        <v>0</v>
      </c>
      <c r="BV36" s="95" t="s">
        <v>978</v>
      </c>
      <c r="BW36" s="395" t="s">
        <v>978</v>
      </c>
      <c r="BX36" s="87">
        <v>50000</v>
      </c>
      <c r="BY36" s="85">
        <v>0</v>
      </c>
      <c r="BZ36" s="85">
        <v>0</v>
      </c>
      <c r="CA36" s="95">
        <v>0</v>
      </c>
      <c r="CB36" s="395" t="s">
        <v>978</v>
      </c>
      <c r="CC36" s="87">
        <v>50000</v>
      </c>
      <c r="CD36" s="85">
        <v>0</v>
      </c>
      <c r="CE36" s="85">
        <v>0</v>
      </c>
      <c r="CF36" s="95">
        <v>0</v>
      </c>
      <c r="CG36" s="395" t="s">
        <v>978</v>
      </c>
      <c r="CH36" s="87">
        <v>50000</v>
      </c>
      <c r="CI36" s="85">
        <v>0</v>
      </c>
      <c r="CJ36" s="85">
        <v>0</v>
      </c>
      <c r="CK36" s="95">
        <v>0</v>
      </c>
      <c r="CL36" s="388" t="s">
        <v>978</v>
      </c>
      <c r="CM36" s="403">
        <v>150000</v>
      </c>
      <c r="CN36" s="404">
        <v>0</v>
      </c>
      <c r="CO36" s="404">
        <v>0</v>
      </c>
      <c r="CP36" s="94">
        <v>0</v>
      </c>
      <c r="CQ36" s="388" t="s">
        <v>978</v>
      </c>
      <c r="CR36" s="90">
        <v>13</v>
      </c>
      <c r="CS36" s="138" t="s">
        <v>1027</v>
      </c>
      <c r="CT36" s="224" t="s">
        <v>903</v>
      </c>
    </row>
    <row r="37" spans="2:98" ht="30" x14ac:dyDescent="0.2">
      <c r="B37" s="856"/>
      <c r="C37" s="859"/>
      <c r="D37" s="876" t="s">
        <v>481</v>
      </c>
      <c r="E37" s="864">
        <v>9</v>
      </c>
      <c r="F37" s="864">
        <v>9</v>
      </c>
      <c r="G37" s="196"/>
      <c r="H37" s="864">
        <v>9</v>
      </c>
      <c r="I37" s="196"/>
      <c r="J37" s="196"/>
      <c r="K37" s="864">
        <v>9</v>
      </c>
      <c r="L37" s="196"/>
      <c r="M37" s="196"/>
      <c r="N37" s="864">
        <v>9</v>
      </c>
      <c r="O37" s="194"/>
      <c r="P37" s="194"/>
      <c r="Q37" s="775">
        <v>9</v>
      </c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783"/>
      <c r="AN37" s="873"/>
      <c r="AO37" s="783"/>
      <c r="AP37" s="773"/>
      <c r="AQ37" s="82" t="s">
        <v>482</v>
      </c>
      <c r="AR37" s="83">
        <v>0</v>
      </c>
      <c r="AS37" s="82" t="s">
        <v>483</v>
      </c>
      <c r="AT37" s="84">
        <v>0</v>
      </c>
      <c r="AU37" s="126">
        <v>1</v>
      </c>
      <c r="AV37" s="85">
        <v>0</v>
      </c>
      <c r="AW37" s="323">
        <v>0</v>
      </c>
      <c r="AX37" s="85">
        <v>0</v>
      </c>
      <c r="AY37" s="323">
        <v>0</v>
      </c>
      <c r="AZ37" s="85">
        <v>0</v>
      </c>
      <c r="BA37" s="329">
        <v>0</v>
      </c>
      <c r="BB37" s="86">
        <v>1</v>
      </c>
      <c r="BC37" s="329">
        <v>1</v>
      </c>
      <c r="BD37" s="87">
        <v>0</v>
      </c>
      <c r="BE37" s="85">
        <v>0</v>
      </c>
      <c r="BF37" s="85">
        <v>0</v>
      </c>
      <c r="BG37" s="339">
        <v>0</v>
      </c>
      <c r="BH37" s="377" t="s">
        <v>978</v>
      </c>
      <c r="BI37" s="423" t="s">
        <v>978</v>
      </c>
      <c r="BJ37" s="378" t="s">
        <v>978</v>
      </c>
      <c r="BK37" s="423" t="s">
        <v>978</v>
      </c>
      <c r="BL37" s="378" t="s">
        <v>978</v>
      </c>
      <c r="BM37" s="423" t="s">
        <v>978</v>
      </c>
      <c r="BN37" s="378">
        <v>0</v>
      </c>
      <c r="BO37" s="423">
        <v>0</v>
      </c>
      <c r="BP37" s="615">
        <v>0</v>
      </c>
      <c r="BQ37" s="608">
        <v>0</v>
      </c>
      <c r="BR37" s="623">
        <v>0</v>
      </c>
      <c r="BS37" s="87">
        <v>0</v>
      </c>
      <c r="BT37" s="85">
        <v>0</v>
      </c>
      <c r="BU37" s="85">
        <v>0</v>
      </c>
      <c r="BV37" s="95" t="s">
        <v>978</v>
      </c>
      <c r="BW37" s="395" t="s">
        <v>978</v>
      </c>
      <c r="BX37" s="87">
        <v>0</v>
      </c>
      <c r="BY37" s="85">
        <v>0</v>
      </c>
      <c r="BZ37" s="85">
        <v>0</v>
      </c>
      <c r="CA37" s="95" t="s">
        <v>978</v>
      </c>
      <c r="CB37" s="395" t="s">
        <v>978</v>
      </c>
      <c r="CC37" s="87">
        <v>0</v>
      </c>
      <c r="CD37" s="85">
        <v>0</v>
      </c>
      <c r="CE37" s="85">
        <v>0</v>
      </c>
      <c r="CF37" s="95" t="s">
        <v>978</v>
      </c>
      <c r="CG37" s="395" t="s">
        <v>978</v>
      </c>
      <c r="CH37" s="87">
        <v>300000</v>
      </c>
      <c r="CI37" s="85">
        <v>0</v>
      </c>
      <c r="CJ37" s="85">
        <v>0</v>
      </c>
      <c r="CK37" s="95">
        <v>0</v>
      </c>
      <c r="CL37" s="388" t="s">
        <v>978</v>
      </c>
      <c r="CM37" s="403">
        <v>300000</v>
      </c>
      <c r="CN37" s="404">
        <v>0</v>
      </c>
      <c r="CO37" s="404">
        <v>0</v>
      </c>
      <c r="CP37" s="94">
        <v>0</v>
      </c>
      <c r="CQ37" s="388" t="s">
        <v>978</v>
      </c>
      <c r="CR37" s="90">
        <v>13</v>
      </c>
      <c r="CS37" s="138" t="s">
        <v>1027</v>
      </c>
      <c r="CT37" s="224" t="s">
        <v>903</v>
      </c>
    </row>
    <row r="38" spans="2:98" ht="30.75" thickBot="1" x14ac:dyDescent="0.25">
      <c r="B38" s="856"/>
      <c r="C38" s="859"/>
      <c r="D38" s="876"/>
      <c r="E38" s="864"/>
      <c r="F38" s="864"/>
      <c r="G38" s="196"/>
      <c r="H38" s="864"/>
      <c r="I38" s="196"/>
      <c r="J38" s="196"/>
      <c r="K38" s="864"/>
      <c r="L38" s="196"/>
      <c r="M38" s="196"/>
      <c r="N38" s="864"/>
      <c r="O38" s="194"/>
      <c r="P38" s="194"/>
      <c r="Q38" s="775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783"/>
      <c r="AN38" s="873"/>
      <c r="AO38" s="777"/>
      <c r="AP38" s="778"/>
      <c r="AQ38" s="97" t="s">
        <v>484</v>
      </c>
      <c r="AR38" s="98">
        <v>0</v>
      </c>
      <c r="AS38" s="97" t="s">
        <v>485</v>
      </c>
      <c r="AT38" s="145">
        <v>1</v>
      </c>
      <c r="AU38" s="54">
        <v>1</v>
      </c>
      <c r="AV38" s="146">
        <v>1</v>
      </c>
      <c r="AW38" s="324">
        <v>0.25</v>
      </c>
      <c r="AX38" s="146">
        <v>1</v>
      </c>
      <c r="AY38" s="324">
        <v>0.25</v>
      </c>
      <c r="AZ38" s="146">
        <v>1</v>
      </c>
      <c r="BA38" s="330">
        <v>0.25</v>
      </c>
      <c r="BB38" s="147">
        <v>1</v>
      </c>
      <c r="BC38" s="330">
        <v>0.25</v>
      </c>
      <c r="BD38" s="351">
        <v>1</v>
      </c>
      <c r="BE38" s="146">
        <v>0</v>
      </c>
      <c r="BF38" s="146">
        <v>0</v>
      </c>
      <c r="BG38" s="347">
        <v>0</v>
      </c>
      <c r="BH38" s="381">
        <v>1</v>
      </c>
      <c r="BI38" s="424">
        <v>1</v>
      </c>
      <c r="BJ38" s="382">
        <v>0</v>
      </c>
      <c r="BK38" s="424">
        <v>0</v>
      </c>
      <c r="BL38" s="382">
        <v>0</v>
      </c>
      <c r="BM38" s="424">
        <v>0</v>
      </c>
      <c r="BN38" s="382">
        <v>0</v>
      </c>
      <c r="BO38" s="424">
        <v>0</v>
      </c>
      <c r="BP38" s="616">
        <v>0.25</v>
      </c>
      <c r="BQ38" s="609">
        <v>0.25</v>
      </c>
      <c r="BR38" s="624">
        <v>0.25</v>
      </c>
      <c r="BS38" s="141">
        <v>290000</v>
      </c>
      <c r="BT38" s="139">
        <v>290000</v>
      </c>
      <c r="BU38" s="139">
        <v>0</v>
      </c>
      <c r="BV38" s="147">
        <v>1</v>
      </c>
      <c r="BW38" s="396" t="s">
        <v>978</v>
      </c>
      <c r="BX38" s="141">
        <v>145000</v>
      </c>
      <c r="BY38" s="139">
        <v>0</v>
      </c>
      <c r="BZ38" s="139">
        <v>0</v>
      </c>
      <c r="CA38" s="147">
        <v>0</v>
      </c>
      <c r="CB38" s="396" t="s">
        <v>978</v>
      </c>
      <c r="CC38" s="141">
        <v>80000</v>
      </c>
      <c r="CD38" s="139">
        <v>0</v>
      </c>
      <c r="CE38" s="139">
        <v>0</v>
      </c>
      <c r="CF38" s="147">
        <v>0</v>
      </c>
      <c r="CG38" s="396" t="s">
        <v>978</v>
      </c>
      <c r="CH38" s="141">
        <v>450000</v>
      </c>
      <c r="CI38" s="139">
        <v>0</v>
      </c>
      <c r="CJ38" s="139">
        <v>0</v>
      </c>
      <c r="CK38" s="147">
        <v>0</v>
      </c>
      <c r="CL38" s="389" t="s">
        <v>978</v>
      </c>
      <c r="CM38" s="407">
        <v>965000</v>
      </c>
      <c r="CN38" s="408">
        <v>290000</v>
      </c>
      <c r="CO38" s="408">
        <v>0</v>
      </c>
      <c r="CP38" s="146">
        <v>0.30051813471502592</v>
      </c>
      <c r="CQ38" s="389" t="s">
        <v>978</v>
      </c>
      <c r="CR38" s="103">
        <v>13</v>
      </c>
      <c r="CS38" s="182" t="s">
        <v>1027</v>
      </c>
      <c r="CT38" s="225" t="s">
        <v>903</v>
      </c>
    </row>
    <row r="39" spans="2:98" ht="30" x14ac:dyDescent="0.2">
      <c r="B39" s="856"/>
      <c r="C39" s="859"/>
      <c r="D39" s="876"/>
      <c r="E39" s="864"/>
      <c r="F39" s="864"/>
      <c r="G39" s="196"/>
      <c r="H39" s="864"/>
      <c r="I39" s="196"/>
      <c r="J39" s="196"/>
      <c r="K39" s="864"/>
      <c r="L39" s="196"/>
      <c r="M39" s="196"/>
      <c r="N39" s="864"/>
      <c r="O39" s="194"/>
      <c r="P39" s="194"/>
      <c r="Q39" s="775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783"/>
      <c r="AN39" s="873"/>
      <c r="AO39" s="780">
        <v>0.93543384323278866</v>
      </c>
      <c r="AP39" s="779" t="s">
        <v>486</v>
      </c>
      <c r="AQ39" s="106" t="s">
        <v>487</v>
      </c>
      <c r="AR39" s="107">
        <v>0</v>
      </c>
      <c r="AS39" s="106" t="s">
        <v>488</v>
      </c>
      <c r="AT39" s="241">
        <v>1</v>
      </c>
      <c r="AU39" s="42">
        <v>1</v>
      </c>
      <c r="AV39" s="242">
        <v>1</v>
      </c>
      <c r="AW39" s="323">
        <v>0.25</v>
      </c>
      <c r="AX39" s="242">
        <v>1</v>
      </c>
      <c r="AY39" s="323">
        <v>0.25</v>
      </c>
      <c r="AZ39" s="242">
        <v>1</v>
      </c>
      <c r="BA39" s="329">
        <v>0.25</v>
      </c>
      <c r="BB39" s="243">
        <v>1</v>
      </c>
      <c r="BC39" s="329">
        <v>0.25</v>
      </c>
      <c r="BD39" s="358">
        <v>1</v>
      </c>
      <c r="BE39" s="242">
        <v>0</v>
      </c>
      <c r="BF39" s="242">
        <v>0</v>
      </c>
      <c r="BG39" s="355">
        <v>0</v>
      </c>
      <c r="BH39" s="377">
        <v>1</v>
      </c>
      <c r="BI39" s="423">
        <v>1</v>
      </c>
      <c r="BJ39" s="378">
        <v>0</v>
      </c>
      <c r="BK39" s="423">
        <v>0</v>
      </c>
      <c r="BL39" s="378">
        <v>0</v>
      </c>
      <c r="BM39" s="423">
        <v>0</v>
      </c>
      <c r="BN39" s="378">
        <v>0</v>
      </c>
      <c r="BO39" s="423">
        <v>0</v>
      </c>
      <c r="BP39" s="615">
        <v>0.25</v>
      </c>
      <c r="BQ39" s="608">
        <v>0.25</v>
      </c>
      <c r="BR39" s="623">
        <v>0.25</v>
      </c>
      <c r="BS39" s="111">
        <v>4742636</v>
      </c>
      <c r="BT39" s="109">
        <v>4145782</v>
      </c>
      <c r="BU39" s="109">
        <v>0</v>
      </c>
      <c r="BV39" s="289">
        <v>0.87415142127711254</v>
      </c>
      <c r="BW39" s="397" t="s">
        <v>978</v>
      </c>
      <c r="BX39" s="111">
        <v>145000</v>
      </c>
      <c r="BY39" s="109">
        <v>0</v>
      </c>
      <c r="BZ39" s="109">
        <v>0</v>
      </c>
      <c r="CA39" s="289">
        <v>0</v>
      </c>
      <c r="CB39" s="397" t="s">
        <v>978</v>
      </c>
      <c r="CC39" s="111">
        <v>80000</v>
      </c>
      <c r="CD39" s="109">
        <v>0</v>
      </c>
      <c r="CE39" s="109">
        <v>0</v>
      </c>
      <c r="CF39" s="289">
        <v>0</v>
      </c>
      <c r="CG39" s="397" t="s">
        <v>978</v>
      </c>
      <c r="CH39" s="111">
        <v>450000</v>
      </c>
      <c r="CI39" s="109">
        <v>0</v>
      </c>
      <c r="CJ39" s="109">
        <v>0</v>
      </c>
      <c r="CK39" s="289">
        <v>0</v>
      </c>
      <c r="CL39" s="390" t="s">
        <v>978</v>
      </c>
      <c r="CM39" s="405">
        <v>5417636</v>
      </c>
      <c r="CN39" s="406">
        <v>4145782</v>
      </c>
      <c r="CO39" s="406">
        <v>0</v>
      </c>
      <c r="CP39" s="288">
        <v>0.76523819614311483</v>
      </c>
      <c r="CQ39" s="390" t="s">
        <v>978</v>
      </c>
      <c r="CR39" s="113">
        <v>13</v>
      </c>
      <c r="CS39" s="114" t="s">
        <v>1027</v>
      </c>
      <c r="CT39" s="237" t="s">
        <v>903</v>
      </c>
    </row>
    <row r="40" spans="2:98" ht="30" customHeight="1" x14ac:dyDescent="0.2">
      <c r="B40" s="856"/>
      <c r="C40" s="859"/>
      <c r="D40" s="876"/>
      <c r="E40" s="864"/>
      <c r="F40" s="864"/>
      <c r="G40" s="196"/>
      <c r="H40" s="864"/>
      <c r="I40" s="196"/>
      <c r="J40" s="196"/>
      <c r="K40" s="864"/>
      <c r="L40" s="196"/>
      <c r="M40" s="196"/>
      <c r="N40" s="864"/>
      <c r="O40" s="194"/>
      <c r="P40" s="194"/>
      <c r="Q40" s="775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783"/>
      <c r="AN40" s="873"/>
      <c r="AO40" s="783"/>
      <c r="AP40" s="773"/>
      <c r="AQ40" s="82" t="s">
        <v>489</v>
      </c>
      <c r="AR40" s="83">
        <v>0</v>
      </c>
      <c r="AS40" s="82" t="s">
        <v>490</v>
      </c>
      <c r="AT40" s="84">
        <v>4</v>
      </c>
      <c r="AU40" s="126">
        <v>4</v>
      </c>
      <c r="AV40" s="85">
        <v>4</v>
      </c>
      <c r="AW40" s="323">
        <v>0.25</v>
      </c>
      <c r="AX40" s="85">
        <v>4</v>
      </c>
      <c r="AY40" s="323">
        <v>0.25</v>
      </c>
      <c r="AZ40" s="85">
        <v>4</v>
      </c>
      <c r="BA40" s="329">
        <v>0.25</v>
      </c>
      <c r="BB40" s="86">
        <v>4</v>
      </c>
      <c r="BC40" s="329">
        <v>0.25</v>
      </c>
      <c r="BD40" s="87">
        <v>4</v>
      </c>
      <c r="BE40" s="85">
        <v>0</v>
      </c>
      <c r="BF40" s="85">
        <v>0</v>
      </c>
      <c r="BG40" s="339">
        <v>0</v>
      </c>
      <c r="BH40" s="377">
        <v>1</v>
      </c>
      <c r="BI40" s="423">
        <v>1</v>
      </c>
      <c r="BJ40" s="378">
        <v>0</v>
      </c>
      <c r="BK40" s="423">
        <v>0</v>
      </c>
      <c r="BL40" s="378">
        <v>0</v>
      </c>
      <c r="BM40" s="423">
        <v>0</v>
      </c>
      <c r="BN40" s="378">
        <v>0</v>
      </c>
      <c r="BO40" s="423">
        <v>0</v>
      </c>
      <c r="BP40" s="615">
        <v>0.25</v>
      </c>
      <c r="BQ40" s="608">
        <v>0.25</v>
      </c>
      <c r="BR40" s="623">
        <v>0.25</v>
      </c>
      <c r="BS40" s="87">
        <v>921916</v>
      </c>
      <c r="BT40" s="85">
        <v>0</v>
      </c>
      <c r="BU40" s="85">
        <v>0</v>
      </c>
      <c r="BV40" s="95">
        <v>0</v>
      </c>
      <c r="BW40" s="395" t="s">
        <v>978</v>
      </c>
      <c r="BX40" s="87">
        <v>8397312</v>
      </c>
      <c r="BY40" s="85">
        <v>0</v>
      </c>
      <c r="BZ40" s="85">
        <v>0</v>
      </c>
      <c r="CA40" s="95">
        <v>0</v>
      </c>
      <c r="CB40" s="395" t="s">
        <v>978</v>
      </c>
      <c r="CC40" s="87">
        <v>8796178</v>
      </c>
      <c r="CD40" s="85">
        <v>0</v>
      </c>
      <c r="CE40" s="85">
        <v>0</v>
      </c>
      <c r="CF40" s="95">
        <v>0</v>
      </c>
      <c r="CG40" s="395" t="s">
        <v>978</v>
      </c>
      <c r="CH40" s="87">
        <v>9235987</v>
      </c>
      <c r="CI40" s="85">
        <v>0</v>
      </c>
      <c r="CJ40" s="85">
        <v>0</v>
      </c>
      <c r="CK40" s="95">
        <v>0</v>
      </c>
      <c r="CL40" s="388" t="s">
        <v>978</v>
      </c>
      <c r="CM40" s="403">
        <v>27351393</v>
      </c>
      <c r="CN40" s="404">
        <v>0</v>
      </c>
      <c r="CO40" s="404">
        <v>0</v>
      </c>
      <c r="CP40" s="94">
        <v>0</v>
      </c>
      <c r="CQ40" s="388" t="s">
        <v>978</v>
      </c>
      <c r="CR40" s="90">
        <v>13</v>
      </c>
      <c r="CS40" s="138" t="s">
        <v>1027</v>
      </c>
      <c r="CT40" s="224" t="s">
        <v>16</v>
      </c>
    </row>
    <row r="41" spans="2:98" ht="30.75" thickBot="1" x14ac:dyDescent="0.25">
      <c r="B41" s="857"/>
      <c r="C41" s="860"/>
      <c r="D41" s="897"/>
      <c r="E41" s="881"/>
      <c r="F41" s="881"/>
      <c r="G41" s="197"/>
      <c r="H41" s="881"/>
      <c r="I41" s="197"/>
      <c r="J41" s="197"/>
      <c r="K41" s="881"/>
      <c r="L41" s="197"/>
      <c r="M41" s="197"/>
      <c r="N41" s="881"/>
      <c r="O41" s="195"/>
      <c r="P41" s="195"/>
      <c r="Q41" s="892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777"/>
      <c r="AN41" s="893"/>
      <c r="AO41" s="777"/>
      <c r="AP41" s="778"/>
      <c r="AQ41" s="97" t="s">
        <v>491</v>
      </c>
      <c r="AR41" s="98">
        <v>0</v>
      </c>
      <c r="AS41" s="97" t="s">
        <v>492</v>
      </c>
      <c r="AT41" s="99">
        <v>0</v>
      </c>
      <c r="AU41" s="181">
        <v>1</v>
      </c>
      <c r="AV41" s="139">
        <v>1</v>
      </c>
      <c r="AW41" s="324">
        <v>0.25</v>
      </c>
      <c r="AX41" s="139">
        <v>1</v>
      </c>
      <c r="AY41" s="324">
        <v>0.25</v>
      </c>
      <c r="AZ41" s="139">
        <v>1</v>
      </c>
      <c r="BA41" s="330">
        <v>0.25</v>
      </c>
      <c r="BB41" s="140">
        <v>1</v>
      </c>
      <c r="BC41" s="330">
        <v>0.25</v>
      </c>
      <c r="BD41" s="141">
        <v>1</v>
      </c>
      <c r="BE41" s="139">
        <v>0</v>
      </c>
      <c r="BF41" s="139">
        <v>0</v>
      </c>
      <c r="BG41" s="345">
        <v>0</v>
      </c>
      <c r="BH41" s="381">
        <v>1</v>
      </c>
      <c r="BI41" s="424">
        <v>1</v>
      </c>
      <c r="BJ41" s="382">
        <v>0</v>
      </c>
      <c r="BK41" s="424">
        <v>0</v>
      </c>
      <c r="BL41" s="382">
        <v>0</v>
      </c>
      <c r="BM41" s="424">
        <v>0</v>
      </c>
      <c r="BN41" s="382">
        <v>0</v>
      </c>
      <c r="BO41" s="424">
        <v>0</v>
      </c>
      <c r="BP41" s="616">
        <v>0.25</v>
      </c>
      <c r="BQ41" s="609">
        <v>0.25</v>
      </c>
      <c r="BR41" s="624">
        <v>0.25</v>
      </c>
      <c r="BS41" s="141">
        <v>1180000</v>
      </c>
      <c r="BT41" s="139">
        <v>0</v>
      </c>
      <c r="BU41" s="139">
        <v>0</v>
      </c>
      <c r="BV41" s="147">
        <v>0</v>
      </c>
      <c r="BW41" s="396" t="s">
        <v>978</v>
      </c>
      <c r="BX41" s="141">
        <v>1310913</v>
      </c>
      <c r="BY41" s="139">
        <v>0</v>
      </c>
      <c r="BZ41" s="139">
        <v>0</v>
      </c>
      <c r="CA41" s="147">
        <v>0</v>
      </c>
      <c r="CB41" s="396" t="s">
        <v>978</v>
      </c>
      <c r="CC41" s="141">
        <v>480000</v>
      </c>
      <c r="CD41" s="139">
        <v>0</v>
      </c>
      <c r="CE41" s="139">
        <v>0</v>
      </c>
      <c r="CF41" s="147">
        <v>0</v>
      </c>
      <c r="CG41" s="396" t="s">
        <v>978</v>
      </c>
      <c r="CH41" s="141">
        <v>1150000</v>
      </c>
      <c r="CI41" s="139">
        <v>0</v>
      </c>
      <c r="CJ41" s="139">
        <v>0</v>
      </c>
      <c r="CK41" s="147">
        <v>0</v>
      </c>
      <c r="CL41" s="389" t="s">
        <v>978</v>
      </c>
      <c r="CM41" s="407">
        <v>4120913</v>
      </c>
      <c r="CN41" s="408">
        <v>0</v>
      </c>
      <c r="CO41" s="408">
        <v>0</v>
      </c>
      <c r="CP41" s="146">
        <v>0</v>
      </c>
      <c r="CQ41" s="389" t="s">
        <v>978</v>
      </c>
      <c r="CR41" s="103">
        <v>13</v>
      </c>
      <c r="CS41" s="182" t="s">
        <v>1027</v>
      </c>
      <c r="CT41" s="225" t="s">
        <v>16</v>
      </c>
    </row>
    <row r="43" spans="2:98" ht="26.25" thickBot="1" x14ac:dyDescent="0.4"/>
    <row r="44" spans="2:98" ht="20.100000000000001" customHeight="1" thickBot="1" x14ac:dyDescent="0.4">
      <c r="BD44" s="454">
        <v>2020</v>
      </c>
      <c r="BE44" s="455">
        <v>2021</v>
      </c>
      <c r="BF44" s="455">
        <v>2022</v>
      </c>
      <c r="BG44" s="455">
        <v>2023</v>
      </c>
      <c r="BH44" s="456" t="s">
        <v>915</v>
      </c>
    </row>
    <row r="45" spans="2:98" ht="20.100000000000001" customHeight="1" x14ac:dyDescent="0.35">
      <c r="AZ45" s="764" t="s">
        <v>16</v>
      </c>
      <c r="BA45" s="765"/>
      <c r="BB45" s="765"/>
      <c r="BC45" s="766"/>
      <c r="BD45" s="462">
        <v>1</v>
      </c>
      <c r="BE45" s="446">
        <v>0</v>
      </c>
      <c r="BF45" s="446">
        <v>0</v>
      </c>
      <c r="BG45" s="446">
        <v>0</v>
      </c>
      <c r="BH45" s="447">
        <v>0.25</v>
      </c>
    </row>
    <row r="46" spans="2:98" ht="20.100000000000001" customHeight="1" x14ac:dyDescent="0.35">
      <c r="AZ46" s="767" t="s">
        <v>18</v>
      </c>
      <c r="BA46" s="768"/>
      <c r="BB46" s="768"/>
      <c r="BC46" s="769"/>
      <c r="BD46" s="463">
        <v>0.84739583333333335</v>
      </c>
      <c r="BE46" s="440">
        <v>0</v>
      </c>
      <c r="BF46" s="440">
        <v>0</v>
      </c>
      <c r="BG46" s="440">
        <v>0</v>
      </c>
      <c r="BH46" s="448">
        <v>0.18203164062499999</v>
      </c>
    </row>
    <row r="47" spans="2:98" ht="20.100000000000001" customHeight="1" x14ac:dyDescent="0.35">
      <c r="AZ47" s="767" t="s">
        <v>910</v>
      </c>
      <c r="BA47" s="768"/>
      <c r="BB47" s="768"/>
      <c r="BC47" s="769"/>
      <c r="BD47" s="463" t="e">
        <v>#DIV/0!</v>
      </c>
      <c r="BE47" s="440">
        <v>0</v>
      </c>
      <c r="BF47" s="440">
        <v>0</v>
      </c>
      <c r="BG47" s="440">
        <v>0</v>
      </c>
      <c r="BH47" s="448">
        <v>7.0000000000000007E-2</v>
      </c>
    </row>
    <row r="48" spans="2:98" ht="20.100000000000001" customHeight="1" x14ac:dyDescent="0.35">
      <c r="AZ48" s="767" t="s">
        <v>903</v>
      </c>
      <c r="BA48" s="768"/>
      <c r="BB48" s="768"/>
      <c r="BC48" s="769"/>
      <c r="BD48" s="463">
        <v>1</v>
      </c>
      <c r="BE48" s="440">
        <v>0</v>
      </c>
      <c r="BF48" s="440">
        <v>0</v>
      </c>
      <c r="BG48" s="440">
        <v>0</v>
      </c>
      <c r="BH48" s="448">
        <v>0.15308641975308643</v>
      </c>
    </row>
    <row r="49" spans="52:60" ht="20.100000000000001" customHeight="1" thickBot="1" x14ac:dyDescent="0.4">
      <c r="AZ49" s="882" t="s">
        <v>904</v>
      </c>
      <c r="BA49" s="883"/>
      <c r="BB49" s="883"/>
      <c r="BC49" s="884"/>
      <c r="BD49" s="464">
        <v>0.8125</v>
      </c>
      <c r="BE49" s="449">
        <v>0</v>
      </c>
      <c r="BF49" s="449">
        <v>0</v>
      </c>
      <c r="BG49" s="449">
        <v>0</v>
      </c>
      <c r="BH49" s="450">
        <v>0.13541666666666666</v>
      </c>
    </row>
  </sheetData>
  <mergeCells count="112">
    <mergeCell ref="B3:CT3"/>
    <mergeCell ref="B4:CT4"/>
    <mergeCell ref="B5:CT5"/>
    <mergeCell ref="B8:B10"/>
    <mergeCell ref="C8:C10"/>
    <mergeCell ref="D8:D10"/>
    <mergeCell ref="E8:E10"/>
    <mergeCell ref="AM8:AM10"/>
    <mergeCell ref="F8:G10"/>
    <mergeCell ref="H10:J10"/>
    <mergeCell ref="K10:M10"/>
    <mergeCell ref="N10:P10"/>
    <mergeCell ref="Q10:S10"/>
    <mergeCell ref="AN8:AN10"/>
    <mergeCell ref="AO8:AO10"/>
    <mergeCell ref="H8:S9"/>
    <mergeCell ref="T8:AA9"/>
    <mergeCell ref="T10:U10"/>
    <mergeCell ref="V10:W10"/>
    <mergeCell ref="X10:Y10"/>
    <mergeCell ref="Z10:AA10"/>
    <mergeCell ref="CS8:CS10"/>
    <mergeCell ref="BS9:BW9"/>
    <mergeCell ref="BX9:CB9"/>
    <mergeCell ref="CC9:CG9"/>
    <mergeCell ref="CH9:CL9"/>
    <mergeCell ref="BS8:CQ8"/>
    <mergeCell ref="CM9:CQ9"/>
    <mergeCell ref="AP8:AP10"/>
    <mergeCell ref="AQ8:AQ10"/>
    <mergeCell ref="AR8:AR10"/>
    <mergeCell ref="CR8:CR10"/>
    <mergeCell ref="BD8:BG9"/>
    <mergeCell ref="BH8:BR9"/>
    <mergeCell ref="BH10:BI10"/>
    <mergeCell ref="BJ10:BK10"/>
    <mergeCell ref="BL10:BM10"/>
    <mergeCell ref="BN10:BO10"/>
    <mergeCell ref="BP10:BR10"/>
    <mergeCell ref="AS8:BC9"/>
    <mergeCell ref="AV10:AW10"/>
    <mergeCell ref="AX10:AY10"/>
    <mergeCell ref="BB10:BC10"/>
    <mergeCell ref="AZ10:BA10"/>
    <mergeCell ref="AB8:AL9"/>
    <mergeCell ref="AB10:AC10"/>
    <mergeCell ref="AD10:AE10"/>
    <mergeCell ref="AF10:AG10"/>
    <mergeCell ref="AH10:AI10"/>
    <mergeCell ref="AJ10:AL10"/>
    <mergeCell ref="K11:K17"/>
    <mergeCell ref="N11:N17"/>
    <mergeCell ref="Q11:Q17"/>
    <mergeCell ref="B11:B41"/>
    <mergeCell ref="C11:C41"/>
    <mergeCell ref="D11:D17"/>
    <mergeCell ref="E11:E17"/>
    <mergeCell ref="F11:F17"/>
    <mergeCell ref="D31:D36"/>
    <mergeCell ref="E31:E36"/>
    <mergeCell ref="F31:F36"/>
    <mergeCell ref="H11:H17"/>
    <mergeCell ref="D37:D41"/>
    <mergeCell ref="E37:E41"/>
    <mergeCell ref="F37:F41"/>
    <mergeCell ref="H37:H41"/>
    <mergeCell ref="H31:H36"/>
    <mergeCell ref="D24:D30"/>
    <mergeCell ref="E24:E30"/>
    <mergeCell ref="F24:F30"/>
    <mergeCell ref="H24:H30"/>
    <mergeCell ref="D18:D23"/>
    <mergeCell ref="E18:E23"/>
    <mergeCell ref="F18:F23"/>
    <mergeCell ref="H18:H23"/>
    <mergeCell ref="AM31:AM41"/>
    <mergeCell ref="AN31:AN41"/>
    <mergeCell ref="AO31:AO33"/>
    <mergeCell ref="AP31:AP33"/>
    <mergeCell ref="AO34:AO38"/>
    <mergeCell ref="AP34:AP38"/>
    <mergeCell ref="AP23:AP24"/>
    <mergeCell ref="AP25:AP29"/>
    <mergeCell ref="AO23:AO24"/>
    <mergeCell ref="AM17:AM29"/>
    <mergeCell ref="AN17:AN29"/>
    <mergeCell ref="AO17:AO22"/>
    <mergeCell ref="AO25:AO29"/>
    <mergeCell ref="AZ45:BC45"/>
    <mergeCell ref="AZ46:BC46"/>
    <mergeCell ref="AZ47:BC47"/>
    <mergeCell ref="AZ48:BC48"/>
    <mergeCell ref="AZ49:BC49"/>
    <mergeCell ref="AM11:AM15"/>
    <mergeCell ref="AN11:AN15"/>
    <mergeCell ref="K18:K23"/>
    <mergeCell ref="K31:K36"/>
    <mergeCell ref="N31:N36"/>
    <mergeCell ref="Q31:Q36"/>
    <mergeCell ref="K37:K41"/>
    <mergeCell ref="N37:N41"/>
    <mergeCell ref="Q37:Q41"/>
    <mergeCell ref="N18:N23"/>
    <mergeCell ref="Q18:Q23"/>
    <mergeCell ref="K24:K30"/>
    <mergeCell ref="N24:N30"/>
    <mergeCell ref="Q24:Q30"/>
    <mergeCell ref="AP11:AP14"/>
    <mergeCell ref="AP17:AP22"/>
    <mergeCell ref="AO11:AO14"/>
    <mergeCell ref="AO39:AO41"/>
    <mergeCell ref="AP39:AP41"/>
  </mergeCells>
  <conditionalFormatting sqref="BR1:BR29 BR31:BR1048576">
    <cfRule type="iconSet" priority="2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30">
    <cfRule type="iconSet" priority="1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pageMargins left="0.9055118110236221" right="0.51181102362204722" top="0.74803149606299213" bottom="0.74803149606299213" header="0.31496062992125984" footer="0.31496062992125984"/>
  <pageSetup paperSize="14" scale="8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CT57"/>
  <sheetViews>
    <sheetView topLeftCell="CJ8" zoomScale="60" zoomScaleNormal="60" workbookViewId="0">
      <pane ySplit="3" topLeftCell="A38" activePane="bottomLeft" state="frozen"/>
      <selection activeCell="A8" sqref="A8"/>
      <selection pane="bottomLeft" activeCell="CX11" sqref="CX11"/>
    </sheetView>
  </sheetViews>
  <sheetFormatPr baseColWidth="10" defaultColWidth="10.875" defaultRowHeight="25.5" x14ac:dyDescent="0.35"/>
  <cols>
    <col min="1" max="1" width="2.875" style="1" customWidth="1"/>
    <col min="2" max="2" width="10.875" style="1"/>
    <col min="3" max="3" width="22" style="1" customWidth="1"/>
    <col min="4" max="4" width="24.375" style="1" customWidth="1"/>
    <col min="5" max="5" width="10.875" style="1"/>
    <col min="6" max="6" width="15.875" style="1" customWidth="1"/>
    <col min="7" max="7" width="6.875" style="1" hidden="1" customWidth="1"/>
    <col min="8" max="8" width="10.875" style="1"/>
    <col min="9" max="10" width="6.875" style="1" hidden="1" customWidth="1"/>
    <col min="11" max="11" width="10.875" style="1"/>
    <col min="12" max="13" width="6.875" style="1" hidden="1" customWidth="1"/>
    <col min="14" max="14" width="10.875" style="1"/>
    <col min="15" max="16" width="6.875" style="1" hidden="1" customWidth="1"/>
    <col min="17" max="17" width="10.875" style="1"/>
    <col min="18" max="19" width="6.875" style="1" hidden="1" customWidth="1"/>
    <col min="20" max="20" width="12.875" style="1" hidden="1" customWidth="1"/>
    <col min="21" max="21" width="6.875" style="1" hidden="1" customWidth="1"/>
    <col min="22" max="22" width="12.875" style="1" hidden="1" customWidth="1"/>
    <col min="23" max="23" width="6.875" style="1" hidden="1" customWidth="1"/>
    <col min="24" max="24" width="12.875" style="1" hidden="1" customWidth="1"/>
    <col min="25" max="25" width="6.875" style="1" hidden="1" customWidth="1"/>
    <col min="26" max="26" width="12.875" style="1" hidden="1" customWidth="1"/>
    <col min="27" max="27" width="6.875" style="1" hidden="1" customWidth="1"/>
    <col min="28" max="28" width="12.875" style="1" hidden="1" customWidth="1"/>
    <col min="29" max="29" width="6.875" style="1" hidden="1" customWidth="1"/>
    <col min="30" max="30" width="12.875" style="1" hidden="1" customWidth="1"/>
    <col min="31" max="31" width="6.875" style="1" hidden="1" customWidth="1"/>
    <col min="32" max="32" width="12.875" style="1" hidden="1" customWidth="1"/>
    <col min="33" max="33" width="6.875" style="1" hidden="1" customWidth="1"/>
    <col min="34" max="34" width="12.875" style="1" hidden="1" customWidth="1"/>
    <col min="35" max="35" width="6.875" style="1" hidden="1" customWidth="1"/>
    <col min="36" max="36" width="12.875" style="1" hidden="1" customWidth="1"/>
    <col min="37" max="38" width="6.875" style="1" hidden="1" customWidth="1"/>
    <col min="39" max="39" width="10.875" style="1"/>
    <col min="40" max="40" width="25.375" style="1" customWidth="1"/>
    <col min="41" max="41" width="10.875" style="1"/>
    <col min="42" max="42" width="28.875" style="1" customWidth="1"/>
    <col min="43" max="43" width="65" style="1" customWidth="1"/>
    <col min="44" max="44" width="13.5" style="1" customWidth="1"/>
    <col min="45" max="45" width="65" style="639" customWidth="1"/>
    <col min="46" max="46" width="13" style="1" customWidth="1"/>
    <col min="47" max="47" width="15.125" style="1" customWidth="1"/>
    <col min="48" max="48" width="13" style="1" customWidth="1"/>
    <col min="49" max="49" width="6.875" style="1" hidden="1" customWidth="1"/>
    <col min="50" max="50" width="13.875" style="1" customWidth="1"/>
    <col min="51" max="51" width="6.875" style="1" hidden="1" customWidth="1"/>
    <col min="52" max="52" width="13.875" style="1" customWidth="1"/>
    <col min="53" max="53" width="6.875" style="1" hidden="1" customWidth="1"/>
    <col min="54" max="54" width="13.875" style="1" customWidth="1"/>
    <col min="55" max="55" width="6.875" style="1" hidden="1" customWidth="1"/>
    <col min="56" max="59" width="14.875" style="1" customWidth="1"/>
    <col min="60" max="60" width="12.875" style="1" customWidth="1"/>
    <col min="61" max="61" width="6.875" style="1" hidden="1" customWidth="1"/>
    <col min="62" max="62" width="12.875" style="1" customWidth="1"/>
    <col min="63" max="63" width="6.875" style="1" hidden="1" customWidth="1"/>
    <col min="64" max="64" width="12.875" style="1" customWidth="1"/>
    <col min="65" max="65" width="6.875" style="1" hidden="1" customWidth="1"/>
    <col min="66" max="66" width="12.875" style="1" customWidth="1"/>
    <col min="67" max="67" width="6.875" style="1" hidden="1" customWidth="1"/>
    <col min="68" max="68" width="9.375" style="1" customWidth="1"/>
    <col min="69" max="69" width="6.875" style="1" hidden="1" customWidth="1"/>
    <col min="70" max="70" width="6.875" style="633" customWidth="1"/>
    <col min="71" max="73" width="19.375" style="1" customWidth="1"/>
    <col min="74" max="75" width="17.375" style="1" customWidth="1"/>
    <col min="76" max="78" width="19.375" style="1" customWidth="1"/>
    <col min="79" max="80" width="17.375" style="1" customWidth="1"/>
    <col min="81" max="83" width="19.375" style="1" customWidth="1"/>
    <col min="84" max="85" width="17.375" style="1" customWidth="1"/>
    <col min="86" max="88" width="19.375" style="1" customWidth="1"/>
    <col min="89" max="90" width="17.375" style="1" customWidth="1"/>
    <col min="91" max="93" width="19.375" style="1" customWidth="1"/>
    <col min="94" max="95" width="17.375" style="1" customWidth="1"/>
    <col min="96" max="96" width="19.5" style="1" customWidth="1"/>
    <col min="97" max="97" width="24.875" style="1" customWidth="1"/>
    <col min="98" max="98" width="24.125" style="1" customWidth="1"/>
    <col min="99" max="16384" width="10.875" style="1"/>
  </cols>
  <sheetData>
    <row r="1" spans="2:98" ht="26.25" x14ac:dyDescent="0.4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36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3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</row>
    <row r="2" spans="2:98" ht="26.25" x14ac:dyDescent="0.4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36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3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</row>
    <row r="3" spans="2:98" ht="20.100000000000001" customHeight="1" x14ac:dyDescent="0.3">
      <c r="B3" s="792" t="s">
        <v>24</v>
      </c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792"/>
      <c r="AQ3" s="792"/>
      <c r="AR3" s="792"/>
      <c r="AS3" s="792"/>
      <c r="AT3" s="792"/>
      <c r="AU3" s="792"/>
      <c r="AV3" s="792"/>
      <c r="AW3" s="792"/>
      <c r="AX3" s="792"/>
      <c r="AY3" s="792"/>
      <c r="AZ3" s="792"/>
      <c r="BA3" s="792"/>
      <c r="BB3" s="792"/>
      <c r="BC3" s="792"/>
      <c r="BD3" s="792"/>
      <c r="BE3" s="792"/>
      <c r="BF3" s="792"/>
      <c r="BG3" s="792"/>
      <c r="BH3" s="792"/>
      <c r="BI3" s="792"/>
      <c r="BJ3" s="792"/>
      <c r="BK3" s="792"/>
      <c r="BL3" s="792"/>
      <c r="BM3" s="792"/>
      <c r="BN3" s="792"/>
      <c r="BO3" s="792"/>
      <c r="BP3" s="792"/>
      <c r="BQ3" s="792"/>
      <c r="BR3" s="792"/>
      <c r="BS3" s="792"/>
      <c r="BT3" s="792"/>
      <c r="BU3" s="792"/>
      <c r="BV3" s="792"/>
      <c r="BW3" s="792"/>
      <c r="BX3" s="792"/>
      <c r="BY3" s="792"/>
      <c r="BZ3" s="792"/>
      <c r="CA3" s="792"/>
      <c r="CB3" s="792"/>
      <c r="CC3" s="792"/>
      <c r="CD3" s="792"/>
      <c r="CE3" s="792"/>
      <c r="CF3" s="792"/>
      <c r="CG3" s="792"/>
      <c r="CH3" s="792"/>
      <c r="CI3" s="792"/>
      <c r="CJ3" s="792"/>
      <c r="CK3" s="792"/>
      <c r="CL3" s="792"/>
      <c r="CM3" s="792"/>
      <c r="CN3" s="792"/>
      <c r="CO3" s="792"/>
      <c r="CP3" s="792"/>
      <c r="CQ3" s="792"/>
      <c r="CR3" s="792"/>
      <c r="CS3" s="792"/>
      <c r="CT3" s="792"/>
    </row>
    <row r="4" spans="2:98" ht="20.100000000000001" customHeight="1" x14ac:dyDescent="0.3">
      <c r="B4" s="792" t="s">
        <v>43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2"/>
      <c r="CF4" s="792"/>
      <c r="CG4" s="792"/>
      <c r="CH4" s="792"/>
      <c r="CI4" s="792"/>
      <c r="CJ4" s="792"/>
      <c r="CK4" s="792"/>
      <c r="CL4" s="792"/>
      <c r="CM4" s="792"/>
      <c r="CN4" s="792"/>
      <c r="CO4" s="792"/>
      <c r="CP4" s="792"/>
      <c r="CQ4" s="792"/>
      <c r="CR4" s="792"/>
      <c r="CS4" s="792"/>
      <c r="CT4" s="792"/>
    </row>
    <row r="5" spans="2:98" ht="20.100000000000001" customHeight="1" x14ac:dyDescent="0.3">
      <c r="B5" s="792" t="s">
        <v>46</v>
      </c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2"/>
      <c r="Z5" s="792"/>
      <c r="AA5" s="792"/>
      <c r="AB5" s="792"/>
      <c r="AC5" s="792"/>
      <c r="AD5" s="792"/>
      <c r="AE5" s="792"/>
      <c r="AF5" s="792"/>
      <c r="AG5" s="792"/>
      <c r="AH5" s="792"/>
      <c r="AI5" s="792"/>
      <c r="AJ5" s="792"/>
      <c r="AK5" s="792"/>
      <c r="AL5" s="792"/>
      <c r="AM5" s="792"/>
      <c r="AN5" s="792"/>
      <c r="AO5" s="792"/>
      <c r="AP5" s="792"/>
      <c r="AQ5" s="792"/>
      <c r="AR5" s="792"/>
      <c r="AS5" s="792"/>
      <c r="AT5" s="792"/>
      <c r="AU5" s="792"/>
      <c r="AV5" s="792"/>
      <c r="AW5" s="792"/>
      <c r="AX5" s="792"/>
      <c r="AY5" s="792"/>
      <c r="AZ5" s="792"/>
      <c r="BA5" s="792"/>
      <c r="BB5" s="792"/>
      <c r="BC5" s="792"/>
      <c r="BD5" s="792"/>
      <c r="BE5" s="792"/>
      <c r="BF5" s="792"/>
      <c r="BG5" s="792"/>
      <c r="BH5" s="792"/>
      <c r="BI5" s="792"/>
      <c r="BJ5" s="792"/>
      <c r="BK5" s="792"/>
      <c r="BL5" s="792"/>
      <c r="BM5" s="792"/>
      <c r="BN5" s="792"/>
      <c r="BO5" s="792"/>
      <c r="BP5" s="792"/>
      <c r="BQ5" s="792"/>
      <c r="BR5" s="792"/>
      <c r="BS5" s="792"/>
      <c r="BT5" s="792"/>
      <c r="BU5" s="792"/>
      <c r="BV5" s="792"/>
      <c r="BW5" s="792"/>
      <c r="BX5" s="792"/>
      <c r="BY5" s="792"/>
      <c r="BZ5" s="792"/>
      <c r="CA5" s="792"/>
      <c r="CB5" s="792"/>
      <c r="CC5" s="792"/>
      <c r="CD5" s="792"/>
      <c r="CE5" s="792"/>
      <c r="CF5" s="792"/>
      <c r="CG5" s="792"/>
      <c r="CH5" s="792"/>
      <c r="CI5" s="792"/>
      <c r="CJ5" s="792"/>
      <c r="CK5" s="792"/>
      <c r="CL5" s="792"/>
      <c r="CM5" s="792"/>
      <c r="CN5" s="792"/>
      <c r="CO5" s="792"/>
      <c r="CP5" s="792"/>
      <c r="CQ5" s="792"/>
      <c r="CR5" s="792"/>
      <c r="CS5" s="792"/>
      <c r="CT5" s="792"/>
    </row>
    <row r="6" spans="2:98" ht="14.25" customHeight="1" x14ac:dyDescent="0.4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37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31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</row>
    <row r="7" spans="2:98" ht="14.25" customHeight="1" thickBot="1" x14ac:dyDescent="0.4">
      <c r="B7" s="6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1"/>
      <c r="AQ7" s="62"/>
      <c r="AR7" s="62"/>
      <c r="AS7" s="63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32"/>
      <c r="BS7" s="64"/>
      <c r="BT7" s="64"/>
      <c r="BU7" s="62"/>
      <c r="BV7" s="62"/>
      <c r="BW7" s="62"/>
      <c r="BX7" s="64"/>
      <c r="BY7" s="64"/>
      <c r="BZ7" s="64"/>
      <c r="CA7" s="64"/>
      <c r="CB7" s="62"/>
      <c r="CC7" s="64"/>
      <c r="CD7" s="64"/>
      <c r="CE7" s="64"/>
      <c r="CF7" s="64"/>
      <c r="CG7" s="62"/>
      <c r="CH7" s="64"/>
      <c r="CI7" s="64"/>
      <c r="CJ7" s="64"/>
      <c r="CK7" s="64"/>
      <c r="CL7" s="62"/>
      <c r="CM7" s="62"/>
      <c r="CN7" s="62"/>
      <c r="CO7" s="62"/>
      <c r="CP7" s="62"/>
      <c r="CQ7" s="62"/>
      <c r="CR7" s="62"/>
      <c r="CS7" s="62"/>
    </row>
    <row r="8" spans="2:98" ht="15" customHeight="1" thickBot="1" x14ac:dyDescent="0.25">
      <c r="B8" s="793" t="s">
        <v>25</v>
      </c>
      <c r="C8" s="793" t="s">
        <v>26</v>
      </c>
      <c r="D8" s="795" t="s">
        <v>417</v>
      </c>
      <c r="E8" s="797" t="s">
        <v>28</v>
      </c>
      <c r="F8" s="839" t="s">
        <v>29</v>
      </c>
      <c r="G8" s="207"/>
      <c r="H8" s="805" t="s">
        <v>30</v>
      </c>
      <c r="I8" s="797"/>
      <c r="J8" s="797"/>
      <c r="K8" s="797"/>
      <c r="L8" s="797"/>
      <c r="M8" s="797"/>
      <c r="N8" s="797"/>
      <c r="O8" s="797"/>
      <c r="P8" s="797"/>
      <c r="Q8" s="797"/>
      <c r="R8" s="797"/>
      <c r="S8" s="806"/>
      <c r="T8" s="810" t="s">
        <v>31</v>
      </c>
      <c r="U8" s="811"/>
      <c r="V8" s="811"/>
      <c r="W8" s="811"/>
      <c r="X8" s="811"/>
      <c r="Y8" s="811"/>
      <c r="Z8" s="811"/>
      <c r="AA8" s="812"/>
      <c r="AB8" s="820" t="s">
        <v>32</v>
      </c>
      <c r="AC8" s="821"/>
      <c r="AD8" s="821"/>
      <c r="AE8" s="821"/>
      <c r="AF8" s="821"/>
      <c r="AG8" s="821"/>
      <c r="AH8" s="821"/>
      <c r="AI8" s="821"/>
      <c r="AJ8" s="821"/>
      <c r="AK8" s="821"/>
      <c r="AL8" s="822"/>
      <c r="AM8" s="799" t="s">
        <v>25</v>
      </c>
      <c r="AN8" s="833" t="s">
        <v>27</v>
      </c>
      <c r="AO8" s="799" t="s">
        <v>25</v>
      </c>
      <c r="AP8" s="839" t="s">
        <v>33</v>
      </c>
      <c r="AQ8" s="839" t="s">
        <v>34</v>
      </c>
      <c r="AR8" s="839" t="s">
        <v>35</v>
      </c>
      <c r="AS8" s="805" t="s">
        <v>36</v>
      </c>
      <c r="AT8" s="797"/>
      <c r="AU8" s="797"/>
      <c r="AV8" s="797"/>
      <c r="AW8" s="797"/>
      <c r="AX8" s="797"/>
      <c r="AY8" s="797"/>
      <c r="AZ8" s="797"/>
      <c r="BA8" s="797"/>
      <c r="BB8" s="797"/>
      <c r="BC8" s="806"/>
      <c r="BD8" s="799" t="s">
        <v>31</v>
      </c>
      <c r="BE8" s="797"/>
      <c r="BF8" s="797"/>
      <c r="BG8" s="806"/>
      <c r="BH8" s="900" t="s">
        <v>32</v>
      </c>
      <c r="BI8" s="842"/>
      <c r="BJ8" s="842"/>
      <c r="BK8" s="842"/>
      <c r="BL8" s="842"/>
      <c r="BM8" s="842"/>
      <c r="BN8" s="842"/>
      <c r="BO8" s="842"/>
      <c r="BP8" s="842"/>
      <c r="BQ8" s="842"/>
      <c r="BR8" s="843"/>
      <c r="BS8" s="849" t="s">
        <v>418</v>
      </c>
      <c r="BT8" s="850"/>
      <c r="BU8" s="850"/>
      <c r="BV8" s="850"/>
      <c r="BW8" s="850"/>
      <c r="BX8" s="850"/>
      <c r="BY8" s="850"/>
      <c r="BZ8" s="850"/>
      <c r="CA8" s="850"/>
      <c r="CB8" s="850"/>
      <c r="CC8" s="850"/>
      <c r="CD8" s="850"/>
      <c r="CE8" s="850"/>
      <c r="CF8" s="850"/>
      <c r="CG8" s="850"/>
      <c r="CH8" s="850"/>
      <c r="CI8" s="850"/>
      <c r="CJ8" s="850"/>
      <c r="CK8" s="850"/>
      <c r="CL8" s="850"/>
      <c r="CM8" s="850"/>
      <c r="CN8" s="850"/>
      <c r="CO8" s="850"/>
      <c r="CP8" s="850"/>
      <c r="CQ8" s="851"/>
      <c r="CR8" s="831" t="s">
        <v>37</v>
      </c>
      <c r="CS8" s="833" t="s">
        <v>38</v>
      </c>
    </row>
    <row r="9" spans="2:98" ht="15" customHeight="1" thickBot="1" x14ac:dyDescent="0.25">
      <c r="B9" s="794"/>
      <c r="C9" s="794"/>
      <c r="D9" s="796"/>
      <c r="E9" s="798"/>
      <c r="F9" s="840"/>
      <c r="G9" s="208"/>
      <c r="H9" s="807"/>
      <c r="I9" s="808"/>
      <c r="J9" s="808"/>
      <c r="K9" s="808"/>
      <c r="L9" s="808"/>
      <c r="M9" s="808"/>
      <c r="N9" s="808"/>
      <c r="O9" s="808"/>
      <c r="P9" s="808"/>
      <c r="Q9" s="808"/>
      <c r="R9" s="808"/>
      <c r="S9" s="809"/>
      <c r="T9" s="813"/>
      <c r="U9" s="814"/>
      <c r="V9" s="814"/>
      <c r="W9" s="814"/>
      <c r="X9" s="814"/>
      <c r="Y9" s="814"/>
      <c r="Z9" s="814"/>
      <c r="AA9" s="815"/>
      <c r="AB9" s="823"/>
      <c r="AC9" s="824"/>
      <c r="AD9" s="824"/>
      <c r="AE9" s="824"/>
      <c r="AF9" s="824"/>
      <c r="AG9" s="824"/>
      <c r="AH9" s="824"/>
      <c r="AI9" s="824"/>
      <c r="AJ9" s="824"/>
      <c r="AK9" s="824"/>
      <c r="AL9" s="825"/>
      <c r="AM9" s="800"/>
      <c r="AN9" s="834"/>
      <c r="AO9" s="800"/>
      <c r="AP9" s="840"/>
      <c r="AQ9" s="840"/>
      <c r="AR9" s="840"/>
      <c r="AS9" s="807"/>
      <c r="AT9" s="808"/>
      <c r="AU9" s="808"/>
      <c r="AV9" s="808"/>
      <c r="AW9" s="808"/>
      <c r="AX9" s="808"/>
      <c r="AY9" s="808"/>
      <c r="AZ9" s="808"/>
      <c r="BA9" s="808"/>
      <c r="BB9" s="808"/>
      <c r="BC9" s="809"/>
      <c r="BD9" s="841"/>
      <c r="BE9" s="808"/>
      <c r="BF9" s="808"/>
      <c r="BG9" s="809"/>
      <c r="BH9" s="901"/>
      <c r="BI9" s="844"/>
      <c r="BJ9" s="844"/>
      <c r="BK9" s="844"/>
      <c r="BL9" s="844"/>
      <c r="BM9" s="844"/>
      <c r="BN9" s="844"/>
      <c r="BO9" s="844"/>
      <c r="BP9" s="844"/>
      <c r="BQ9" s="844"/>
      <c r="BR9" s="845"/>
      <c r="BS9" s="835">
        <v>2020</v>
      </c>
      <c r="BT9" s="836"/>
      <c r="BU9" s="836"/>
      <c r="BV9" s="836"/>
      <c r="BW9" s="837"/>
      <c r="BX9" s="836">
        <v>2021</v>
      </c>
      <c r="BY9" s="836"/>
      <c r="BZ9" s="836"/>
      <c r="CA9" s="836"/>
      <c r="CB9" s="836"/>
      <c r="CC9" s="835">
        <v>2022</v>
      </c>
      <c r="CD9" s="836"/>
      <c r="CE9" s="836"/>
      <c r="CF9" s="836"/>
      <c r="CG9" s="837"/>
      <c r="CH9" s="836">
        <v>2023</v>
      </c>
      <c r="CI9" s="836"/>
      <c r="CJ9" s="836"/>
      <c r="CK9" s="836"/>
      <c r="CL9" s="837"/>
      <c r="CM9" s="835" t="s">
        <v>42</v>
      </c>
      <c r="CN9" s="836"/>
      <c r="CO9" s="836"/>
      <c r="CP9" s="836"/>
      <c r="CQ9" s="837"/>
      <c r="CR9" s="832"/>
      <c r="CS9" s="834"/>
    </row>
    <row r="10" spans="2:98" ht="30" customHeight="1" thickBot="1" x14ac:dyDescent="0.25">
      <c r="B10" s="794"/>
      <c r="C10" s="794"/>
      <c r="D10" s="796"/>
      <c r="E10" s="798"/>
      <c r="F10" s="840"/>
      <c r="G10" s="206"/>
      <c r="H10" s="801">
        <v>2020</v>
      </c>
      <c r="I10" s="802"/>
      <c r="J10" s="804"/>
      <c r="K10" s="801">
        <v>2021</v>
      </c>
      <c r="L10" s="802"/>
      <c r="M10" s="804"/>
      <c r="N10" s="801">
        <v>2022</v>
      </c>
      <c r="O10" s="802"/>
      <c r="P10" s="804"/>
      <c r="Q10" s="801">
        <v>2023</v>
      </c>
      <c r="R10" s="802"/>
      <c r="S10" s="802"/>
      <c r="T10" s="816">
        <v>2020</v>
      </c>
      <c r="U10" s="817"/>
      <c r="V10" s="818">
        <v>2021</v>
      </c>
      <c r="W10" s="817"/>
      <c r="X10" s="818">
        <v>2022</v>
      </c>
      <c r="Y10" s="817"/>
      <c r="Z10" s="818">
        <v>2023</v>
      </c>
      <c r="AA10" s="819"/>
      <c r="AB10" s="826">
        <v>2020</v>
      </c>
      <c r="AC10" s="827"/>
      <c r="AD10" s="827">
        <v>2021</v>
      </c>
      <c r="AE10" s="827"/>
      <c r="AF10" s="827">
        <v>2022</v>
      </c>
      <c r="AG10" s="827"/>
      <c r="AH10" s="827">
        <v>2023</v>
      </c>
      <c r="AI10" s="827"/>
      <c r="AJ10" s="828" t="s">
        <v>42</v>
      </c>
      <c r="AK10" s="829"/>
      <c r="AL10" s="830"/>
      <c r="AM10" s="800"/>
      <c r="AN10" s="834"/>
      <c r="AO10" s="800"/>
      <c r="AP10" s="840"/>
      <c r="AQ10" s="840"/>
      <c r="AR10" s="840"/>
      <c r="AS10" s="66" t="s">
        <v>39</v>
      </c>
      <c r="AT10" s="66" t="s">
        <v>28</v>
      </c>
      <c r="AU10" s="66" t="s">
        <v>40</v>
      </c>
      <c r="AV10" s="852">
        <v>2020</v>
      </c>
      <c r="AW10" s="853"/>
      <c r="AX10" s="852">
        <v>2021</v>
      </c>
      <c r="AY10" s="853"/>
      <c r="AZ10" s="852">
        <v>2022</v>
      </c>
      <c r="BA10" s="853"/>
      <c r="BB10" s="852">
        <v>2023</v>
      </c>
      <c r="BC10" s="903"/>
      <c r="BD10" s="318">
        <v>2020</v>
      </c>
      <c r="BE10" s="319">
        <v>2021</v>
      </c>
      <c r="BF10" s="319">
        <v>2022</v>
      </c>
      <c r="BG10" s="320">
        <v>2023</v>
      </c>
      <c r="BH10" s="902">
        <v>2020</v>
      </c>
      <c r="BI10" s="847"/>
      <c r="BJ10" s="847">
        <v>2021</v>
      </c>
      <c r="BK10" s="847"/>
      <c r="BL10" s="847">
        <v>2022</v>
      </c>
      <c r="BM10" s="847"/>
      <c r="BN10" s="847">
        <v>2023</v>
      </c>
      <c r="BO10" s="847"/>
      <c r="BP10" s="847" t="s">
        <v>42</v>
      </c>
      <c r="BQ10" s="847"/>
      <c r="BR10" s="848"/>
      <c r="BS10" s="318" t="s">
        <v>4</v>
      </c>
      <c r="BT10" s="319" t="s">
        <v>5</v>
      </c>
      <c r="BU10" s="319" t="s">
        <v>6</v>
      </c>
      <c r="BV10" s="303" t="s">
        <v>7</v>
      </c>
      <c r="BW10" s="320" t="s">
        <v>8</v>
      </c>
      <c r="BX10" s="318" t="s">
        <v>4</v>
      </c>
      <c r="BY10" s="319" t="s">
        <v>5</v>
      </c>
      <c r="BZ10" s="319" t="s">
        <v>6</v>
      </c>
      <c r="CA10" s="303" t="s">
        <v>7</v>
      </c>
      <c r="CB10" s="320" t="s">
        <v>8</v>
      </c>
      <c r="CC10" s="318" t="s">
        <v>4</v>
      </c>
      <c r="CD10" s="319" t="s">
        <v>5</v>
      </c>
      <c r="CE10" s="319" t="s">
        <v>6</v>
      </c>
      <c r="CF10" s="303" t="s">
        <v>7</v>
      </c>
      <c r="CG10" s="320" t="s">
        <v>8</v>
      </c>
      <c r="CH10" s="318" t="s">
        <v>4</v>
      </c>
      <c r="CI10" s="319" t="s">
        <v>5</v>
      </c>
      <c r="CJ10" s="319" t="s">
        <v>6</v>
      </c>
      <c r="CK10" s="303" t="s">
        <v>7</v>
      </c>
      <c r="CL10" s="320" t="s">
        <v>8</v>
      </c>
      <c r="CM10" s="318" t="s">
        <v>4</v>
      </c>
      <c r="CN10" s="319" t="s">
        <v>5</v>
      </c>
      <c r="CO10" s="319" t="s">
        <v>6</v>
      </c>
      <c r="CP10" s="303" t="s">
        <v>7</v>
      </c>
      <c r="CQ10" s="320" t="s">
        <v>8</v>
      </c>
      <c r="CR10" s="832"/>
      <c r="CS10" s="834"/>
      <c r="CT10" s="68" t="s">
        <v>41</v>
      </c>
    </row>
    <row r="11" spans="2:98" ht="90" x14ac:dyDescent="0.2">
      <c r="B11" s="855">
        <v>2.5533248279286148E-2</v>
      </c>
      <c r="C11" s="858" t="s">
        <v>493</v>
      </c>
      <c r="D11" s="895" t="s">
        <v>494</v>
      </c>
      <c r="E11" s="896">
        <v>1985</v>
      </c>
      <c r="F11" s="896">
        <v>5000</v>
      </c>
      <c r="G11" s="221"/>
      <c r="H11" s="896">
        <v>500</v>
      </c>
      <c r="I11" s="221"/>
      <c r="J11" s="221"/>
      <c r="K11" s="896">
        <v>1500</v>
      </c>
      <c r="L11" s="221"/>
      <c r="M11" s="221"/>
      <c r="N11" s="896">
        <v>3000</v>
      </c>
      <c r="O11" s="222"/>
      <c r="P11" s="222"/>
      <c r="Q11" s="899">
        <v>5000</v>
      </c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776">
        <v>0.46753671549204995</v>
      </c>
      <c r="AN11" s="789" t="s">
        <v>495</v>
      </c>
      <c r="AO11" s="913">
        <v>0.77835240921294335</v>
      </c>
      <c r="AP11" s="772" t="s">
        <v>496</v>
      </c>
      <c r="AQ11" s="70" t="s">
        <v>497</v>
      </c>
      <c r="AR11" s="71">
        <v>0</v>
      </c>
      <c r="AS11" s="70" t="s">
        <v>498</v>
      </c>
      <c r="AT11" s="72">
        <v>1000</v>
      </c>
      <c r="AU11" s="73">
        <v>5000</v>
      </c>
      <c r="AV11" s="74">
        <v>100</v>
      </c>
      <c r="AW11" s="322">
        <v>0.02</v>
      </c>
      <c r="AX11" s="74">
        <v>1000</v>
      </c>
      <c r="AY11" s="322">
        <v>0.2</v>
      </c>
      <c r="AZ11" s="74">
        <v>1600</v>
      </c>
      <c r="BA11" s="328">
        <v>0.32</v>
      </c>
      <c r="BB11" s="75">
        <v>2300</v>
      </c>
      <c r="BC11" s="328">
        <v>0.46</v>
      </c>
      <c r="BD11" s="76">
        <v>100</v>
      </c>
      <c r="BE11" s="74">
        <v>0</v>
      </c>
      <c r="BF11" s="74">
        <v>0</v>
      </c>
      <c r="BG11" s="338">
        <v>0</v>
      </c>
      <c r="BH11" s="375">
        <f>IF(AV11=0," -",BD11/AV11)</f>
        <v>1</v>
      </c>
      <c r="BI11" s="422">
        <f>IF(AV11=0," -",IF(BH11&gt;100%,100%,BH11))</f>
        <v>1</v>
      </c>
      <c r="BJ11" s="376">
        <f>IF(AX11=0," -",BE11/AX11)</f>
        <v>0</v>
      </c>
      <c r="BK11" s="422">
        <f>IF(AX11=0," -",IF(BJ11&gt;100%,100%,BJ11))</f>
        <v>0</v>
      </c>
      <c r="BL11" s="376">
        <f>IF(AZ11=0," -",BF11/AZ11)</f>
        <v>0</v>
      </c>
      <c r="BM11" s="422">
        <f>IF(AZ11=0," -",IF(BL11&gt;100%,100%,BL11))</f>
        <v>0</v>
      </c>
      <c r="BN11" s="376">
        <f>IF(BB11=0," -",BG11/BB11)</f>
        <v>0</v>
      </c>
      <c r="BO11" s="422">
        <f>IF(BB11=0," -",IF(BN11&gt;100%,100%,BN11))</f>
        <v>0</v>
      </c>
      <c r="BP11" s="614">
        <f>+SUM(BD11:BG11)/AU11</f>
        <v>0.02</v>
      </c>
      <c r="BQ11" s="607">
        <f>+IF(BP11&gt;100%,100%,BP11)</f>
        <v>0.02</v>
      </c>
      <c r="BR11" s="622">
        <f>+BQ11</f>
        <v>0.02</v>
      </c>
      <c r="BS11" s="76">
        <v>250000</v>
      </c>
      <c r="BT11" s="74">
        <v>250000</v>
      </c>
      <c r="BU11" s="74">
        <v>74892</v>
      </c>
      <c r="BV11" s="137">
        <f>IF(BS11=0," -",BT11/BS11)</f>
        <v>1</v>
      </c>
      <c r="BW11" s="387">
        <f>IF(BU11=0," -",IF(BT11=0,100%,BU11/BT11))</f>
        <v>0.299568</v>
      </c>
      <c r="BX11" s="77">
        <v>410000</v>
      </c>
      <c r="BY11" s="74">
        <v>0</v>
      </c>
      <c r="BZ11" s="74">
        <v>0</v>
      </c>
      <c r="CA11" s="137">
        <f>IF(BX11=0," -",BY11/BX11)</f>
        <v>0</v>
      </c>
      <c r="CB11" s="394" t="str">
        <f>IF(BZ11=0," -",IF(BY11=0,100%,BZ11/BY11))</f>
        <v xml:space="preserve"> -</v>
      </c>
      <c r="CC11" s="76">
        <v>430000</v>
      </c>
      <c r="CD11" s="74">
        <v>0</v>
      </c>
      <c r="CE11" s="74">
        <v>0</v>
      </c>
      <c r="CF11" s="137">
        <f>IF(CC11=0," -",CD11/CC11)</f>
        <v>0</v>
      </c>
      <c r="CG11" s="387" t="str">
        <f>IF(CE11=0," -",IF(CD11=0,100%,CE11/CD11))</f>
        <v xml:space="preserve"> -</v>
      </c>
      <c r="CH11" s="77">
        <v>452000</v>
      </c>
      <c r="CI11" s="74">
        <v>0</v>
      </c>
      <c r="CJ11" s="74">
        <v>0</v>
      </c>
      <c r="CK11" s="137">
        <f>IF(CH11=0," -",CI11/CH11)</f>
        <v>0</v>
      </c>
      <c r="CL11" s="394" t="str">
        <f>IF(CJ11=0," -",IF(CI11=0,100%,CJ11/CI11))</f>
        <v xml:space="preserve"> -</v>
      </c>
      <c r="CM11" s="401">
        <f t="shared" ref="CM11:CO12" si="0">+BS11+BX11+CC11+CH11</f>
        <v>1542000</v>
      </c>
      <c r="CN11" s="402">
        <f t="shared" si="0"/>
        <v>250000</v>
      </c>
      <c r="CO11" s="402">
        <f t="shared" si="0"/>
        <v>74892</v>
      </c>
      <c r="CP11" s="409">
        <f>IF(CM11=0," -",CN11/CM11)</f>
        <v>0.16212710765239949</v>
      </c>
      <c r="CQ11" s="387">
        <f>IF(CO11=0," -",IF(CN11=0,100%,CO11/CN11))</f>
        <v>0.299568</v>
      </c>
      <c r="CR11" s="78" t="s">
        <v>1059</v>
      </c>
      <c r="CS11" s="135" t="s">
        <v>1060</v>
      </c>
      <c r="CT11" s="223" t="s">
        <v>20</v>
      </c>
    </row>
    <row r="12" spans="2:98" ht="32.25" thickBot="1" x14ac:dyDescent="0.25">
      <c r="B12" s="856"/>
      <c r="C12" s="859"/>
      <c r="D12" s="876"/>
      <c r="E12" s="864"/>
      <c r="F12" s="864"/>
      <c r="G12" s="196"/>
      <c r="H12" s="864"/>
      <c r="I12" s="196"/>
      <c r="J12" s="196"/>
      <c r="K12" s="864"/>
      <c r="L12" s="196"/>
      <c r="M12" s="196"/>
      <c r="N12" s="864"/>
      <c r="O12" s="194"/>
      <c r="P12" s="194"/>
      <c r="Q12" s="775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783"/>
      <c r="AN12" s="790"/>
      <c r="AO12" s="868"/>
      <c r="AP12" s="774"/>
      <c r="AQ12" s="228" t="s">
        <v>499</v>
      </c>
      <c r="AR12" s="229">
        <v>0</v>
      </c>
      <c r="AS12" s="228" t="s">
        <v>500</v>
      </c>
      <c r="AT12" s="244">
        <v>0</v>
      </c>
      <c r="AU12" s="30">
        <v>1</v>
      </c>
      <c r="AV12" s="139">
        <v>1</v>
      </c>
      <c r="AW12" s="324">
        <v>0.25</v>
      </c>
      <c r="AX12" s="139">
        <v>1</v>
      </c>
      <c r="AY12" s="324">
        <v>0.25</v>
      </c>
      <c r="AZ12" s="139">
        <v>1</v>
      </c>
      <c r="BA12" s="330">
        <v>0.25</v>
      </c>
      <c r="BB12" s="140">
        <v>1</v>
      </c>
      <c r="BC12" s="330">
        <v>0.25</v>
      </c>
      <c r="BD12" s="141">
        <v>0</v>
      </c>
      <c r="BE12" s="121">
        <v>0</v>
      </c>
      <c r="BF12" s="121">
        <v>0</v>
      </c>
      <c r="BG12" s="429">
        <v>0</v>
      </c>
      <c r="BH12" s="418">
        <f>IF(AV12=0," -",BD12/AV12)</f>
        <v>0</v>
      </c>
      <c r="BI12" s="428">
        <f>IF(AV12=0," -",IF(BH12&gt;100%,100%,BH12))</f>
        <v>0</v>
      </c>
      <c r="BJ12" s="386">
        <f>IF(AX12=0," -",BE12/AX12)</f>
        <v>0</v>
      </c>
      <c r="BK12" s="428">
        <f>IF(AX12=0," -",IF(BJ12&gt;100%,100%,BJ12))</f>
        <v>0</v>
      </c>
      <c r="BL12" s="386">
        <f>IF(AZ12=0," -",BF12/AZ12)</f>
        <v>0</v>
      </c>
      <c r="BM12" s="428">
        <f>IF(AZ12=0," -",IF(BL12&gt;100%,100%,BL12))</f>
        <v>0</v>
      </c>
      <c r="BN12" s="386">
        <f>IF(BB12=0," -",BG12/BB12)</f>
        <v>0</v>
      </c>
      <c r="BO12" s="428">
        <f>IF(BB12=0," -",IF(BN12&gt;100%,100%,BN12))</f>
        <v>0</v>
      </c>
      <c r="BP12" s="620">
        <f>+AVERAGE(BD12:BG12)/AU12</f>
        <v>0</v>
      </c>
      <c r="BQ12" s="612">
        <f>+IF(BP12&gt;100%,100%,BP12)</f>
        <v>0</v>
      </c>
      <c r="BR12" s="628">
        <f>+BQ12</f>
        <v>0</v>
      </c>
      <c r="BS12" s="168">
        <v>0</v>
      </c>
      <c r="BT12" s="171">
        <v>0</v>
      </c>
      <c r="BU12" s="171">
        <v>0</v>
      </c>
      <c r="BV12" s="233" t="str">
        <f>IF(BS12=0," -",BT12/BS12)</f>
        <v xml:space="preserve"> -</v>
      </c>
      <c r="BW12" s="391" t="str">
        <f>IF(BU12=0," -",IF(BT12=0,100%,BU12/BT12))</f>
        <v xml:space="preserve"> -</v>
      </c>
      <c r="BX12" s="122">
        <v>11000000</v>
      </c>
      <c r="BY12" s="121">
        <v>0</v>
      </c>
      <c r="BZ12" s="121">
        <v>0</v>
      </c>
      <c r="CA12" s="233">
        <f>IF(BX12=0," -",BY12/BX12)</f>
        <v>0</v>
      </c>
      <c r="CB12" s="398" t="str">
        <f>IF(BZ12=0," -",IF(BY12=0,100%,BZ12/BY12))</f>
        <v xml:space="preserve"> -</v>
      </c>
      <c r="CC12" s="120">
        <v>6000000</v>
      </c>
      <c r="CD12" s="121">
        <v>0</v>
      </c>
      <c r="CE12" s="121">
        <v>0</v>
      </c>
      <c r="CF12" s="233">
        <f>IF(CC12=0," -",CD12/CC12)</f>
        <v>0</v>
      </c>
      <c r="CG12" s="391" t="str">
        <f>IF(CE12=0," -",IF(CD12=0,100%,CE12/CD12))</f>
        <v xml:space="preserve"> -</v>
      </c>
      <c r="CH12" s="122">
        <v>6000000</v>
      </c>
      <c r="CI12" s="121">
        <v>0</v>
      </c>
      <c r="CJ12" s="121">
        <v>0</v>
      </c>
      <c r="CK12" s="233">
        <f>IF(CH12=0," -",CI12/CH12)</f>
        <v>0</v>
      </c>
      <c r="CL12" s="396" t="str">
        <f>IF(CJ12=0," -",IF(CI12=0,100%,CJ12/CI12))</f>
        <v xml:space="preserve"> -</v>
      </c>
      <c r="CM12" s="407">
        <f t="shared" si="0"/>
        <v>23000000</v>
      </c>
      <c r="CN12" s="408">
        <f t="shared" si="0"/>
        <v>0</v>
      </c>
      <c r="CO12" s="408">
        <f t="shared" si="0"/>
        <v>0</v>
      </c>
      <c r="CP12" s="411">
        <f>IF(CM12=0," -",CN12/CM12)</f>
        <v>0</v>
      </c>
      <c r="CQ12" s="391" t="str">
        <f>IF(CO12=0," -",IF(CN12=0,100%,CO12/CN12))</f>
        <v xml:space="preserve"> -</v>
      </c>
      <c r="CR12" s="234" t="s">
        <v>1061</v>
      </c>
      <c r="CS12" s="143" t="s">
        <v>1060</v>
      </c>
      <c r="CT12" s="235" t="s">
        <v>918</v>
      </c>
    </row>
    <row r="13" spans="2:98" ht="45" customHeight="1" x14ac:dyDescent="0.2">
      <c r="B13" s="856"/>
      <c r="C13" s="859"/>
      <c r="D13" s="876"/>
      <c r="E13" s="864"/>
      <c r="F13" s="864"/>
      <c r="G13" s="196"/>
      <c r="H13" s="864"/>
      <c r="I13" s="196"/>
      <c r="J13" s="196"/>
      <c r="K13" s="864"/>
      <c r="L13" s="196"/>
      <c r="M13" s="196"/>
      <c r="N13" s="864"/>
      <c r="O13" s="194"/>
      <c r="P13" s="194"/>
      <c r="Q13" s="775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783"/>
      <c r="AN13" s="790"/>
      <c r="AO13" s="776">
        <v>0.20666949272290519</v>
      </c>
      <c r="AP13" s="772" t="s">
        <v>501</v>
      </c>
      <c r="AQ13" s="70" t="s">
        <v>502</v>
      </c>
      <c r="AR13" s="71">
        <v>0</v>
      </c>
      <c r="AS13" s="70" t="s">
        <v>930</v>
      </c>
      <c r="AT13" s="72">
        <v>1</v>
      </c>
      <c r="AU13" s="73">
        <v>1</v>
      </c>
      <c r="AV13" s="74">
        <v>1</v>
      </c>
      <c r="AW13" s="326">
        <v>0.25</v>
      </c>
      <c r="AX13" s="74">
        <v>1</v>
      </c>
      <c r="AY13" s="326">
        <v>0.25</v>
      </c>
      <c r="AZ13" s="74">
        <v>1</v>
      </c>
      <c r="BA13" s="332">
        <v>0.25</v>
      </c>
      <c r="BB13" s="75">
        <v>1</v>
      </c>
      <c r="BC13" s="332">
        <v>0.25</v>
      </c>
      <c r="BD13" s="76">
        <v>1</v>
      </c>
      <c r="BE13" s="74">
        <v>0</v>
      </c>
      <c r="BF13" s="74">
        <v>0</v>
      </c>
      <c r="BG13" s="338">
        <v>0</v>
      </c>
      <c r="BH13" s="420">
        <f t="shared" ref="BH13:BH46" si="1">IF(AV13=0," -",BD13/AV13)</f>
        <v>1</v>
      </c>
      <c r="BI13" s="426">
        <f t="shared" ref="BI13:BI46" si="2">IF(AV13=0," -",IF(BH13&gt;100%,100%,BH13))</f>
        <v>1</v>
      </c>
      <c r="BJ13" s="421">
        <f t="shared" ref="BJ13:BJ46" si="3">IF(AX13=0," -",BE13/AX13)</f>
        <v>0</v>
      </c>
      <c r="BK13" s="426">
        <f t="shared" ref="BK13:BK46" si="4">IF(AX13=0," -",IF(BJ13&gt;100%,100%,BJ13))</f>
        <v>0</v>
      </c>
      <c r="BL13" s="421">
        <f t="shared" ref="BL13:BL46" si="5">IF(AZ13=0," -",BF13/AZ13)</f>
        <v>0</v>
      </c>
      <c r="BM13" s="426">
        <f t="shared" ref="BM13:BM46" si="6">IF(AZ13=0," -",IF(BL13&gt;100%,100%,BL13))</f>
        <v>0</v>
      </c>
      <c r="BN13" s="421">
        <f t="shared" ref="BN13:BN46" si="7">IF(BB13=0," -",BG13/BB13)</f>
        <v>0</v>
      </c>
      <c r="BO13" s="426">
        <f t="shared" ref="BO13:BO46" si="8">IF(BB13=0," -",IF(BN13&gt;100%,100%,BN13))</f>
        <v>0</v>
      </c>
      <c r="BP13" s="621">
        <f>+AVERAGE(BD13:BG13)/AU13</f>
        <v>0.25</v>
      </c>
      <c r="BQ13" s="613">
        <f t="shared" ref="BQ13:BQ46" si="9">+IF(BP13&gt;100%,100%,BP13)</f>
        <v>0.25</v>
      </c>
      <c r="BR13" s="629">
        <f t="shared" ref="BR13:BR46" si="10">+BQ13</f>
        <v>0.25</v>
      </c>
      <c r="BS13" s="111">
        <v>222449.39499999999</v>
      </c>
      <c r="BT13" s="74">
        <v>222449.39499999999</v>
      </c>
      <c r="BU13" s="74">
        <v>184421.465</v>
      </c>
      <c r="BV13" s="137">
        <f>IF(BS13=0," -",BT13/BS13)</f>
        <v>1</v>
      </c>
      <c r="BW13" s="387">
        <f>IF(BU13=0," -",IF(BT13=0,100%,BU13/BT13))</f>
        <v>0.82904907428496266</v>
      </c>
      <c r="BX13" s="77">
        <v>150000</v>
      </c>
      <c r="BY13" s="74">
        <v>0</v>
      </c>
      <c r="BZ13" s="74">
        <v>0</v>
      </c>
      <c r="CA13" s="137">
        <f>IF(BX13=0," -",BY13/BX13)</f>
        <v>0</v>
      </c>
      <c r="CB13" s="394" t="str">
        <f>IF(BZ13=0," -",IF(BY13=0,100%,BZ13/BY13))</f>
        <v xml:space="preserve"> -</v>
      </c>
      <c r="CC13" s="76">
        <v>300000</v>
      </c>
      <c r="CD13" s="74">
        <v>0</v>
      </c>
      <c r="CE13" s="74">
        <v>0</v>
      </c>
      <c r="CF13" s="137">
        <f>IF(CC13=0," -",CD13/CC13)</f>
        <v>0</v>
      </c>
      <c r="CG13" s="387" t="str">
        <f>IF(CE13=0," -",IF(CD13=0,100%,CE13/CD13))</f>
        <v xml:space="preserve"> -</v>
      </c>
      <c r="CH13" s="77">
        <v>320000</v>
      </c>
      <c r="CI13" s="74">
        <v>0</v>
      </c>
      <c r="CJ13" s="74">
        <v>0</v>
      </c>
      <c r="CK13" s="137">
        <f>IF(CH13=0," -",CI13/CH13)</f>
        <v>0</v>
      </c>
      <c r="CL13" s="397" t="str">
        <f>IF(CJ13=0," -",IF(CI13=0,100%,CJ13/CI13))</f>
        <v xml:space="preserve"> -</v>
      </c>
      <c r="CM13" s="405">
        <f t="shared" ref="CM13:CO14" si="11">+BS13+BX13+CC13+CH13</f>
        <v>992449.39500000002</v>
      </c>
      <c r="CN13" s="406">
        <f t="shared" si="11"/>
        <v>222449.39499999999</v>
      </c>
      <c r="CO13" s="406">
        <f t="shared" si="11"/>
        <v>184421.465</v>
      </c>
      <c r="CP13" s="412">
        <f>IF(CM13=0," -",CN13/CM13)</f>
        <v>0.22414180120488661</v>
      </c>
      <c r="CQ13" s="387">
        <f>IF(CO13=0," -",IF(CN13=0,100%,CO13/CN13))</f>
        <v>0.82904907428496266</v>
      </c>
      <c r="CR13" s="78" t="s">
        <v>1062</v>
      </c>
      <c r="CS13" s="135" t="s">
        <v>1060</v>
      </c>
      <c r="CT13" s="223" t="s">
        <v>20</v>
      </c>
    </row>
    <row r="14" spans="2:98" ht="30" x14ac:dyDescent="0.2">
      <c r="B14" s="856"/>
      <c r="C14" s="859"/>
      <c r="D14" s="876"/>
      <c r="E14" s="864"/>
      <c r="F14" s="864"/>
      <c r="G14" s="196"/>
      <c r="H14" s="864"/>
      <c r="I14" s="196"/>
      <c r="J14" s="196"/>
      <c r="K14" s="864"/>
      <c r="L14" s="196"/>
      <c r="M14" s="196"/>
      <c r="N14" s="864"/>
      <c r="O14" s="194"/>
      <c r="P14" s="194"/>
      <c r="Q14" s="775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783"/>
      <c r="AN14" s="790"/>
      <c r="AO14" s="783"/>
      <c r="AP14" s="773"/>
      <c r="AQ14" s="82" t="s">
        <v>503</v>
      </c>
      <c r="AR14" s="83">
        <v>0</v>
      </c>
      <c r="AS14" s="82" t="s">
        <v>504</v>
      </c>
      <c r="AT14" s="93">
        <v>0</v>
      </c>
      <c r="AU14" s="134">
        <v>1</v>
      </c>
      <c r="AV14" s="94">
        <v>0.1</v>
      </c>
      <c r="AW14" s="326">
        <v>0.1</v>
      </c>
      <c r="AX14" s="94">
        <v>0.25</v>
      </c>
      <c r="AY14" s="326">
        <v>0.25</v>
      </c>
      <c r="AZ14" s="94">
        <v>0.35</v>
      </c>
      <c r="BA14" s="332">
        <v>0.35</v>
      </c>
      <c r="BB14" s="95">
        <v>0.3</v>
      </c>
      <c r="BC14" s="332">
        <v>0.3</v>
      </c>
      <c r="BD14" s="349">
        <v>0.1</v>
      </c>
      <c r="BE14" s="94">
        <v>0</v>
      </c>
      <c r="BF14" s="94">
        <v>0</v>
      </c>
      <c r="BG14" s="340">
        <v>0</v>
      </c>
      <c r="BH14" s="383">
        <f t="shared" si="1"/>
        <v>1</v>
      </c>
      <c r="BI14" s="427">
        <f t="shared" si="2"/>
        <v>1</v>
      </c>
      <c r="BJ14" s="384">
        <f t="shared" si="3"/>
        <v>0</v>
      </c>
      <c r="BK14" s="427">
        <f t="shared" si="4"/>
        <v>0</v>
      </c>
      <c r="BL14" s="384">
        <f t="shared" si="5"/>
        <v>0</v>
      </c>
      <c r="BM14" s="427">
        <f t="shared" si="6"/>
        <v>0</v>
      </c>
      <c r="BN14" s="384">
        <f t="shared" si="7"/>
        <v>0</v>
      </c>
      <c r="BO14" s="427">
        <f t="shared" si="8"/>
        <v>0</v>
      </c>
      <c r="BP14" s="618">
        <f>+SUM(BD14:BG14)/AU14</f>
        <v>0.1</v>
      </c>
      <c r="BQ14" s="611">
        <f t="shared" si="9"/>
        <v>0.1</v>
      </c>
      <c r="BR14" s="626">
        <f t="shared" si="10"/>
        <v>0.1</v>
      </c>
      <c r="BS14" s="87">
        <v>250000</v>
      </c>
      <c r="BT14" s="85">
        <v>0</v>
      </c>
      <c r="BU14" s="85">
        <v>0</v>
      </c>
      <c r="BV14" s="95">
        <f>IF(BS14=0," -",BT14/BS14)</f>
        <v>0</v>
      </c>
      <c r="BW14" s="388" t="str">
        <f>IF(BU14=0," -",IF(BT14=0,100%,BU14/BT14))</f>
        <v xml:space="preserve"> -</v>
      </c>
      <c r="BX14" s="96">
        <v>200000</v>
      </c>
      <c r="BY14" s="85">
        <v>0</v>
      </c>
      <c r="BZ14" s="85">
        <v>0</v>
      </c>
      <c r="CA14" s="95">
        <f>IF(BX14=0," -",BY14/BX14)</f>
        <v>0</v>
      </c>
      <c r="CB14" s="395" t="str">
        <f>IF(BZ14=0," -",IF(BY14=0,100%,BZ14/BY14))</f>
        <v xml:space="preserve"> -</v>
      </c>
      <c r="CC14" s="87">
        <v>850000</v>
      </c>
      <c r="CD14" s="85">
        <v>0</v>
      </c>
      <c r="CE14" s="85">
        <v>0</v>
      </c>
      <c r="CF14" s="95">
        <f>IF(CC14=0," -",CD14/CC14)</f>
        <v>0</v>
      </c>
      <c r="CG14" s="388" t="str">
        <f>IF(CE14=0," -",IF(CD14=0,100%,CE14/CD14))</f>
        <v xml:space="preserve"> -</v>
      </c>
      <c r="CH14" s="96">
        <v>750000</v>
      </c>
      <c r="CI14" s="85">
        <v>0</v>
      </c>
      <c r="CJ14" s="85">
        <v>0</v>
      </c>
      <c r="CK14" s="95">
        <f>IF(CH14=0," -",CI14/CH14)</f>
        <v>0</v>
      </c>
      <c r="CL14" s="395" t="str">
        <f>IF(CJ14=0," -",IF(CI14=0,100%,CJ14/CI14))</f>
        <v xml:space="preserve"> -</v>
      </c>
      <c r="CM14" s="403">
        <f t="shared" si="11"/>
        <v>2050000</v>
      </c>
      <c r="CN14" s="404">
        <f t="shared" si="11"/>
        <v>0</v>
      </c>
      <c r="CO14" s="404">
        <f t="shared" si="11"/>
        <v>0</v>
      </c>
      <c r="CP14" s="410">
        <f>IF(CM14=0," -",CN14/CM14)</f>
        <v>0</v>
      </c>
      <c r="CQ14" s="388" t="str">
        <f>IF(CO14=0," -",IF(CN14=0,100%,CO14/CN14))</f>
        <v xml:space="preserve"> -</v>
      </c>
      <c r="CR14" s="90" t="s">
        <v>1062</v>
      </c>
      <c r="CS14" s="138" t="s">
        <v>1060</v>
      </c>
      <c r="CT14" s="224" t="s">
        <v>20</v>
      </c>
    </row>
    <row r="15" spans="2:98" ht="60" x14ac:dyDescent="0.2">
      <c r="B15" s="856"/>
      <c r="C15" s="859"/>
      <c r="D15" s="876"/>
      <c r="E15" s="864"/>
      <c r="F15" s="864"/>
      <c r="G15" s="196"/>
      <c r="H15" s="864"/>
      <c r="I15" s="196"/>
      <c r="J15" s="196"/>
      <c r="K15" s="864"/>
      <c r="L15" s="196"/>
      <c r="M15" s="196"/>
      <c r="N15" s="864"/>
      <c r="O15" s="194"/>
      <c r="P15" s="194"/>
      <c r="Q15" s="775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783"/>
      <c r="AN15" s="790"/>
      <c r="AO15" s="783"/>
      <c r="AP15" s="773"/>
      <c r="AQ15" s="82" t="s">
        <v>505</v>
      </c>
      <c r="AR15" s="83">
        <v>0</v>
      </c>
      <c r="AS15" s="82" t="s">
        <v>506</v>
      </c>
      <c r="AT15" s="84">
        <v>1503</v>
      </c>
      <c r="AU15" s="126">
        <v>7000</v>
      </c>
      <c r="AV15" s="85">
        <v>800</v>
      </c>
      <c r="AW15" s="326">
        <v>0.11428571428571428</v>
      </c>
      <c r="AX15" s="85">
        <v>1200</v>
      </c>
      <c r="AY15" s="326">
        <v>0.17142857142857143</v>
      </c>
      <c r="AZ15" s="85">
        <v>2600</v>
      </c>
      <c r="BA15" s="332">
        <v>0.37142857142857144</v>
      </c>
      <c r="BB15" s="86">
        <v>2400</v>
      </c>
      <c r="BC15" s="332">
        <v>0.34285714285714286</v>
      </c>
      <c r="BD15" s="87">
        <v>2029</v>
      </c>
      <c r="BE15" s="85">
        <v>0</v>
      </c>
      <c r="BF15" s="85">
        <v>0</v>
      </c>
      <c r="BG15" s="339">
        <v>0</v>
      </c>
      <c r="BH15" s="383">
        <f t="shared" si="1"/>
        <v>2.5362499999999999</v>
      </c>
      <c r="BI15" s="427">
        <f t="shared" si="2"/>
        <v>1</v>
      </c>
      <c r="BJ15" s="384">
        <f t="shared" si="3"/>
        <v>0</v>
      </c>
      <c r="BK15" s="427">
        <f t="shared" si="4"/>
        <v>0</v>
      </c>
      <c r="BL15" s="384">
        <f t="shared" si="5"/>
        <v>0</v>
      </c>
      <c r="BM15" s="427">
        <f t="shared" si="6"/>
        <v>0</v>
      </c>
      <c r="BN15" s="384">
        <f t="shared" si="7"/>
        <v>0</v>
      </c>
      <c r="BO15" s="427">
        <f t="shared" si="8"/>
        <v>0</v>
      </c>
      <c r="BP15" s="618">
        <f t="shared" ref="BP15:BP46" si="12">+SUM(BD15:BG15)/AU15</f>
        <v>0.28985714285714287</v>
      </c>
      <c r="BQ15" s="611">
        <f t="shared" si="9"/>
        <v>0.28985714285714287</v>
      </c>
      <c r="BR15" s="626">
        <f t="shared" si="10"/>
        <v>0.28985714285714287</v>
      </c>
      <c r="BS15" s="87">
        <v>305836.973</v>
      </c>
      <c r="BT15" s="85">
        <v>169178.09700499999</v>
      </c>
      <c r="BU15" s="85">
        <v>0</v>
      </c>
      <c r="BV15" s="95">
        <f t="shared" ref="BV15:BV46" si="13">IF(BS15=0," -",BT15/BS15)</f>
        <v>0.55316430628222313</v>
      </c>
      <c r="BW15" s="388" t="str">
        <f t="shared" ref="BW15:BW46" si="14">IF(BU15=0," -",IF(BT15=0,100%,BU15/BT15))</f>
        <v xml:space="preserve"> -</v>
      </c>
      <c r="BX15" s="96">
        <v>258000</v>
      </c>
      <c r="BY15" s="85">
        <v>0</v>
      </c>
      <c r="BZ15" s="85">
        <v>0</v>
      </c>
      <c r="CA15" s="95">
        <f t="shared" ref="CA15:CA46" si="15">IF(BX15=0," -",BY15/BX15)</f>
        <v>0</v>
      </c>
      <c r="CB15" s="395" t="str">
        <f t="shared" ref="CB15:CB46" si="16">IF(BZ15=0," -",IF(BY15=0,100%,BZ15/BY15))</f>
        <v xml:space="preserve"> -</v>
      </c>
      <c r="CC15" s="87">
        <v>950000</v>
      </c>
      <c r="CD15" s="85">
        <v>0</v>
      </c>
      <c r="CE15" s="85">
        <v>0</v>
      </c>
      <c r="CF15" s="95">
        <f t="shared" ref="CF15:CF46" si="17">IF(CC15=0," -",CD15/CC15)</f>
        <v>0</v>
      </c>
      <c r="CG15" s="388" t="str">
        <f t="shared" ref="CG15:CG46" si="18">IF(CE15=0," -",IF(CD15=0,100%,CE15/CD15))</f>
        <v xml:space="preserve"> -</v>
      </c>
      <c r="CH15" s="96">
        <v>904500</v>
      </c>
      <c r="CI15" s="85">
        <v>0</v>
      </c>
      <c r="CJ15" s="85">
        <v>0</v>
      </c>
      <c r="CK15" s="95">
        <f t="shared" ref="CK15:CK46" si="19">IF(CH15=0," -",CI15/CH15)</f>
        <v>0</v>
      </c>
      <c r="CL15" s="395" t="str">
        <f t="shared" ref="CL15:CL46" si="20">IF(CJ15=0," -",IF(CI15=0,100%,CJ15/CI15))</f>
        <v xml:space="preserve"> -</v>
      </c>
      <c r="CM15" s="403">
        <f t="shared" ref="CM15:CM46" si="21">+BS15+BX15+CC15+CH15</f>
        <v>2418336.9730000002</v>
      </c>
      <c r="CN15" s="404">
        <f t="shared" ref="CN15:CN46" si="22">+BT15+BY15+CD15+CI15</f>
        <v>169178.09700499999</v>
      </c>
      <c r="CO15" s="404">
        <f t="shared" ref="CO15:CO46" si="23">+BU15+BZ15+CE15+CJ15</f>
        <v>0</v>
      </c>
      <c r="CP15" s="410">
        <f t="shared" ref="CP15:CP46" si="24">IF(CM15=0," -",CN15/CM15)</f>
        <v>6.995637865765697E-2</v>
      </c>
      <c r="CQ15" s="388" t="str">
        <f t="shared" ref="CQ15:CQ46" si="25">IF(CO15=0," -",IF(CN15=0,100%,CO15/CN15))</f>
        <v xml:space="preserve"> -</v>
      </c>
      <c r="CR15" s="90" t="s">
        <v>1049</v>
      </c>
      <c r="CS15" s="138" t="s">
        <v>1060</v>
      </c>
      <c r="CT15" s="224" t="s">
        <v>20</v>
      </c>
    </row>
    <row r="16" spans="2:98" ht="45" customHeight="1" thickBot="1" x14ac:dyDescent="0.25">
      <c r="B16" s="856"/>
      <c r="C16" s="859"/>
      <c r="D16" s="876" t="s">
        <v>507</v>
      </c>
      <c r="E16" s="864">
        <v>1503</v>
      </c>
      <c r="F16" s="864">
        <v>2000</v>
      </c>
      <c r="G16" s="196"/>
      <c r="H16" s="864">
        <v>200</v>
      </c>
      <c r="I16" s="196"/>
      <c r="J16" s="196"/>
      <c r="K16" s="864">
        <v>700</v>
      </c>
      <c r="L16" s="196"/>
      <c r="M16" s="196"/>
      <c r="N16" s="864">
        <v>1300</v>
      </c>
      <c r="O16" s="194"/>
      <c r="P16" s="194"/>
      <c r="Q16" s="775">
        <v>2000</v>
      </c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783"/>
      <c r="AN16" s="790"/>
      <c r="AO16" s="777"/>
      <c r="AP16" s="778"/>
      <c r="AQ16" s="97" t="s">
        <v>508</v>
      </c>
      <c r="AR16" s="98">
        <v>0</v>
      </c>
      <c r="AS16" s="97" t="s">
        <v>509</v>
      </c>
      <c r="AT16" s="99">
        <v>862</v>
      </c>
      <c r="AU16" s="181">
        <v>4000</v>
      </c>
      <c r="AV16" s="139">
        <v>300</v>
      </c>
      <c r="AW16" s="324">
        <v>7.4999999999999997E-2</v>
      </c>
      <c r="AX16" s="139">
        <v>500</v>
      </c>
      <c r="AY16" s="324">
        <v>0.125</v>
      </c>
      <c r="AZ16" s="139">
        <v>1600</v>
      </c>
      <c r="BA16" s="330">
        <v>0.4</v>
      </c>
      <c r="BB16" s="140">
        <v>1600</v>
      </c>
      <c r="BC16" s="330">
        <v>0.4</v>
      </c>
      <c r="BD16" s="141">
        <v>536</v>
      </c>
      <c r="BE16" s="139">
        <v>0</v>
      </c>
      <c r="BF16" s="139">
        <v>0</v>
      </c>
      <c r="BG16" s="345">
        <v>0</v>
      </c>
      <c r="BH16" s="417">
        <f t="shared" si="1"/>
        <v>1.7866666666666666</v>
      </c>
      <c r="BI16" s="424">
        <f t="shared" si="2"/>
        <v>1</v>
      </c>
      <c r="BJ16" s="382">
        <f t="shared" si="3"/>
        <v>0</v>
      </c>
      <c r="BK16" s="424">
        <f t="shared" si="4"/>
        <v>0</v>
      </c>
      <c r="BL16" s="382">
        <f t="shared" si="5"/>
        <v>0</v>
      </c>
      <c r="BM16" s="424">
        <f t="shared" si="6"/>
        <v>0</v>
      </c>
      <c r="BN16" s="382">
        <f t="shared" si="7"/>
        <v>0</v>
      </c>
      <c r="BO16" s="424">
        <f t="shared" si="8"/>
        <v>0</v>
      </c>
      <c r="BP16" s="616">
        <f t="shared" si="12"/>
        <v>0.13400000000000001</v>
      </c>
      <c r="BQ16" s="609">
        <f t="shared" si="9"/>
        <v>0.13400000000000001</v>
      </c>
      <c r="BR16" s="624">
        <f t="shared" si="10"/>
        <v>0.13400000000000001</v>
      </c>
      <c r="BS16" s="141">
        <v>305836.973</v>
      </c>
      <c r="BT16" s="139">
        <v>169178.09700499999</v>
      </c>
      <c r="BU16" s="139">
        <v>0</v>
      </c>
      <c r="BV16" s="147">
        <f t="shared" si="13"/>
        <v>0.55316430628222313</v>
      </c>
      <c r="BW16" s="389" t="str">
        <f t="shared" si="14"/>
        <v xml:space="preserve"> -</v>
      </c>
      <c r="BX16" s="142">
        <v>258000</v>
      </c>
      <c r="BY16" s="139">
        <v>0</v>
      </c>
      <c r="BZ16" s="139">
        <v>0</v>
      </c>
      <c r="CA16" s="147">
        <f t="shared" si="15"/>
        <v>0</v>
      </c>
      <c r="CB16" s="396" t="str">
        <f t="shared" si="16"/>
        <v xml:space="preserve"> -</v>
      </c>
      <c r="CC16" s="141">
        <v>950000</v>
      </c>
      <c r="CD16" s="139">
        <v>0</v>
      </c>
      <c r="CE16" s="139">
        <v>0</v>
      </c>
      <c r="CF16" s="147">
        <f t="shared" si="17"/>
        <v>0</v>
      </c>
      <c r="CG16" s="389" t="str">
        <f t="shared" si="18"/>
        <v xml:space="preserve"> -</v>
      </c>
      <c r="CH16" s="142">
        <v>904500</v>
      </c>
      <c r="CI16" s="139">
        <v>0</v>
      </c>
      <c r="CJ16" s="139">
        <v>0</v>
      </c>
      <c r="CK16" s="147">
        <f t="shared" si="19"/>
        <v>0</v>
      </c>
      <c r="CL16" s="396" t="str">
        <f t="shared" si="20"/>
        <v xml:space="preserve"> -</v>
      </c>
      <c r="CM16" s="407">
        <f t="shared" si="21"/>
        <v>2418336.9730000002</v>
      </c>
      <c r="CN16" s="408">
        <f t="shared" si="22"/>
        <v>169178.09700499999</v>
      </c>
      <c r="CO16" s="408">
        <f t="shared" si="23"/>
        <v>0</v>
      </c>
      <c r="CP16" s="411">
        <f t="shared" si="24"/>
        <v>6.995637865765697E-2</v>
      </c>
      <c r="CQ16" s="389" t="str">
        <f t="shared" si="25"/>
        <v xml:space="preserve"> -</v>
      </c>
      <c r="CR16" s="103" t="s">
        <v>1063</v>
      </c>
      <c r="CS16" s="182" t="s">
        <v>1060</v>
      </c>
      <c r="CT16" s="225" t="s">
        <v>20</v>
      </c>
    </row>
    <row r="17" spans="2:98" ht="45" x14ac:dyDescent="0.2">
      <c r="B17" s="856"/>
      <c r="C17" s="859"/>
      <c r="D17" s="876"/>
      <c r="E17" s="864"/>
      <c r="F17" s="864"/>
      <c r="G17" s="196"/>
      <c r="H17" s="864"/>
      <c r="I17" s="196"/>
      <c r="J17" s="196"/>
      <c r="K17" s="864"/>
      <c r="L17" s="196"/>
      <c r="M17" s="196"/>
      <c r="N17" s="864"/>
      <c r="O17" s="194"/>
      <c r="P17" s="194"/>
      <c r="Q17" s="775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783"/>
      <c r="AN17" s="790"/>
      <c r="AO17" s="866">
        <v>1.4978098064151476E-2</v>
      </c>
      <c r="AP17" s="779" t="s">
        <v>510</v>
      </c>
      <c r="AQ17" s="106" t="s">
        <v>511</v>
      </c>
      <c r="AR17" s="107">
        <v>0</v>
      </c>
      <c r="AS17" s="106" t="s">
        <v>512</v>
      </c>
      <c r="AT17" s="108">
        <v>0</v>
      </c>
      <c r="AU17" s="43">
        <v>4000</v>
      </c>
      <c r="AV17" s="109">
        <v>200</v>
      </c>
      <c r="AW17" s="326">
        <v>0.05</v>
      </c>
      <c r="AX17" s="109">
        <v>600</v>
      </c>
      <c r="AY17" s="326">
        <v>0.15</v>
      </c>
      <c r="AZ17" s="109">
        <v>1600</v>
      </c>
      <c r="BA17" s="332">
        <v>0.4</v>
      </c>
      <c r="BB17" s="110">
        <v>1600</v>
      </c>
      <c r="BC17" s="332">
        <v>0.4</v>
      </c>
      <c r="BD17" s="111">
        <v>0</v>
      </c>
      <c r="BE17" s="109">
        <v>0</v>
      </c>
      <c r="BF17" s="109">
        <v>0</v>
      </c>
      <c r="BG17" s="342">
        <v>0</v>
      </c>
      <c r="BH17" s="420">
        <f t="shared" si="1"/>
        <v>0</v>
      </c>
      <c r="BI17" s="426">
        <f t="shared" si="2"/>
        <v>0</v>
      </c>
      <c r="BJ17" s="421">
        <f t="shared" si="3"/>
        <v>0</v>
      </c>
      <c r="BK17" s="426">
        <f t="shared" si="4"/>
        <v>0</v>
      </c>
      <c r="BL17" s="421">
        <f t="shared" si="5"/>
        <v>0</v>
      </c>
      <c r="BM17" s="426">
        <f t="shared" si="6"/>
        <v>0</v>
      </c>
      <c r="BN17" s="421">
        <f t="shared" si="7"/>
        <v>0</v>
      </c>
      <c r="BO17" s="426">
        <f t="shared" si="8"/>
        <v>0</v>
      </c>
      <c r="BP17" s="621">
        <f t="shared" si="12"/>
        <v>0</v>
      </c>
      <c r="BQ17" s="613">
        <f t="shared" si="9"/>
        <v>0</v>
      </c>
      <c r="BR17" s="629">
        <f t="shared" si="10"/>
        <v>0</v>
      </c>
      <c r="BS17" s="111">
        <v>0</v>
      </c>
      <c r="BT17" s="109">
        <v>0</v>
      </c>
      <c r="BU17" s="109">
        <v>0</v>
      </c>
      <c r="BV17" s="95" t="str">
        <f t="shared" si="13"/>
        <v xml:space="preserve"> -</v>
      </c>
      <c r="BW17" s="388" t="str">
        <f t="shared" si="14"/>
        <v xml:space="preserve"> -</v>
      </c>
      <c r="BX17" s="112">
        <v>5000</v>
      </c>
      <c r="BY17" s="109">
        <v>0</v>
      </c>
      <c r="BZ17" s="109">
        <v>0</v>
      </c>
      <c r="CA17" s="95">
        <f t="shared" si="15"/>
        <v>0</v>
      </c>
      <c r="CB17" s="395" t="str">
        <f t="shared" si="16"/>
        <v xml:space="preserve"> -</v>
      </c>
      <c r="CC17" s="111">
        <v>5000</v>
      </c>
      <c r="CD17" s="109">
        <v>0</v>
      </c>
      <c r="CE17" s="109">
        <v>0</v>
      </c>
      <c r="CF17" s="95">
        <f t="shared" si="17"/>
        <v>0</v>
      </c>
      <c r="CG17" s="388" t="str">
        <f t="shared" si="18"/>
        <v xml:space="preserve"> -</v>
      </c>
      <c r="CH17" s="112">
        <v>5000</v>
      </c>
      <c r="CI17" s="109">
        <v>0</v>
      </c>
      <c r="CJ17" s="109">
        <v>0</v>
      </c>
      <c r="CK17" s="95">
        <f t="shared" si="19"/>
        <v>0</v>
      </c>
      <c r="CL17" s="395" t="str">
        <f t="shared" si="20"/>
        <v xml:space="preserve"> -</v>
      </c>
      <c r="CM17" s="403">
        <f t="shared" si="21"/>
        <v>15000</v>
      </c>
      <c r="CN17" s="404">
        <f t="shared" si="22"/>
        <v>0</v>
      </c>
      <c r="CO17" s="404">
        <f t="shared" si="23"/>
        <v>0</v>
      </c>
      <c r="CP17" s="410">
        <f t="shared" si="24"/>
        <v>0</v>
      </c>
      <c r="CQ17" s="388" t="str">
        <f t="shared" si="25"/>
        <v xml:space="preserve"> -</v>
      </c>
      <c r="CR17" s="113" t="s">
        <v>1049</v>
      </c>
      <c r="CS17" s="114" t="s">
        <v>1060</v>
      </c>
      <c r="CT17" s="237" t="s">
        <v>20</v>
      </c>
    </row>
    <row r="18" spans="2:98" ht="45.75" thickBot="1" x14ac:dyDescent="0.25">
      <c r="B18" s="856"/>
      <c r="C18" s="859"/>
      <c r="D18" s="876"/>
      <c r="E18" s="864"/>
      <c r="F18" s="864"/>
      <c r="G18" s="196"/>
      <c r="H18" s="864"/>
      <c r="I18" s="196"/>
      <c r="J18" s="196"/>
      <c r="K18" s="864"/>
      <c r="L18" s="196"/>
      <c r="M18" s="196"/>
      <c r="N18" s="864"/>
      <c r="O18" s="194"/>
      <c r="P18" s="194"/>
      <c r="Q18" s="775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781"/>
      <c r="AN18" s="791"/>
      <c r="AO18" s="868"/>
      <c r="AP18" s="774"/>
      <c r="AQ18" s="116" t="s">
        <v>513</v>
      </c>
      <c r="AR18" s="117">
        <v>0</v>
      </c>
      <c r="AS18" s="116" t="s">
        <v>514</v>
      </c>
      <c r="AT18" s="118">
        <v>5349</v>
      </c>
      <c r="AU18" s="30">
        <v>6000</v>
      </c>
      <c r="AV18" s="121">
        <v>1200</v>
      </c>
      <c r="AW18" s="326">
        <v>0.2</v>
      </c>
      <c r="AX18" s="121">
        <v>1600</v>
      </c>
      <c r="AY18" s="326">
        <v>0.26666666666666666</v>
      </c>
      <c r="AZ18" s="121">
        <v>1600</v>
      </c>
      <c r="BA18" s="332">
        <v>0.26666666666666666</v>
      </c>
      <c r="BB18" s="144">
        <v>1600</v>
      </c>
      <c r="BC18" s="332">
        <v>0.26666666666666666</v>
      </c>
      <c r="BD18" s="120">
        <v>2293</v>
      </c>
      <c r="BE18" s="121">
        <v>0</v>
      </c>
      <c r="BF18" s="121">
        <v>0</v>
      </c>
      <c r="BG18" s="346">
        <v>0</v>
      </c>
      <c r="BH18" s="383">
        <f t="shared" si="1"/>
        <v>1.9108333333333334</v>
      </c>
      <c r="BI18" s="427">
        <f t="shared" si="2"/>
        <v>1</v>
      </c>
      <c r="BJ18" s="384">
        <f t="shared" si="3"/>
        <v>0</v>
      </c>
      <c r="BK18" s="427">
        <f t="shared" si="4"/>
        <v>0</v>
      </c>
      <c r="BL18" s="384">
        <f t="shared" si="5"/>
        <v>0</v>
      </c>
      <c r="BM18" s="427">
        <f t="shared" si="6"/>
        <v>0</v>
      </c>
      <c r="BN18" s="384">
        <f t="shared" si="7"/>
        <v>0</v>
      </c>
      <c r="BO18" s="427">
        <f t="shared" si="8"/>
        <v>0</v>
      </c>
      <c r="BP18" s="618">
        <f t="shared" si="12"/>
        <v>0.38216666666666665</v>
      </c>
      <c r="BQ18" s="611">
        <f t="shared" si="9"/>
        <v>0.38216666666666665</v>
      </c>
      <c r="BR18" s="626">
        <f t="shared" si="10"/>
        <v>0.38216666666666665</v>
      </c>
      <c r="BS18" s="120">
        <v>1529106.3977099999</v>
      </c>
      <c r="BT18" s="121">
        <v>1510500</v>
      </c>
      <c r="BU18" s="121">
        <v>24100000</v>
      </c>
      <c r="BV18" s="233">
        <f t="shared" si="13"/>
        <v>0.98783184889039444</v>
      </c>
      <c r="BW18" s="391">
        <f t="shared" si="14"/>
        <v>15.954981794107912</v>
      </c>
      <c r="BX18" s="122">
        <v>5000</v>
      </c>
      <c r="BY18" s="121">
        <v>0</v>
      </c>
      <c r="BZ18" s="121">
        <v>0</v>
      </c>
      <c r="CA18" s="233">
        <f t="shared" si="15"/>
        <v>0</v>
      </c>
      <c r="CB18" s="398" t="str">
        <f t="shared" si="16"/>
        <v xml:space="preserve"> -</v>
      </c>
      <c r="CC18" s="120">
        <v>5000</v>
      </c>
      <c r="CD18" s="121">
        <v>0</v>
      </c>
      <c r="CE18" s="121">
        <v>0</v>
      </c>
      <c r="CF18" s="233">
        <f t="shared" si="17"/>
        <v>0</v>
      </c>
      <c r="CG18" s="391" t="str">
        <f t="shared" si="18"/>
        <v xml:space="preserve"> -</v>
      </c>
      <c r="CH18" s="122">
        <v>5000</v>
      </c>
      <c r="CI18" s="121">
        <v>0</v>
      </c>
      <c r="CJ18" s="121">
        <v>0</v>
      </c>
      <c r="CK18" s="233">
        <f t="shared" si="19"/>
        <v>0</v>
      </c>
      <c r="CL18" s="398" t="str">
        <f t="shared" si="20"/>
        <v xml:space="preserve"> -</v>
      </c>
      <c r="CM18" s="465">
        <f t="shared" si="21"/>
        <v>1544106.3977099999</v>
      </c>
      <c r="CN18" s="466">
        <f t="shared" si="22"/>
        <v>1510500</v>
      </c>
      <c r="CO18" s="466">
        <f t="shared" si="23"/>
        <v>24100000</v>
      </c>
      <c r="CP18" s="467">
        <f t="shared" si="24"/>
        <v>0.97823569816183642</v>
      </c>
      <c r="CQ18" s="391">
        <f t="shared" si="25"/>
        <v>15.954981794107912</v>
      </c>
      <c r="CR18" s="123" t="s">
        <v>1049</v>
      </c>
      <c r="CS18" s="143" t="s">
        <v>1060</v>
      </c>
      <c r="CT18" s="235" t="s">
        <v>20</v>
      </c>
    </row>
    <row r="19" spans="2:98" ht="12.95" customHeight="1" thickBot="1" x14ac:dyDescent="0.25">
      <c r="B19" s="856"/>
      <c r="C19" s="859"/>
      <c r="D19" s="876"/>
      <c r="E19" s="864"/>
      <c r="F19" s="864"/>
      <c r="G19" s="196"/>
      <c r="H19" s="864"/>
      <c r="I19" s="196"/>
      <c r="J19" s="196"/>
      <c r="K19" s="864"/>
      <c r="L19" s="196"/>
      <c r="M19" s="196"/>
      <c r="N19" s="864"/>
      <c r="O19" s="194"/>
      <c r="P19" s="194"/>
      <c r="Q19" s="775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128"/>
      <c r="AN19" s="245"/>
      <c r="AO19" s="130"/>
      <c r="AP19" s="131"/>
      <c r="AQ19" s="131"/>
      <c r="AR19" s="132"/>
      <c r="AS19" s="131"/>
      <c r="AT19" s="321"/>
      <c r="AU19" s="133"/>
      <c r="AV19" s="321"/>
      <c r="AW19" s="511"/>
      <c r="AX19" s="321"/>
      <c r="AY19" s="511"/>
      <c r="AZ19" s="321"/>
      <c r="BA19" s="511"/>
      <c r="BB19" s="321"/>
      <c r="BC19" s="511"/>
      <c r="BD19" s="131"/>
      <c r="BE19" s="131"/>
      <c r="BF19" s="131"/>
      <c r="BG19" s="131"/>
      <c r="BH19" s="475"/>
      <c r="BI19" s="476"/>
      <c r="BJ19" s="475"/>
      <c r="BK19" s="476"/>
      <c r="BL19" s="475"/>
      <c r="BM19" s="476"/>
      <c r="BN19" s="475"/>
      <c r="BO19" s="476"/>
      <c r="BP19" s="619"/>
      <c r="BQ19" s="476"/>
      <c r="BR19" s="627"/>
      <c r="BS19" s="131"/>
      <c r="BT19" s="131"/>
      <c r="BU19" s="131"/>
      <c r="BV19" s="475"/>
      <c r="BW19" s="477"/>
      <c r="BX19" s="131"/>
      <c r="BY19" s="131"/>
      <c r="BZ19" s="131"/>
      <c r="CA19" s="475"/>
      <c r="CB19" s="477"/>
      <c r="CC19" s="131"/>
      <c r="CD19" s="131"/>
      <c r="CE19" s="131"/>
      <c r="CF19" s="475"/>
      <c r="CG19" s="477"/>
      <c r="CH19" s="131"/>
      <c r="CI19" s="131"/>
      <c r="CJ19" s="131"/>
      <c r="CK19" s="475"/>
      <c r="CL19" s="477"/>
      <c r="CM19" s="478"/>
      <c r="CN19" s="478"/>
      <c r="CO19" s="478"/>
      <c r="CP19" s="477"/>
      <c r="CQ19" s="477"/>
      <c r="CR19" s="131"/>
      <c r="CS19" s="129"/>
      <c r="CT19" s="240"/>
    </row>
    <row r="20" spans="2:98" ht="45" x14ac:dyDescent="0.2">
      <c r="B20" s="856"/>
      <c r="C20" s="859"/>
      <c r="D20" s="876"/>
      <c r="E20" s="864"/>
      <c r="F20" s="864"/>
      <c r="G20" s="196"/>
      <c r="H20" s="864"/>
      <c r="I20" s="196"/>
      <c r="J20" s="196"/>
      <c r="K20" s="864"/>
      <c r="L20" s="196"/>
      <c r="M20" s="196"/>
      <c r="N20" s="864"/>
      <c r="O20" s="194"/>
      <c r="P20" s="194"/>
      <c r="Q20" s="775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780">
        <v>8.3901600773619248E-3</v>
      </c>
      <c r="AN20" s="909" t="s">
        <v>12</v>
      </c>
      <c r="AO20" s="866">
        <v>1</v>
      </c>
      <c r="AP20" s="779" t="s">
        <v>515</v>
      </c>
      <c r="AQ20" s="106" t="s">
        <v>516</v>
      </c>
      <c r="AR20" s="107">
        <v>0</v>
      </c>
      <c r="AS20" s="106" t="s">
        <v>517</v>
      </c>
      <c r="AT20" s="108">
        <v>4159</v>
      </c>
      <c r="AU20" s="43">
        <v>5000</v>
      </c>
      <c r="AV20" s="109">
        <v>1000</v>
      </c>
      <c r="AW20" s="335">
        <v>0.2</v>
      </c>
      <c r="AX20" s="109">
        <v>1200</v>
      </c>
      <c r="AY20" s="335">
        <v>0.24</v>
      </c>
      <c r="AZ20" s="109">
        <v>1300</v>
      </c>
      <c r="BA20" s="337">
        <v>0.26</v>
      </c>
      <c r="BB20" s="110">
        <v>1500</v>
      </c>
      <c r="BC20" s="337">
        <v>0.3</v>
      </c>
      <c r="BD20" s="111">
        <v>1956</v>
      </c>
      <c r="BE20" s="109">
        <v>0</v>
      </c>
      <c r="BF20" s="109">
        <v>0</v>
      </c>
      <c r="BG20" s="342">
        <v>0</v>
      </c>
      <c r="BH20" s="420">
        <f t="shared" si="1"/>
        <v>1.956</v>
      </c>
      <c r="BI20" s="426">
        <f t="shared" si="2"/>
        <v>1</v>
      </c>
      <c r="BJ20" s="421">
        <f t="shared" si="3"/>
        <v>0</v>
      </c>
      <c r="BK20" s="426">
        <f t="shared" si="4"/>
        <v>0</v>
      </c>
      <c r="BL20" s="421">
        <f t="shared" si="5"/>
        <v>0</v>
      </c>
      <c r="BM20" s="426">
        <f t="shared" si="6"/>
        <v>0</v>
      </c>
      <c r="BN20" s="421">
        <f t="shared" si="7"/>
        <v>0</v>
      </c>
      <c r="BO20" s="426">
        <f t="shared" si="8"/>
        <v>0</v>
      </c>
      <c r="BP20" s="621">
        <f t="shared" si="12"/>
        <v>0.39119999999999999</v>
      </c>
      <c r="BQ20" s="613">
        <f t="shared" si="9"/>
        <v>0.39119999999999999</v>
      </c>
      <c r="BR20" s="629">
        <f t="shared" si="10"/>
        <v>0.39119999999999999</v>
      </c>
      <c r="BS20" s="111">
        <v>91076.666666666672</v>
      </c>
      <c r="BT20" s="109">
        <v>79811.335333333322</v>
      </c>
      <c r="BU20" s="109">
        <v>0</v>
      </c>
      <c r="BV20" s="289">
        <f t="shared" si="13"/>
        <v>0.87630935841598634</v>
      </c>
      <c r="BW20" s="390" t="str">
        <f t="shared" si="14"/>
        <v xml:space="preserve"> -</v>
      </c>
      <c r="BX20" s="112">
        <v>28000</v>
      </c>
      <c r="BY20" s="109">
        <v>0</v>
      </c>
      <c r="BZ20" s="109">
        <v>0</v>
      </c>
      <c r="CA20" s="289">
        <f t="shared" si="15"/>
        <v>0</v>
      </c>
      <c r="CB20" s="397" t="str">
        <f t="shared" si="16"/>
        <v xml:space="preserve"> -</v>
      </c>
      <c r="CC20" s="111">
        <v>29000</v>
      </c>
      <c r="CD20" s="109">
        <v>0</v>
      </c>
      <c r="CE20" s="109">
        <v>0</v>
      </c>
      <c r="CF20" s="289">
        <f t="shared" si="17"/>
        <v>0</v>
      </c>
      <c r="CG20" s="390" t="str">
        <f t="shared" si="18"/>
        <v xml:space="preserve"> -</v>
      </c>
      <c r="CH20" s="112">
        <v>31000</v>
      </c>
      <c r="CI20" s="109">
        <v>0</v>
      </c>
      <c r="CJ20" s="109">
        <v>0</v>
      </c>
      <c r="CK20" s="289">
        <f t="shared" si="19"/>
        <v>0</v>
      </c>
      <c r="CL20" s="397" t="str">
        <f t="shared" si="20"/>
        <v xml:space="preserve"> -</v>
      </c>
      <c r="CM20" s="405">
        <f t="shared" si="21"/>
        <v>179076.66666666669</v>
      </c>
      <c r="CN20" s="406">
        <f t="shared" si="22"/>
        <v>79811.335333333322</v>
      </c>
      <c r="CO20" s="406">
        <f t="shared" si="23"/>
        <v>0</v>
      </c>
      <c r="CP20" s="412">
        <f t="shared" si="24"/>
        <v>0.44568249353163436</v>
      </c>
      <c r="CQ20" s="390" t="str">
        <f t="shared" si="25"/>
        <v xml:space="preserve"> -</v>
      </c>
      <c r="CR20" s="113" t="s">
        <v>1049</v>
      </c>
      <c r="CS20" s="114" t="s">
        <v>1030</v>
      </c>
      <c r="CT20" s="237" t="s">
        <v>20</v>
      </c>
    </row>
    <row r="21" spans="2:98" ht="45" customHeight="1" x14ac:dyDescent="0.2">
      <c r="B21" s="856"/>
      <c r="C21" s="859"/>
      <c r="D21" s="876" t="s">
        <v>518</v>
      </c>
      <c r="E21" s="864">
        <v>11</v>
      </c>
      <c r="F21" s="864">
        <v>4</v>
      </c>
      <c r="G21" s="196"/>
      <c r="H21" s="864">
        <v>9</v>
      </c>
      <c r="I21" s="196"/>
      <c r="J21" s="196"/>
      <c r="K21" s="864">
        <v>7</v>
      </c>
      <c r="L21" s="196"/>
      <c r="M21" s="196"/>
      <c r="N21" s="864">
        <v>5</v>
      </c>
      <c r="O21" s="194"/>
      <c r="P21" s="194"/>
      <c r="Q21" s="775">
        <v>4</v>
      </c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783"/>
      <c r="AN21" s="790"/>
      <c r="AO21" s="867"/>
      <c r="AP21" s="773"/>
      <c r="AQ21" s="82" t="s">
        <v>519</v>
      </c>
      <c r="AR21" s="83">
        <v>0</v>
      </c>
      <c r="AS21" s="82" t="s">
        <v>520</v>
      </c>
      <c r="AT21" s="84">
        <v>1643</v>
      </c>
      <c r="AU21" s="126">
        <v>3000</v>
      </c>
      <c r="AV21" s="85">
        <v>600</v>
      </c>
      <c r="AW21" s="326">
        <v>0.2</v>
      </c>
      <c r="AX21" s="85">
        <v>700</v>
      </c>
      <c r="AY21" s="326">
        <v>0.23333333333333334</v>
      </c>
      <c r="AZ21" s="85">
        <v>800</v>
      </c>
      <c r="BA21" s="332">
        <v>0.26666666666666666</v>
      </c>
      <c r="BB21" s="86">
        <v>900</v>
      </c>
      <c r="BC21" s="332">
        <v>0.3</v>
      </c>
      <c r="BD21" s="87">
        <v>1335</v>
      </c>
      <c r="BE21" s="85">
        <v>0</v>
      </c>
      <c r="BF21" s="85">
        <v>0</v>
      </c>
      <c r="BG21" s="339">
        <v>0</v>
      </c>
      <c r="BH21" s="383">
        <f t="shared" si="1"/>
        <v>2.2250000000000001</v>
      </c>
      <c r="BI21" s="427">
        <f t="shared" si="2"/>
        <v>1</v>
      </c>
      <c r="BJ21" s="384">
        <f t="shared" si="3"/>
        <v>0</v>
      </c>
      <c r="BK21" s="427">
        <f t="shared" si="4"/>
        <v>0</v>
      </c>
      <c r="BL21" s="384">
        <f t="shared" si="5"/>
        <v>0</v>
      </c>
      <c r="BM21" s="427">
        <f t="shared" si="6"/>
        <v>0</v>
      </c>
      <c r="BN21" s="384">
        <f t="shared" si="7"/>
        <v>0</v>
      </c>
      <c r="BO21" s="427">
        <f t="shared" si="8"/>
        <v>0</v>
      </c>
      <c r="BP21" s="618">
        <f t="shared" si="12"/>
        <v>0.44500000000000001</v>
      </c>
      <c r="BQ21" s="611">
        <f t="shared" si="9"/>
        <v>0.44500000000000001</v>
      </c>
      <c r="BR21" s="626">
        <f t="shared" si="10"/>
        <v>0.44500000000000001</v>
      </c>
      <c r="BS21" s="87">
        <v>91076.666666666672</v>
      </c>
      <c r="BT21" s="85">
        <v>79811.335333333322</v>
      </c>
      <c r="BU21" s="85">
        <v>0</v>
      </c>
      <c r="BV21" s="95">
        <f t="shared" si="13"/>
        <v>0.87630935841598634</v>
      </c>
      <c r="BW21" s="388" t="str">
        <f t="shared" si="14"/>
        <v xml:space="preserve"> -</v>
      </c>
      <c r="BX21" s="96">
        <v>36000</v>
      </c>
      <c r="BY21" s="85">
        <v>0</v>
      </c>
      <c r="BZ21" s="85">
        <v>0</v>
      </c>
      <c r="CA21" s="95">
        <f t="shared" si="15"/>
        <v>0</v>
      </c>
      <c r="CB21" s="395" t="str">
        <f t="shared" si="16"/>
        <v xml:space="preserve"> -</v>
      </c>
      <c r="CC21" s="87">
        <v>37000</v>
      </c>
      <c r="CD21" s="85">
        <v>0</v>
      </c>
      <c r="CE21" s="85">
        <v>0</v>
      </c>
      <c r="CF21" s="95">
        <f t="shared" si="17"/>
        <v>0</v>
      </c>
      <c r="CG21" s="388" t="str">
        <f t="shared" si="18"/>
        <v xml:space="preserve"> -</v>
      </c>
      <c r="CH21" s="96">
        <v>39000</v>
      </c>
      <c r="CI21" s="85">
        <v>0</v>
      </c>
      <c r="CJ21" s="85">
        <v>0</v>
      </c>
      <c r="CK21" s="95">
        <f t="shared" si="19"/>
        <v>0</v>
      </c>
      <c r="CL21" s="395" t="str">
        <f t="shared" si="20"/>
        <v xml:space="preserve"> -</v>
      </c>
      <c r="CM21" s="403">
        <f t="shared" si="21"/>
        <v>203076.66666666669</v>
      </c>
      <c r="CN21" s="404">
        <f t="shared" si="22"/>
        <v>79811.335333333322</v>
      </c>
      <c r="CO21" s="404">
        <f t="shared" si="23"/>
        <v>0</v>
      </c>
      <c r="CP21" s="410">
        <f t="shared" si="24"/>
        <v>0.39301085960967114</v>
      </c>
      <c r="CQ21" s="388" t="str">
        <f t="shared" si="25"/>
        <v xml:space="preserve"> -</v>
      </c>
      <c r="CR21" s="90" t="s">
        <v>1049</v>
      </c>
      <c r="CS21" s="138" t="s">
        <v>1030</v>
      </c>
      <c r="CT21" s="224" t="s">
        <v>20</v>
      </c>
    </row>
    <row r="22" spans="2:98" ht="45.75" thickBot="1" x14ac:dyDescent="0.25">
      <c r="B22" s="856"/>
      <c r="C22" s="859"/>
      <c r="D22" s="876"/>
      <c r="E22" s="864"/>
      <c r="F22" s="864"/>
      <c r="G22" s="196"/>
      <c r="H22" s="864"/>
      <c r="I22" s="196"/>
      <c r="J22" s="196"/>
      <c r="K22" s="864"/>
      <c r="L22" s="196"/>
      <c r="M22" s="196"/>
      <c r="N22" s="864"/>
      <c r="O22" s="194"/>
      <c r="P22" s="194"/>
      <c r="Q22" s="775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781"/>
      <c r="AN22" s="791"/>
      <c r="AO22" s="868"/>
      <c r="AP22" s="774"/>
      <c r="AQ22" s="116" t="s">
        <v>521</v>
      </c>
      <c r="AR22" s="117">
        <v>0</v>
      </c>
      <c r="AS22" s="116" t="s">
        <v>522</v>
      </c>
      <c r="AT22" s="118">
        <v>1173</v>
      </c>
      <c r="AU22" s="30">
        <v>1500</v>
      </c>
      <c r="AV22" s="121">
        <v>330</v>
      </c>
      <c r="AW22" s="326">
        <v>0.22</v>
      </c>
      <c r="AX22" s="121">
        <v>370</v>
      </c>
      <c r="AY22" s="326">
        <v>0.24666666666666667</v>
      </c>
      <c r="AZ22" s="121">
        <v>390</v>
      </c>
      <c r="BA22" s="332">
        <v>0.26</v>
      </c>
      <c r="BB22" s="144">
        <v>410</v>
      </c>
      <c r="BC22" s="332">
        <v>0.27333333333333332</v>
      </c>
      <c r="BD22" s="120">
        <v>400</v>
      </c>
      <c r="BE22" s="121">
        <v>0</v>
      </c>
      <c r="BF22" s="121">
        <v>0</v>
      </c>
      <c r="BG22" s="346">
        <v>0</v>
      </c>
      <c r="BH22" s="383">
        <f t="shared" si="1"/>
        <v>1.2121212121212122</v>
      </c>
      <c r="BI22" s="427">
        <f t="shared" si="2"/>
        <v>1</v>
      </c>
      <c r="BJ22" s="384">
        <f t="shared" si="3"/>
        <v>0</v>
      </c>
      <c r="BK22" s="427">
        <f t="shared" si="4"/>
        <v>0</v>
      </c>
      <c r="BL22" s="384">
        <f t="shared" si="5"/>
        <v>0</v>
      </c>
      <c r="BM22" s="427">
        <f t="shared" si="6"/>
        <v>0</v>
      </c>
      <c r="BN22" s="384">
        <f t="shared" si="7"/>
        <v>0</v>
      </c>
      <c r="BO22" s="427">
        <f t="shared" si="8"/>
        <v>0</v>
      </c>
      <c r="BP22" s="618">
        <f t="shared" si="12"/>
        <v>0.26666666666666666</v>
      </c>
      <c r="BQ22" s="611">
        <f t="shared" si="9"/>
        <v>0.26666666666666666</v>
      </c>
      <c r="BR22" s="626">
        <f t="shared" si="10"/>
        <v>0.26666666666666666</v>
      </c>
      <c r="BS22" s="120">
        <v>91076.666666666672</v>
      </c>
      <c r="BT22" s="121">
        <v>79811.335333333322</v>
      </c>
      <c r="BU22" s="121">
        <v>0</v>
      </c>
      <c r="BV22" s="233">
        <f t="shared" si="13"/>
        <v>0.87630935841598634</v>
      </c>
      <c r="BW22" s="391" t="str">
        <f t="shared" si="14"/>
        <v xml:space="preserve"> -</v>
      </c>
      <c r="BX22" s="122">
        <v>91000</v>
      </c>
      <c r="BY22" s="121">
        <v>0</v>
      </c>
      <c r="BZ22" s="121">
        <v>0</v>
      </c>
      <c r="CA22" s="233">
        <f t="shared" si="15"/>
        <v>0</v>
      </c>
      <c r="CB22" s="398" t="str">
        <f t="shared" si="16"/>
        <v xml:space="preserve"> -</v>
      </c>
      <c r="CC22" s="120">
        <v>94000</v>
      </c>
      <c r="CD22" s="121">
        <v>0</v>
      </c>
      <c r="CE22" s="121">
        <v>0</v>
      </c>
      <c r="CF22" s="233">
        <f t="shared" si="17"/>
        <v>0</v>
      </c>
      <c r="CG22" s="391" t="str">
        <f t="shared" si="18"/>
        <v xml:space="preserve"> -</v>
      </c>
      <c r="CH22" s="122">
        <v>100000</v>
      </c>
      <c r="CI22" s="121">
        <v>0</v>
      </c>
      <c r="CJ22" s="121">
        <v>0</v>
      </c>
      <c r="CK22" s="233">
        <f t="shared" si="19"/>
        <v>0</v>
      </c>
      <c r="CL22" s="398" t="str">
        <f t="shared" si="20"/>
        <v xml:space="preserve"> -</v>
      </c>
      <c r="CM22" s="465">
        <f t="shared" si="21"/>
        <v>376076.66666666669</v>
      </c>
      <c r="CN22" s="466">
        <f t="shared" si="22"/>
        <v>79811.335333333322</v>
      </c>
      <c r="CO22" s="466">
        <f t="shared" si="23"/>
        <v>0</v>
      </c>
      <c r="CP22" s="467">
        <f t="shared" si="24"/>
        <v>0.21222091772067747</v>
      </c>
      <c r="CQ22" s="391" t="str">
        <f t="shared" si="25"/>
        <v xml:space="preserve"> -</v>
      </c>
      <c r="CR22" s="123" t="s">
        <v>1064</v>
      </c>
      <c r="CS22" s="143" t="s">
        <v>1030</v>
      </c>
      <c r="CT22" s="235" t="s">
        <v>20</v>
      </c>
    </row>
    <row r="23" spans="2:98" ht="12.95" customHeight="1" thickBot="1" x14ac:dyDescent="0.25">
      <c r="B23" s="856"/>
      <c r="C23" s="859"/>
      <c r="D23" s="876"/>
      <c r="E23" s="864"/>
      <c r="F23" s="864"/>
      <c r="G23" s="196"/>
      <c r="H23" s="864"/>
      <c r="I23" s="196"/>
      <c r="J23" s="196"/>
      <c r="K23" s="864"/>
      <c r="L23" s="196"/>
      <c r="M23" s="196"/>
      <c r="N23" s="864"/>
      <c r="O23" s="194"/>
      <c r="P23" s="194"/>
      <c r="Q23" s="775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128"/>
      <c r="AN23" s="245"/>
      <c r="AO23" s="130"/>
      <c r="AP23" s="131"/>
      <c r="AQ23" s="131"/>
      <c r="AR23" s="132"/>
      <c r="AS23" s="131"/>
      <c r="AT23" s="321"/>
      <c r="AU23" s="133"/>
      <c r="AV23" s="321"/>
      <c r="AW23" s="511"/>
      <c r="AX23" s="321"/>
      <c r="AY23" s="511"/>
      <c r="AZ23" s="321"/>
      <c r="BA23" s="511"/>
      <c r="BB23" s="321"/>
      <c r="BC23" s="511"/>
      <c r="BD23" s="131"/>
      <c r="BE23" s="131"/>
      <c r="BF23" s="131"/>
      <c r="BG23" s="131"/>
      <c r="BH23" s="475"/>
      <c r="BI23" s="476"/>
      <c r="BJ23" s="475"/>
      <c r="BK23" s="476"/>
      <c r="BL23" s="475"/>
      <c r="BM23" s="476"/>
      <c r="BN23" s="475"/>
      <c r="BO23" s="476"/>
      <c r="BP23" s="619"/>
      <c r="BQ23" s="476"/>
      <c r="BR23" s="627"/>
      <c r="BS23" s="131"/>
      <c r="BT23" s="131"/>
      <c r="BU23" s="131"/>
      <c r="BV23" s="475"/>
      <c r="BW23" s="477"/>
      <c r="BX23" s="131"/>
      <c r="BY23" s="131"/>
      <c r="BZ23" s="131"/>
      <c r="CA23" s="475"/>
      <c r="CB23" s="477"/>
      <c r="CC23" s="131"/>
      <c r="CD23" s="131"/>
      <c r="CE23" s="131"/>
      <c r="CF23" s="475"/>
      <c r="CG23" s="477"/>
      <c r="CH23" s="131"/>
      <c r="CI23" s="131"/>
      <c r="CJ23" s="131"/>
      <c r="CK23" s="475"/>
      <c r="CL23" s="477"/>
      <c r="CM23" s="478"/>
      <c r="CN23" s="478"/>
      <c r="CO23" s="478"/>
      <c r="CP23" s="477"/>
      <c r="CQ23" s="477"/>
      <c r="CR23" s="131"/>
      <c r="CS23" s="129"/>
      <c r="CT23" s="227"/>
    </row>
    <row r="24" spans="2:98" ht="32.1" customHeight="1" thickBot="1" x14ac:dyDescent="0.25">
      <c r="B24" s="856"/>
      <c r="C24" s="859"/>
      <c r="D24" s="876"/>
      <c r="E24" s="864"/>
      <c r="F24" s="864"/>
      <c r="G24" s="196"/>
      <c r="H24" s="864"/>
      <c r="I24" s="196"/>
      <c r="J24" s="196"/>
      <c r="K24" s="864"/>
      <c r="L24" s="196"/>
      <c r="M24" s="196"/>
      <c r="N24" s="864"/>
      <c r="O24" s="194"/>
      <c r="P24" s="194"/>
      <c r="Q24" s="775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780">
        <v>0.14950340358322864</v>
      </c>
      <c r="AN24" s="909" t="s">
        <v>523</v>
      </c>
      <c r="AO24" s="246">
        <v>2.6513477684489615E-2</v>
      </c>
      <c r="AP24" s="161" t="s">
        <v>524</v>
      </c>
      <c r="AQ24" s="162" t="s">
        <v>525</v>
      </c>
      <c r="AR24" s="247">
        <v>0</v>
      </c>
      <c r="AS24" s="162" t="s">
        <v>526</v>
      </c>
      <c r="AT24" s="248">
        <v>1</v>
      </c>
      <c r="AU24" s="165">
        <v>1</v>
      </c>
      <c r="AV24" s="258">
        <v>0</v>
      </c>
      <c r="AW24" s="334">
        <v>0</v>
      </c>
      <c r="AX24" s="258">
        <v>1</v>
      </c>
      <c r="AY24" s="334">
        <v>1</v>
      </c>
      <c r="AZ24" s="258">
        <v>1</v>
      </c>
      <c r="BA24" s="336">
        <v>1</v>
      </c>
      <c r="BB24" s="259">
        <v>1</v>
      </c>
      <c r="BC24" s="336">
        <v>1</v>
      </c>
      <c r="BD24" s="360">
        <v>0</v>
      </c>
      <c r="BE24" s="166">
        <v>0</v>
      </c>
      <c r="BF24" s="166">
        <v>0</v>
      </c>
      <c r="BG24" s="488">
        <v>0</v>
      </c>
      <c r="BH24" s="418" t="str">
        <f t="shared" si="1"/>
        <v xml:space="preserve"> -</v>
      </c>
      <c r="BI24" s="428" t="str">
        <f t="shared" si="2"/>
        <v xml:space="preserve"> -</v>
      </c>
      <c r="BJ24" s="386">
        <f t="shared" si="3"/>
        <v>0</v>
      </c>
      <c r="BK24" s="428">
        <f t="shared" si="4"/>
        <v>0</v>
      </c>
      <c r="BL24" s="386">
        <f t="shared" si="5"/>
        <v>0</v>
      </c>
      <c r="BM24" s="428">
        <f t="shared" si="6"/>
        <v>0</v>
      </c>
      <c r="BN24" s="386">
        <f t="shared" si="7"/>
        <v>0</v>
      </c>
      <c r="BO24" s="428">
        <f t="shared" si="8"/>
        <v>0</v>
      </c>
      <c r="BP24" s="620">
        <f t="shared" si="12"/>
        <v>0</v>
      </c>
      <c r="BQ24" s="612">
        <f t="shared" si="9"/>
        <v>0</v>
      </c>
      <c r="BR24" s="628">
        <f t="shared" si="10"/>
        <v>0</v>
      </c>
      <c r="BS24" s="168">
        <v>0</v>
      </c>
      <c r="BT24" s="171">
        <v>0</v>
      </c>
      <c r="BU24" s="171">
        <v>0</v>
      </c>
      <c r="BV24" s="392" t="str">
        <f t="shared" si="13"/>
        <v xml:space="preserve"> -</v>
      </c>
      <c r="BW24" s="393" t="str">
        <f t="shared" si="14"/>
        <v xml:space="preserve"> -</v>
      </c>
      <c r="BX24" s="413">
        <v>100000</v>
      </c>
      <c r="BY24" s="169">
        <v>0</v>
      </c>
      <c r="BZ24" s="169">
        <v>0</v>
      </c>
      <c r="CA24" s="392">
        <f t="shared" si="15"/>
        <v>0</v>
      </c>
      <c r="CB24" s="399" t="str">
        <f t="shared" si="16"/>
        <v xml:space="preserve"> -</v>
      </c>
      <c r="CC24" s="168">
        <v>100000</v>
      </c>
      <c r="CD24" s="169">
        <v>0</v>
      </c>
      <c r="CE24" s="169">
        <v>0</v>
      </c>
      <c r="CF24" s="392">
        <f t="shared" si="17"/>
        <v>0</v>
      </c>
      <c r="CG24" s="393" t="str">
        <f t="shared" si="18"/>
        <v xml:space="preserve"> -</v>
      </c>
      <c r="CH24" s="413">
        <v>100000</v>
      </c>
      <c r="CI24" s="169">
        <v>0</v>
      </c>
      <c r="CJ24" s="169">
        <v>0</v>
      </c>
      <c r="CK24" s="392">
        <f t="shared" si="19"/>
        <v>0</v>
      </c>
      <c r="CL24" s="399" t="str">
        <f t="shared" si="20"/>
        <v xml:space="preserve"> -</v>
      </c>
      <c r="CM24" s="414">
        <f t="shared" si="21"/>
        <v>300000</v>
      </c>
      <c r="CN24" s="415">
        <f t="shared" si="22"/>
        <v>0</v>
      </c>
      <c r="CO24" s="415">
        <f t="shared" si="23"/>
        <v>0</v>
      </c>
      <c r="CP24" s="416">
        <f t="shared" si="24"/>
        <v>0</v>
      </c>
      <c r="CQ24" s="393" t="str">
        <f t="shared" si="25"/>
        <v xml:space="preserve"> -</v>
      </c>
      <c r="CR24" s="172">
        <v>9</v>
      </c>
      <c r="CS24" s="249" t="s">
        <v>1033</v>
      </c>
      <c r="CT24" s="250" t="s">
        <v>910</v>
      </c>
    </row>
    <row r="25" spans="2:98" ht="60" customHeight="1" x14ac:dyDescent="0.2">
      <c r="B25" s="856"/>
      <c r="C25" s="859"/>
      <c r="D25" s="876"/>
      <c r="E25" s="864"/>
      <c r="F25" s="864"/>
      <c r="G25" s="196"/>
      <c r="H25" s="864"/>
      <c r="I25" s="196"/>
      <c r="J25" s="196"/>
      <c r="K25" s="864"/>
      <c r="L25" s="196"/>
      <c r="M25" s="196"/>
      <c r="N25" s="864"/>
      <c r="O25" s="194"/>
      <c r="P25" s="194"/>
      <c r="Q25" s="775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783"/>
      <c r="AN25" s="790"/>
      <c r="AO25" s="776">
        <v>0.97348652231551036</v>
      </c>
      <c r="AP25" s="772" t="s">
        <v>527</v>
      </c>
      <c r="AQ25" s="70" t="s">
        <v>528</v>
      </c>
      <c r="AR25" s="71">
        <v>0</v>
      </c>
      <c r="AS25" s="70" t="s">
        <v>529</v>
      </c>
      <c r="AT25" s="72">
        <v>0</v>
      </c>
      <c r="AU25" s="73">
        <v>1</v>
      </c>
      <c r="AV25" s="109">
        <v>1</v>
      </c>
      <c r="AW25" s="335">
        <v>1</v>
      </c>
      <c r="AX25" s="109">
        <v>0</v>
      </c>
      <c r="AY25" s="335">
        <v>0</v>
      </c>
      <c r="AZ25" s="109">
        <v>0</v>
      </c>
      <c r="BA25" s="337">
        <v>0</v>
      </c>
      <c r="BB25" s="110">
        <v>0</v>
      </c>
      <c r="BC25" s="337">
        <v>0</v>
      </c>
      <c r="BD25" s="111">
        <v>1</v>
      </c>
      <c r="BE25" s="74">
        <v>0</v>
      </c>
      <c r="BF25" s="74">
        <v>0</v>
      </c>
      <c r="BG25" s="338">
        <v>0</v>
      </c>
      <c r="BH25" s="420">
        <f t="shared" si="1"/>
        <v>1</v>
      </c>
      <c r="BI25" s="426">
        <f t="shared" si="2"/>
        <v>1</v>
      </c>
      <c r="BJ25" s="421" t="str">
        <f t="shared" si="3"/>
        <v xml:space="preserve"> -</v>
      </c>
      <c r="BK25" s="426" t="str">
        <f t="shared" si="4"/>
        <v xml:space="preserve"> -</v>
      </c>
      <c r="BL25" s="421" t="str">
        <f t="shared" si="5"/>
        <v xml:space="preserve"> -</v>
      </c>
      <c r="BM25" s="426" t="str">
        <f t="shared" si="6"/>
        <v xml:space="preserve"> -</v>
      </c>
      <c r="BN25" s="421" t="str">
        <f t="shared" si="7"/>
        <v xml:space="preserve"> -</v>
      </c>
      <c r="BO25" s="426" t="str">
        <f t="shared" si="8"/>
        <v xml:space="preserve"> -</v>
      </c>
      <c r="BP25" s="621">
        <f t="shared" si="12"/>
        <v>1</v>
      </c>
      <c r="BQ25" s="613">
        <f t="shared" si="9"/>
        <v>1</v>
      </c>
      <c r="BR25" s="629">
        <f t="shared" si="10"/>
        <v>1</v>
      </c>
      <c r="BS25" s="111">
        <v>0</v>
      </c>
      <c r="BT25" s="74">
        <v>0</v>
      </c>
      <c r="BU25" s="74">
        <v>0</v>
      </c>
      <c r="BV25" s="95" t="str">
        <f t="shared" si="13"/>
        <v xml:space="preserve"> -</v>
      </c>
      <c r="BW25" s="388" t="str">
        <f t="shared" si="14"/>
        <v xml:space="preserve"> -</v>
      </c>
      <c r="BX25" s="77">
        <v>0</v>
      </c>
      <c r="BY25" s="74">
        <v>0</v>
      </c>
      <c r="BZ25" s="74">
        <v>0</v>
      </c>
      <c r="CA25" s="95" t="str">
        <f t="shared" si="15"/>
        <v xml:space="preserve"> -</v>
      </c>
      <c r="CB25" s="395" t="str">
        <f t="shared" si="16"/>
        <v xml:space="preserve"> -</v>
      </c>
      <c r="CC25" s="76">
        <v>0</v>
      </c>
      <c r="CD25" s="74">
        <v>0</v>
      </c>
      <c r="CE25" s="74">
        <v>0</v>
      </c>
      <c r="CF25" s="95" t="str">
        <f t="shared" si="17"/>
        <v xml:space="preserve"> -</v>
      </c>
      <c r="CG25" s="388" t="str">
        <f t="shared" si="18"/>
        <v xml:space="preserve"> -</v>
      </c>
      <c r="CH25" s="77">
        <v>0</v>
      </c>
      <c r="CI25" s="74">
        <v>0</v>
      </c>
      <c r="CJ25" s="74">
        <v>0</v>
      </c>
      <c r="CK25" s="95" t="str">
        <f t="shared" si="19"/>
        <v xml:space="preserve"> -</v>
      </c>
      <c r="CL25" s="395" t="str">
        <f t="shared" si="20"/>
        <v xml:space="preserve"> -</v>
      </c>
      <c r="CM25" s="403">
        <f t="shared" si="21"/>
        <v>0</v>
      </c>
      <c r="CN25" s="404">
        <f t="shared" si="22"/>
        <v>0</v>
      </c>
      <c r="CO25" s="404">
        <f t="shared" si="23"/>
        <v>0</v>
      </c>
      <c r="CP25" s="410" t="str">
        <f t="shared" si="24"/>
        <v xml:space="preserve"> -</v>
      </c>
      <c r="CQ25" s="388" t="str">
        <f t="shared" si="25"/>
        <v xml:space="preserve"> -</v>
      </c>
      <c r="CR25" s="78" t="s">
        <v>1012</v>
      </c>
      <c r="CS25" s="135" t="s">
        <v>1065</v>
      </c>
      <c r="CT25" s="223" t="s">
        <v>916</v>
      </c>
    </row>
    <row r="26" spans="2:98" ht="45" customHeight="1" x14ac:dyDescent="0.2">
      <c r="B26" s="856"/>
      <c r="C26" s="859"/>
      <c r="D26" s="876"/>
      <c r="E26" s="864"/>
      <c r="F26" s="864"/>
      <c r="G26" s="196"/>
      <c r="H26" s="864"/>
      <c r="I26" s="196"/>
      <c r="J26" s="196"/>
      <c r="K26" s="864"/>
      <c r="L26" s="196"/>
      <c r="M26" s="196"/>
      <c r="N26" s="864"/>
      <c r="O26" s="194"/>
      <c r="P26" s="194"/>
      <c r="Q26" s="775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783"/>
      <c r="AN26" s="790"/>
      <c r="AO26" s="783"/>
      <c r="AP26" s="773"/>
      <c r="AQ26" s="82" t="s">
        <v>530</v>
      </c>
      <c r="AR26" s="83">
        <v>0</v>
      </c>
      <c r="AS26" s="82" t="s">
        <v>531</v>
      </c>
      <c r="AT26" s="93">
        <v>0</v>
      </c>
      <c r="AU26" s="134">
        <v>1</v>
      </c>
      <c r="AV26" s="94">
        <v>0</v>
      </c>
      <c r="AW26" s="326">
        <v>0</v>
      </c>
      <c r="AX26" s="94">
        <v>0</v>
      </c>
      <c r="AY26" s="326">
        <v>0</v>
      </c>
      <c r="AZ26" s="94">
        <v>0.3</v>
      </c>
      <c r="BA26" s="332">
        <v>0.3</v>
      </c>
      <c r="BB26" s="95">
        <v>0.7</v>
      </c>
      <c r="BC26" s="332">
        <v>0.7</v>
      </c>
      <c r="BD26" s="349">
        <v>0.1</v>
      </c>
      <c r="BE26" s="94">
        <v>0</v>
      </c>
      <c r="BF26" s="94">
        <v>0</v>
      </c>
      <c r="BG26" s="340">
        <v>0</v>
      </c>
      <c r="BH26" s="383" t="str">
        <f t="shared" si="1"/>
        <v xml:space="preserve"> -</v>
      </c>
      <c r="BI26" s="427" t="str">
        <f t="shared" si="2"/>
        <v xml:space="preserve"> -</v>
      </c>
      <c r="BJ26" s="384" t="str">
        <f t="shared" si="3"/>
        <v xml:space="preserve"> -</v>
      </c>
      <c r="BK26" s="427" t="str">
        <f t="shared" si="4"/>
        <v xml:space="preserve"> -</v>
      </c>
      <c r="BL26" s="384">
        <f t="shared" si="5"/>
        <v>0</v>
      </c>
      <c r="BM26" s="427">
        <f t="shared" si="6"/>
        <v>0</v>
      </c>
      <c r="BN26" s="384">
        <f t="shared" si="7"/>
        <v>0</v>
      </c>
      <c r="BO26" s="427">
        <f t="shared" si="8"/>
        <v>0</v>
      </c>
      <c r="BP26" s="618">
        <f t="shared" si="12"/>
        <v>0.1</v>
      </c>
      <c r="BQ26" s="611">
        <f t="shared" si="9"/>
        <v>0.1</v>
      </c>
      <c r="BR26" s="626">
        <f t="shared" si="10"/>
        <v>0.1</v>
      </c>
      <c r="BS26" s="87">
        <v>123972.97</v>
      </c>
      <c r="BT26" s="85">
        <v>123972.97</v>
      </c>
      <c r="BU26" s="85">
        <v>0</v>
      </c>
      <c r="BV26" s="95">
        <f t="shared" si="13"/>
        <v>1</v>
      </c>
      <c r="BW26" s="388" t="str">
        <f t="shared" si="14"/>
        <v xml:space="preserve"> -</v>
      </c>
      <c r="BX26" s="96">
        <v>0</v>
      </c>
      <c r="BY26" s="85">
        <v>0</v>
      </c>
      <c r="BZ26" s="85">
        <v>0</v>
      </c>
      <c r="CA26" s="95" t="str">
        <f t="shared" si="15"/>
        <v xml:space="preserve"> -</v>
      </c>
      <c r="CB26" s="395" t="str">
        <f t="shared" si="16"/>
        <v xml:space="preserve"> -</v>
      </c>
      <c r="CC26" s="87">
        <v>1444000</v>
      </c>
      <c r="CD26" s="85">
        <v>0</v>
      </c>
      <c r="CE26" s="85">
        <v>0</v>
      </c>
      <c r="CF26" s="95">
        <f t="shared" si="17"/>
        <v>0</v>
      </c>
      <c r="CG26" s="388" t="str">
        <f t="shared" si="18"/>
        <v xml:space="preserve"> -</v>
      </c>
      <c r="CH26" s="96">
        <v>3981000</v>
      </c>
      <c r="CI26" s="85">
        <v>0</v>
      </c>
      <c r="CJ26" s="85">
        <v>0</v>
      </c>
      <c r="CK26" s="95">
        <f t="shared" si="19"/>
        <v>0</v>
      </c>
      <c r="CL26" s="395" t="str">
        <f t="shared" si="20"/>
        <v xml:space="preserve"> -</v>
      </c>
      <c r="CM26" s="403">
        <f t="shared" si="21"/>
        <v>5548972.9699999997</v>
      </c>
      <c r="CN26" s="404">
        <f t="shared" si="22"/>
        <v>123972.97</v>
      </c>
      <c r="CO26" s="404">
        <f t="shared" si="23"/>
        <v>0</v>
      </c>
      <c r="CP26" s="410">
        <f t="shared" si="24"/>
        <v>2.2341606396399514E-2</v>
      </c>
      <c r="CQ26" s="388" t="str">
        <f t="shared" si="25"/>
        <v xml:space="preserve"> -</v>
      </c>
      <c r="CR26" s="90" t="s">
        <v>1066</v>
      </c>
      <c r="CS26" s="138" t="s">
        <v>1065</v>
      </c>
      <c r="CT26" s="224" t="s">
        <v>916</v>
      </c>
    </row>
    <row r="27" spans="2:98" ht="45.95" customHeight="1" thickBot="1" x14ac:dyDescent="0.25">
      <c r="B27" s="856"/>
      <c r="C27" s="859"/>
      <c r="D27" s="876" t="s">
        <v>532</v>
      </c>
      <c r="E27" s="864">
        <v>20267</v>
      </c>
      <c r="F27" s="864">
        <v>40534</v>
      </c>
      <c r="G27" s="196"/>
      <c r="H27" s="864">
        <v>6000</v>
      </c>
      <c r="I27" s="196"/>
      <c r="J27" s="196"/>
      <c r="K27" s="864">
        <v>14000</v>
      </c>
      <c r="L27" s="196"/>
      <c r="M27" s="196"/>
      <c r="N27" s="864">
        <v>20534</v>
      </c>
      <c r="O27" s="194"/>
      <c r="P27" s="194"/>
      <c r="Q27" s="775">
        <v>40534</v>
      </c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781"/>
      <c r="AN27" s="791"/>
      <c r="AO27" s="781"/>
      <c r="AP27" s="774"/>
      <c r="AQ27" s="116" t="s">
        <v>533</v>
      </c>
      <c r="AR27" s="117">
        <v>0</v>
      </c>
      <c r="AS27" s="116" t="s">
        <v>534</v>
      </c>
      <c r="AT27" s="118">
        <v>9</v>
      </c>
      <c r="AU27" s="30">
        <v>9</v>
      </c>
      <c r="AV27" s="121">
        <v>9</v>
      </c>
      <c r="AW27" s="326">
        <v>0.25</v>
      </c>
      <c r="AX27" s="121">
        <v>9</v>
      </c>
      <c r="AY27" s="326">
        <v>0.25</v>
      </c>
      <c r="AZ27" s="121">
        <v>9</v>
      </c>
      <c r="BA27" s="332">
        <v>0.25</v>
      </c>
      <c r="BB27" s="144">
        <v>9</v>
      </c>
      <c r="BC27" s="332">
        <v>0.25</v>
      </c>
      <c r="BD27" s="120">
        <v>9</v>
      </c>
      <c r="BE27" s="121">
        <v>0</v>
      </c>
      <c r="BF27" s="121">
        <v>0</v>
      </c>
      <c r="BG27" s="346">
        <v>0</v>
      </c>
      <c r="BH27" s="383">
        <f t="shared" si="1"/>
        <v>1</v>
      </c>
      <c r="BI27" s="427">
        <f t="shared" si="2"/>
        <v>1</v>
      </c>
      <c r="BJ27" s="384">
        <f t="shared" si="3"/>
        <v>0</v>
      </c>
      <c r="BK27" s="427">
        <f t="shared" si="4"/>
        <v>0</v>
      </c>
      <c r="BL27" s="384">
        <f t="shared" si="5"/>
        <v>0</v>
      </c>
      <c r="BM27" s="427">
        <f t="shared" si="6"/>
        <v>0</v>
      </c>
      <c r="BN27" s="384">
        <f t="shared" si="7"/>
        <v>0</v>
      </c>
      <c r="BO27" s="427">
        <f t="shared" si="8"/>
        <v>0</v>
      </c>
      <c r="BP27" s="618">
        <f>+AVERAGE(BD27:BG27)/AU27</f>
        <v>0.25</v>
      </c>
      <c r="BQ27" s="611">
        <f t="shared" si="9"/>
        <v>0.25</v>
      </c>
      <c r="BR27" s="626">
        <f t="shared" si="10"/>
        <v>0.25</v>
      </c>
      <c r="BS27" s="120">
        <v>0</v>
      </c>
      <c r="BT27" s="121">
        <v>0</v>
      </c>
      <c r="BU27" s="121">
        <v>6805200</v>
      </c>
      <c r="BV27" s="233" t="str">
        <f t="shared" si="13"/>
        <v xml:space="preserve"> -</v>
      </c>
      <c r="BW27" s="391">
        <f t="shared" si="14"/>
        <v>1</v>
      </c>
      <c r="BX27" s="122">
        <v>10000</v>
      </c>
      <c r="BY27" s="121">
        <v>0</v>
      </c>
      <c r="BZ27" s="121">
        <v>0</v>
      </c>
      <c r="CA27" s="233">
        <f t="shared" si="15"/>
        <v>0</v>
      </c>
      <c r="CB27" s="398" t="str">
        <f t="shared" si="16"/>
        <v xml:space="preserve"> -</v>
      </c>
      <c r="CC27" s="120">
        <v>10000</v>
      </c>
      <c r="CD27" s="121">
        <v>0</v>
      </c>
      <c r="CE27" s="121">
        <v>0</v>
      </c>
      <c r="CF27" s="233">
        <f t="shared" si="17"/>
        <v>0</v>
      </c>
      <c r="CG27" s="391" t="str">
        <f t="shared" si="18"/>
        <v xml:space="preserve"> -</v>
      </c>
      <c r="CH27" s="122">
        <v>10000</v>
      </c>
      <c r="CI27" s="121">
        <v>0</v>
      </c>
      <c r="CJ27" s="121">
        <v>0</v>
      </c>
      <c r="CK27" s="233">
        <f t="shared" si="19"/>
        <v>0</v>
      </c>
      <c r="CL27" s="398" t="str">
        <f t="shared" si="20"/>
        <v xml:space="preserve"> -</v>
      </c>
      <c r="CM27" s="465">
        <f t="shared" si="21"/>
        <v>30000</v>
      </c>
      <c r="CN27" s="466">
        <f t="shared" si="22"/>
        <v>0</v>
      </c>
      <c r="CO27" s="466">
        <f t="shared" si="23"/>
        <v>6805200</v>
      </c>
      <c r="CP27" s="467">
        <f t="shared" si="24"/>
        <v>0</v>
      </c>
      <c r="CQ27" s="391">
        <f t="shared" si="25"/>
        <v>1</v>
      </c>
      <c r="CR27" s="123" t="s">
        <v>1067</v>
      </c>
      <c r="CS27" s="431" t="s">
        <v>1065</v>
      </c>
      <c r="CT27" s="235" t="s">
        <v>916</v>
      </c>
    </row>
    <row r="28" spans="2:98" ht="12.95" customHeight="1" thickBot="1" x14ac:dyDescent="0.25">
      <c r="B28" s="856"/>
      <c r="C28" s="859"/>
      <c r="D28" s="876"/>
      <c r="E28" s="864"/>
      <c r="F28" s="864"/>
      <c r="G28" s="196"/>
      <c r="H28" s="864"/>
      <c r="I28" s="196"/>
      <c r="J28" s="196"/>
      <c r="K28" s="864"/>
      <c r="L28" s="196"/>
      <c r="M28" s="196"/>
      <c r="N28" s="864"/>
      <c r="O28" s="194"/>
      <c r="P28" s="194"/>
      <c r="Q28" s="775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128"/>
      <c r="AN28" s="245"/>
      <c r="AO28" s="130"/>
      <c r="AP28" s="131"/>
      <c r="AQ28" s="131"/>
      <c r="AR28" s="132"/>
      <c r="AS28" s="131"/>
      <c r="AT28" s="321"/>
      <c r="AU28" s="133"/>
      <c r="AV28" s="321"/>
      <c r="AW28" s="511"/>
      <c r="AX28" s="321"/>
      <c r="AY28" s="511"/>
      <c r="AZ28" s="321"/>
      <c r="BA28" s="511"/>
      <c r="BB28" s="321"/>
      <c r="BC28" s="511"/>
      <c r="BD28" s="131"/>
      <c r="BE28" s="131"/>
      <c r="BF28" s="131"/>
      <c r="BG28" s="131"/>
      <c r="BH28" s="475"/>
      <c r="BI28" s="476"/>
      <c r="BJ28" s="475"/>
      <c r="BK28" s="476"/>
      <c r="BL28" s="475"/>
      <c r="BM28" s="476"/>
      <c r="BN28" s="475"/>
      <c r="BO28" s="476"/>
      <c r="BP28" s="619"/>
      <c r="BQ28" s="476"/>
      <c r="BR28" s="627"/>
      <c r="BS28" s="131"/>
      <c r="BT28" s="131"/>
      <c r="BU28" s="131"/>
      <c r="BV28" s="475"/>
      <c r="BW28" s="477"/>
      <c r="BX28" s="131"/>
      <c r="BY28" s="131"/>
      <c r="BZ28" s="131"/>
      <c r="CA28" s="475"/>
      <c r="CB28" s="477"/>
      <c r="CC28" s="131"/>
      <c r="CD28" s="131"/>
      <c r="CE28" s="131"/>
      <c r="CF28" s="475"/>
      <c r="CG28" s="477"/>
      <c r="CH28" s="131"/>
      <c r="CI28" s="131"/>
      <c r="CJ28" s="131"/>
      <c r="CK28" s="475"/>
      <c r="CL28" s="477"/>
      <c r="CM28" s="478"/>
      <c r="CN28" s="478"/>
      <c r="CO28" s="478"/>
      <c r="CP28" s="477"/>
      <c r="CQ28" s="477"/>
      <c r="CR28" s="131"/>
      <c r="CS28" s="129"/>
      <c r="CT28" s="251"/>
    </row>
    <row r="29" spans="2:98" ht="30" customHeight="1" x14ac:dyDescent="0.2">
      <c r="B29" s="856"/>
      <c r="C29" s="859"/>
      <c r="D29" s="876"/>
      <c r="E29" s="864"/>
      <c r="F29" s="864"/>
      <c r="G29" s="196"/>
      <c r="H29" s="864"/>
      <c r="I29" s="196"/>
      <c r="J29" s="196"/>
      <c r="K29" s="864"/>
      <c r="L29" s="196"/>
      <c r="M29" s="196"/>
      <c r="N29" s="864"/>
      <c r="O29" s="194"/>
      <c r="P29" s="194"/>
      <c r="Q29" s="775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780">
        <v>0.11169538249179592</v>
      </c>
      <c r="AN29" s="909" t="s">
        <v>535</v>
      </c>
      <c r="AO29" s="866">
        <v>1</v>
      </c>
      <c r="AP29" s="779" t="s">
        <v>536</v>
      </c>
      <c r="AQ29" s="106" t="s">
        <v>537</v>
      </c>
      <c r="AR29" s="107">
        <v>0</v>
      </c>
      <c r="AS29" s="106" t="s">
        <v>538</v>
      </c>
      <c r="AT29" s="108">
        <v>28</v>
      </c>
      <c r="AU29" s="43">
        <v>70</v>
      </c>
      <c r="AV29" s="109">
        <v>35</v>
      </c>
      <c r="AW29" s="335">
        <v>0.5</v>
      </c>
      <c r="AX29" s="109">
        <v>12</v>
      </c>
      <c r="AY29" s="335">
        <v>0.17142857142857143</v>
      </c>
      <c r="AZ29" s="109">
        <v>12</v>
      </c>
      <c r="BA29" s="337">
        <v>0.17142857142857143</v>
      </c>
      <c r="BB29" s="110">
        <v>11</v>
      </c>
      <c r="BC29" s="337">
        <v>0.15714285714285714</v>
      </c>
      <c r="BD29" s="111">
        <v>51</v>
      </c>
      <c r="BE29" s="109">
        <v>0</v>
      </c>
      <c r="BF29" s="109">
        <v>0</v>
      </c>
      <c r="BG29" s="342">
        <v>0</v>
      </c>
      <c r="BH29" s="420">
        <f t="shared" si="1"/>
        <v>1.4571428571428571</v>
      </c>
      <c r="BI29" s="426">
        <f t="shared" si="2"/>
        <v>1</v>
      </c>
      <c r="BJ29" s="421">
        <f t="shared" si="3"/>
        <v>0</v>
      </c>
      <c r="BK29" s="426">
        <f t="shared" si="4"/>
        <v>0</v>
      </c>
      <c r="BL29" s="421">
        <f t="shared" si="5"/>
        <v>0</v>
      </c>
      <c r="BM29" s="426">
        <f t="shared" si="6"/>
        <v>0</v>
      </c>
      <c r="BN29" s="421">
        <f t="shared" si="7"/>
        <v>0</v>
      </c>
      <c r="BO29" s="426">
        <f t="shared" si="8"/>
        <v>0</v>
      </c>
      <c r="BP29" s="621">
        <f t="shared" si="12"/>
        <v>0.72857142857142854</v>
      </c>
      <c r="BQ29" s="613">
        <f t="shared" si="9"/>
        <v>0.72857142857142854</v>
      </c>
      <c r="BR29" s="629">
        <f t="shared" si="10"/>
        <v>0.72857142857142854</v>
      </c>
      <c r="BS29" s="111">
        <v>1419902.7878599998</v>
      </c>
      <c r="BT29" s="109">
        <v>1419902.7878599998</v>
      </c>
      <c r="BU29" s="109">
        <v>1228240.2</v>
      </c>
      <c r="BV29" s="289">
        <f t="shared" si="13"/>
        <v>1</v>
      </c>
      <c r="BW29" s="390">
        <f t="shared" si="14"/>
        <v>0.86501710574928636</v>
      </c>
      <c r="BX29" s="112">
        <v>800000</v>
      </c>
      <c r="BY29" s="109">
        <v>0</v>
      </c>
      <c r="BZ29" s="109">
        <v>0</v>
      </c>
      <c r="CA29" s="289">
        <f t="shared" si="15"/>
        <v>0</v>
      </c>
      <c r="CB29" s="397" t="str">
        <f t="shared" si="16"/>
        <v xml:space="preserve"> -</v>
      </c>
      <c r="CC29" s="111">
        <v>702000</v>
      </c>
      <c r="CD29" s="109">
        <v>0</v>
      </c>
      <c r="CE29" s="109">
        <v>0</v>
      </c>
      <c r="CF29" s="289">
        <f t="shared" si="17"/>
        <v>0</v>
      </c>
      <c r="CG29" s="390" t="str">
        <f t="shared" si="18"/>
        <v xml:space="preserve"> -</v>
      </c>
      <c r="CH29" s="112">
        <v>702000</v>
      </c>
      <c r="CI29" s="109">
        <v>0</v>
      </c>
      <c r="CJ29" s="109">
        <v>0</v>
      </c>
      <c r="CK29" s="289">
        <f t="shared" si="19"/>
        <v>0</v>
      </c>
      <c r="CL29" s="397" t="str">
        <f t="shared" si="20"/>
        <v xml:space="preserve"> -</v>
      </c>
      <c r="CM29" s="405">
        <f t="shared" si="21"/>
        <v>3623902.7878599996</v>
      </c>
      <c r="CN29" s="406">
        <f t="shared" si="22"/>
        <v>1419902.7878599998</v>
      </c>
      <c r="CO29" s="406">
        <f t="shared" si="23"/>
        <v>1228240.2</v>
      </c>
      <c r="CP29" s="412">
        <f t="shared" si="24"/>
        <v>0.39181591532108567</v>
      </c>
      <c r="CQ29" s="390">
        <f t="shared" si="25"/>
        <v>0.86501710574928636</v>
      </c>
      <c r="CR29" s="113" t="s">
        <v>1068</v>
      </c>
      <c r="CS29" s="114" t="s">
        <v>1069</v>
      </c>
      <c r="CT29" s="237" t="s">
        <v>914</v>
      </c>
    </row>
    <row r="30" spans="2:98" ht="30.75" thickBot="1" x14ac:dyDescent="0.25">
      <c r="B30" s="856"/>
      <c r="C30" s="859"/>
      <c r="D30" s="876"/>
      <c r="E30" s="864"/>
      <c r="F30" s="864"/>
      <c r="G30" s="196"/>
      <c r="H30" s="864"/>
      <c r="I30" s="196"/>
      <c r="J30" s="196"/>
      <c r="K30" s="864"/>
      <c r="L30" s="196"/>
      <c r="M30" s="196"/>
      <c r="N30" s="864"/>
      <c r="O30" s="194"/>
      <c r="P30" s="194"/>
      <c r="Q30" s="775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781"/>
      <c r="AN30" s="791"/>
      <c r="AO30" s="868"/>
      <c r="AP30" s="774"/>
      <c r="AQ30" s="116" t="s">
        <v>539</v>
      </c>
      <c r="AR30" s="117">
        <v>0</v>
      </c>
      <c r="AS30" s="116" t="s">
        <v>540</v>
      </c>
      <c r="AT30" s="118">
        <v>47</v>
      </c>
      <c r="AU30" s="30">
        <v>47</v>
      </c>
      <c r="AV30" s="121">
        <v>47</v>
      </c>
      <c r="AW30" s="326">
        <v>1</v>
      </c>
      <c r="AX30" s="121">
        <v>47</v>
      </c>
      <c r="AY30" s="326">
        <v>1</v>
      </c>
      <c r="AZ30" s="121">
        <v>47</v>
      </c>
      <c r="BA30" s="332">
        <v>1</v>
      </c>
      <c r="BB30" s="144">
        <v>47</v>
      </c>
      <c r="BC30" s="332">
        <v>1</v>
      </c>
      <c r="BD30" s="120">
        <v>14</v>
      </c>
      <c r="BE30" s="121">
        <v>0</v>
      </c>
      <c r="BF30" s="121">
        <v>0</v>
      </c>
      <c r="BG30" s="346">
        <v>0</v>
      </c>
      <c r="BH30" s="383">
        <f t="shared" si="1"/>
        <v>0.2978723404255319</v>
      </c>
      <c r="BI30" s="427">
        <f t="shared" si="2"/>
        <v>0.2978723404255319</v>
      </c>
      <c r="BJ30" s="384">
        <f t="shared" si="3"/>
        <v>0</v>
      </c>
      <c r="BK30" s="427">
        <f t="shared" si="4"/>
        <v>0</v>
      </c>
      <c r="BL30" s="384">
        <f t="shared" si="5"/>
        <v>0</v>
      </c>
      <c r="BM30" s="427">
        <f t="shared" si="6"/>
        <v>0</v>
      </c>
      <c r="BN30" s="384">
        <f t="shared" si="7"/>
        <v>0</v>
      </c>
      <c r="BO30" s="427">
        <f t="shared" si="8"/>
        <v>0</v>
      </c>
      <c r="BP30" s="618">
        <f t="shared" si="12"/>
        <v>0.2978723404255319</v>
      </c>
      <c r="BQ30" s="611">
        <f t="shared" si="9"/>
        <v>0.2978723404255319</v>
      </c>
      <c r="BR30" s="626">
        <f t="shared" si="10"/>
        <v>0.2978723404255319</v>
      </c>
      <c r="BS30" s="120">
        <v>815888.67599999998</v>
      </c>
      <c r="BT30" s="121">
        <v>0</v>
      </c>
      <c r="BU30" s="121">
        <v>0</v>
      </c>
      <c r="BV30" s="233">
        <f t="shared" si="13"/>
        <v>0</v>
      </c>
      <c r="BW30" s="391" t="str">
        <f t="shared" si="14"/>
        <v xml:space="preserve"> -</v>
      </c>
      <c r="BX30" s="122">
        <v>870391</v>
      </c>
      <c r="BY30" s="121">
        <v>0</v>
      </c>
      <c r="BZ30" s="121">
        <v>0</v>
      </c>
      <c r="CA30" s="233">
        <f t="shared" si="15"/>
        <v>0</v>
      </c>
      <c r="CB30" s="398" t="str">
        <f t="shared" si="16"/>
        <v xml:space="preserve"> -</v>
      </c>
      <c r="CC30" s="120">
        <v>1703465</v>
      </c>
      <c r="CD30" s="121">
        <v>0</v>
      </c>
      <c r="CE30" s="121">
        <v>0</v>
      </c>
      <c r="CF30" s="233">
        <f t="shared" si="17"/>
        <v>0</v>
      </c>
      <c r="CG30" s="391" t="str">
        <f t="shared" si="18"/>
        <v xml:space="preserve"> -</v>
      </c>
      <c r="CH30" s="122">
        <v>1737797</v>
      </c>
      <c r="CI30" s="121">
        <v>0</v>
      </c>
      <c r="CJ30" s="121">
        <v>0</v>
      </c>
      <c r="CK30" s="233">
        <f t="shared" si="19"/>
        <v>0</v>
      </c>
      <c r="CL30" s="398" t="str">
        <f t="shared" si="20"/>
        <v xml:space="preserve"> -</v>
      </c>
      <c r="CM30" s="465">
        <f t="shared" si="21"/>
        <v>5127541.676</v>
      </c>
      <c r="CN30" s="466">
        <f t="shared" si="22"/>
        <v>0</v>
      </c>
      <c r="CO30" s="466">
        <f t="shared" si="23"/>
        <v>0</v>
      </c>
      <c r="CP30" s="467">
        <f t="shared" si="24"/>
        <v>0</v>
      </c>
      <c r="CQ30" s="391" t="str">
        <f t="shared" si="25"/>
        <v xml:space="preserve"> -</v>
      </c>
      <c r="CR30" s="123" t="s">
        <v>1070</v>
      </c>
      <c r="CS30" s="143" t="s">
        <v>1069</v>
      </c>
      <c r="CT30" s="235" t="s">
        <v>914</v>
      </c>
    </row>
    <row r="31" spans="2:98" ht="12.95" customHeight="1" thickBot="1" x14ac:dyDescent="0.25">
      <c r="B31" s="856"/>
      <c r="C31" s="859"/>
      <c r="D31" s="876"/>
      <c r="E31" s="864"/>
      <c r="F31" s="864"/>
      <c r="G31" s="196"/>
      <c r="H31" s="864"/>
      <c r="I31" s="196"/>
      <c r="J31" s="196"/>
      <c r="K31" s="864"/>
      <c r="L31" s="196"/>
      <c r="M31" s="196"/>
      <c r="N31" s="864"/>
      <c r="O31" s="194"/>
      <c r="P31" s="194"/>
      <c r="Q31" s="775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128"/>
      <c r="AN31" s="245"/>
      <c r="AO31" s="130"/>
      <c r="AP31" s="131"/>
      <c r="AQ31" s="131"/>
      <c r="AR31" s="132"/>
      <c r="AS31" s="131"/>
      <c r="AT31" s="321"/>
      <c r="AU31" s="133"/>
      <c r="AV31" s="321"/>
      <c r="AW31" s="511"/>
      <c r="AX31" s="321"/>
      <c r="AY31" s="511"/>
      <c r="AZ31" s="321"/>
      <c r="BA31" s="511"/>
      <c r="BB31" s="321"/>
      <c r="BC31" s="511"/>
      <c r="BD31" s="131"/>
      <c r="BE31" s="131"/>
      <c r="BF31" s="131"/>
      <c r="BG31" s="131"/>
      <c r="BH31" s="475"/>
      <c r="BI31" s="476"/>
      <c r="BJ31" s="475"/>
      <c r="BK31" s="476"/>
      <c r="BL31" s="475"/>
      <c r="BM31" s="476"/>
      <c r="BN31" s="475"/>
      <c r="BO31" s="476"/>
      <c r="BP31" s="619"/>
      <c r="BQ31" s="476"/>
      <c r="BR31" s="627"/>
      <c r="BS31" s="131"/>
      <c r="BT31" s="131"/>
      <c r="BU31" s="131"/>
      <c r="BV31" s="475"/>
      <c r="BW31" s="477"/>
      <c r="BX31" s="131"/>
      <c r="BY31" s="131"/>
      <c r="BZ31" s="131"/>
      <c r="CA31" s="475"/>
      <c r="CB31" s="477"/>
      <c r="CC31" s="131"/>
      <c r="CD31" s="131"/>
      <c r="CE31" s="131"/>
      <c r="CF31" s="475"/>
      <c r="CG31" s="477"/>
      <c r="CH31" s="131"/>
      <c r="CI31" s="131"/>
      <c r="CJ31" s="131"/>
      <c r="CK31" s="475"/>
      <c r="CL31" s="477"/>
      <c r="CM31" s="478"/>
      <c r="CN31" s="478"/>
      <c r="CO31" s="478"/>
      <c r="CP31" s="477"/>
      <c r="CQ31" s="477"/>
      <c r="CR31" s="131"/>
      <c r="CS31" s="129"/>
      <c r="CT31" s="251"/>
    </row>
    <row r="32" spans="2:98" ht="39.950000000000003" customHeight="1" x14ac:dyDescent="0.2">
      <c r="B32" s="856"/>
      <c r="C32" s="859"/>
      <c r="D32" s="876"/>
      <c r="E32" s="864"/>
      <c r="F32" s="864"/>
      <c r="G32" s="196"/>
      <c r="H32" s="864"/>
      <c r="I32" s="196"/>
      <c r="J32" s="196"/>
      <c r="K32" s="864"/>
      <c r="L32" s="196"/>
      <c r="M32" s="196"/>
      <c r="N32" s="864"/>
      <c r="O32" s="194"/>
      <c r="P32" s="194"/>
      <c r="Q32" s="775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780">
        <v>0.15307555057150438</v>
      </c>
      <c r="AN32" s="909" t="s">
        <v>541</v>
      </c>
      <c r="AO32" s="866">
        <v>0.33614855445936309</v>
      </c>
      <c r="AP32" s="779" t="s">
        <v>542</v>
      </c>
      <c r="AQ32" s="106" t="s">
        <v>543</v>
      </c>
      <c r="AR32" s="107">
        <v>0</v>
      </c>
      <c r="AS32" s="106" t="s">
        <v>544</v>
      </c>
      <c r="AT32" s="108">
        <v>1</v>
      </c>
      <c r="AU32" s="43">
        <v>20</v>
      </c>
      <c r="AV32" s="109">
        <v>3</v>
      </c>
      <c r="AW32" s="335">
        <v>0.15</v>
      </c>
      <c r="AX32" s="109">
        <v>6</v>
      </c>
      <c r="AY32" s="335">
        <v>0.3</v>
      </c>
      <c r="AZ32" s="109">
        <v>6</v>
      </c>
      <c r="BA32" s="337">
        <v>0.3</v>
      </c>
      <c r="BB32" s="110">
        <v>5</v>
      </c>
      <c r="BC32" s="337">
        <v>0.25</v>
      </c>
      <c r="BD32" s="111">
        <v>3</v>
      </c>
      <c r="BE32" s="109">
        <v>0</v>
      </c>
      <c r="BF32" s="109">
        <v>0</v>
      </c>
      <c r="BG32" s="342">
        <v>0</v>
      </c>
      <c r="BH32" s="420">
        <f t="shared" si="1"/>
        <v>1</v>
      </c>
      <c r="BI32" s="426">
        <f t="shared" si="2"/>
        <v>1</v>
      </c>
      <c r="BJ32" s="421">
        <f t="shared" si="3"/>
        <v>0</v>
      </c>
      <c r="BK32" s="426">
        <f t="shared" si="4"/>
        <v>0</v>
      </c>
      <c r="BL32" s="421">
        <f t="shared" si="5"/>
        <v>0</v>
      </c>
      <c r="BM32" s="426">
        <f t="shared" si="6"/>
        <v>0</v>
      </c>
      <c r="BN32" s="421">
        <f t="shared" si="7"/>
        <v>0</v>
      </c>
      <c r="BO32" s="426">
        <f t="shared" si="8"/>
        <v>0</v>
      </c>
      <c r="BP32" s="621">
        <f t="shared" si="12"/>
        <v>0.15</v>
      </c>
      <c r="BQ32" s="613">
        <f t="shared" si="9"/>
        <v>0.15</v>
      </c>
      <c r="BR32" s="629">
        <f t="shared" si="10"/>
        <v>0.15</v>
      </c>
      <c r="BS32" s="111">
        <v>144400</v>
      </c>
      <c r="BT32" s="109">
        <v>144400</v>
      </c>
      <c r="BU32" s="109">
        <v>0</v>
      </c>
      <c r="BV32" s="289">
        <f t="shared" si="13"/>
        <v>1</v>
      </c>
      <c r="BW32" s="390" t="str">
        <f t="shared" si="14"/>
        <v xml:space="preserve"> -</v>
      </c>
      <c r="BX32" s="112">
        <v>800000</v>
      </c>
      <c r="BY32" s="109">
        <v>0</v>
      </c>
      <c r="BZ32" s="109">
        <v>0</v>
      </c>
      <c r="CA32" s="289">
        <f t="shared" si="15"/>
        <v>0</v>
      </c>
      <c r="CB32" s="397" t="str">
        <f t="shared" si="16"/>
        <v xml:space="preserve"> -</v>
      </c>
      <c r="CC32" s="111">
        <v>1300000</v>
      </c>
      <c r="CD32" s="109">
        <v>0</v>
      </c>
      <c r="CE32" s="109">
        <v>0</v>
      </c>
      <c r="CF32" s="289">
        <f t="shared" si="17"/>
        <v>0</v>
      </c>
      <c r="CG32" s="390" t="str">
        <f t="shared" si="18"/>
        <v xml:space="preserve"> -</v>
      </c>
      <c r="CH32" s="112">
        <v>900000</v>
      </c>
      <c r="CI32" s="109">
        <v>0</v>
      </c>
      <c r="CJ32" s="109">
        <v>0</v>
      </c>
      <c r="CK32" s="289">
        <f t="shared" si="19"/>
        <v>0</v>
      </c>
      <c r="CL32" s="397" t="str">
        <f t="shared" si="20"/>
        <v xml:space="preserve"> -</v>
      </c>
      <c r="CM32" s="405">
        <f t="shared" si="21"/>
        <v>3144400</v>
      </c>
      <c r="CN32" s="406">
        <f t="shared" si="22"/>
        <v>144400</v>
      </c>
      <c r="CO32" s="406">
        <f t="shared" si="23"/>
        <v>0</v>
      </c>
      <c r="CP32" s="412">
        <f t="shared" si="24"/>
        <v>4.5922910571174154E-2</v>
      </c>
      <c r="CQ32" s="390" t="str">
        <f t="shared" si="25"/>
        <v xml:space="preserve"> -</v>
      </c>
      <c r="CR32" s="113" t="s">
        <v>1071</v>
      </c>
      <c r="CS32" s="114" t="s">
        <v>1060</v>
      </c>
      <c r="CT32" s="237" t="s">
        <v>19</v>
      </c>
    </row>
    <row r="33" spans="2:98" ht="39.950000000000003" customHeight="1" thickBot="1" x14ac:dyDescent="0.25">
      <c r="B33" s="856"/>
      <c r="C33" s="859"/>
      <c r="D33" s="876"/>
      <c r="E33" s="864"/>
      <c r="F33" s="864"/>
      <c r="G33" s="196"/>
      <c r="H33" s="864"/>
      <c r="I33" s="196"/>
      <c r="J33" s="196"/>
      <c r="K33" s="864"/>
      <c r="L33" s="196"/>
      <c r="M33" s="196"/>
      <c r="N33" s="864"/>
      <c r="O33" s="194"/>
      <c r="P33" s="194"/>
      <c r="Q33" s="775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783"/>
      <c r="AN33" s="790"/>
      <c r="AO33" s="868"/>
      <c r="AP33" s="774"/>
      <c r="AQ33" s="116" t="s">
        <v>545</v>
      </c>
      <c r="AR33" s="117">
        <v>0</v>
      </c>
      <c r="AS33" s="116" t="s">
        <v>546</v>
      </c>
      <c r="AT33" s="118">
        <v>1</v>
      </c>
      <c r="AU33" s="30">
        <v>4</v>
      </c>
      <c r="AV33" s="139">
        <v>1</v>
      </c>
      <c r="AW33" s="324">
        <v>0.25</v>
      </c>
      <c r="AX33" s="139">
        <v>1</v>
      </c>
      <c r="AY33" s="324">
        <v>0.25</v>
      </c>
      <c r="AZ33" s="139">
        <v>1</v>
      </c>
      <c r="BA33" s="330">
        <v>0.25</v>
      </c>
      <c r="BB33" s="140">
        <v>1</v>
      </c>
      <c r="BC33" s="330">
        <v>0.25</v>
      </c>
      <c r="BD33" s="141">
        <v>1</v>
      </c>
      <c r="BE33" s="121">
        <v>0</v>
      </c>
      <c r="BF33" s="121">
        <v>0</v>
      </c>
      <c r="BG33" s="346">
        <v>0</v>
      </c>
      <c r="BH33" s="417">
        <f t="shared" si="1"/>
        <v>1</v>
      </c>
      <c r="BI33" s="424">
        <f t="shared" si="2"/>
        <v>1</v>
      </c>
      <c r="BJ33" s="382">
        <f t="shared" si="3"/>
        <v>0</v>
      </c>
      <c r="BK33" s="424">
        <f t="shared" si="4"/>
        <v>0</v>
      </c>
      <c r="BL33" s="382">
        <f t="shared" si="5"/>
        <v>0</v>
      </c>
      <c r="BM33" s="424">
        <f t="shared" si="6"/>
        <v>0</v>
      </c>
      <c r="BN33" s="382">
        <f t="shared" si="7"/>
        <v>0</v>
      </c>
      <c r="BO33" s="424">
        <f t="shared" si="8"/>
        <v>0</v>
      </c>
      <c r="BP33" s="616">
        <f t="shared" si="12"/>
        <v>0.25</v>
      </c>
      <c r="BQ33" s="609">
        <f t="shared" si="9"/>
        <v>0.25</v>
      </c>
      <c r="BR33" s="624">
        <f t="shared" si="10"/>
        <v>0.25</v>
      </c>
      <c r="BS33" s="141">
        <v>829500</v>
      </c>
      <c r="BT33" s="121">
        <v>829190.674</v>
      </c>
      <c r="BU33" s="121">
        <v>0</v>
      </c>
      <c r="BV33" s="147">
        <f t="shared" si="13"/>
        <v>0.99962709342977696</v>
      </c>
      <c r="BW33" s="389" t="str">
        <f t="shared" si="14"/>
        <v xml:space="preserve"> -</v>
      </c>
      <c r="BX33" s="142">
        <v>100000</v>
      </c>
      <c r="BY33" s="139">
        <v>0</v>
      </c>
      <c r="BZ33" s="139">
        <v>0</v>
      </c>
      <c r="CA33" s="147">
        <f t="shared" si="15"/>
        <v>0</v>
      </c>
      <c r="CB33" s="396" t="str">
        <f t="shared" si="16"/>
        <v xml:space="preserve"> -</v>
      </c>
      <c r="CC33" s="141">
        <v>200000</v>
      </c>
      <c r="CD33" s="139">
        <v>0</v>
      </c>
      <c r="CE33" s="139">
        <v>0</v>
      </c>
      <c r="CF33" s="147">
        <f t="shared" si="17"/>
        <v>0</v>
      </c>
      <c r="CG33" s="389" t="str">
        <f t="shared" si="18"/>
        <v xml:space="preserve"> -</v>
      </c>
      <c r="CH33" s="142">
        <v>300000</v>
      </c>
      <c r="CI33" s="139">
        <v>0</v>
      </c>
      <c r="CJ33" s="139">
        <v>0</v>
      </c>
      <c r="CK33" s="147">
        <f t="shared" si="19"/>
        <v>0</v>
      </c>
      <c r="CL33" s="396" t="str">
        <f t="shared" si="20"/>
        <v xml:space="preserve"> -</v>
      </c>
      <c r="CM33" s="407">
        <f t="shared" si="21"/>
        <v>1429500</v>
      </c>
      <c r="CN33" s="408">
        <f t="shared" si="22"/>
        <v>829190.674</v>
      </c>
      <c r="CO33" s="408">
        <f t="shared" si="23"/>
        <v>0</v>
      </c>
      <c r="CP33" s="411">
        <f t="shared" si="24"/>
        <v>0.58005643511717386</v>
      </c>
      <c r="CQ33" s="389" t="str">
        <f t="shared" si="25"/>
        <v xml:space="preserve"> -</v>
      </c>
      <c r="CR33" s="123">
        <v>11</v>
      </c>
      <c r="CS33" s="143" t="s">
        <v>1060</v>
      </c>
      <c r="CT33" s="235" t="s">
        <v>19</v>
      </c>
    </row>
    <row r="34" spans="2:98" ht="60" customHeight="1" x14ac:dyDescent="0.2">
      <c r="B34" s="856"/>
      <c r="C34" s="859"/>
      <c r="D34" s="876" t="s">
        <v>547</v>
      </c>
      <c r="E34" s="864">
        <v>0</v>
      </c>
      <c r="F34" s="864">
        <v>0</v>
      </c>
      <c r="G34" s="196"/>
      <c r="H34" s="864">
        <v>0</v>
      </c>
      <c r="I34" s="196"/>
      <c r="J34" s="196"/>
      <c r="K34" s="864">
        <v>0</v>
      </c>
      <c r="L34" s="196"/>
      <c r="M34" s="196"/>
      <c r="N34" s="864">
        <v>0</v>
      </c>
      <c r="O34" s="194"/>
      <c r="P34" s="194"/>
      <c r="Q34" s="775">
        <v>0</v>
      </c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783"/>
      <c r="AN34" s="790"/>
      <c r="AO34" s="776">
        <v>0.66385144554063691</v>
      </c>
      <c r="AP34" s="772" t="s">
        <v>548</v>
      </c>
      <c r="AQ34" s="70" t="s">
        <v>549</v>
      </c>
      <c r="AR34" s="71">
        <v>0</v>
      </c>
      <c r="AS34" s="70" t="s">
        <v>550</v>
      </c>
      <c r="AT34" s="72">
        <v>1</v>
      </c>
      <c r="AU34" s="73">
        <v>10</v>
      </c>
      <c r="AV34" s="74">
        <v>2</v>
      </c>
      <c r="AW34" s="326">
        <v>0.2</v>
      </c>
      <c r="AX34" s="74">
        <v>3</v>
      </c>
      <c r="AY34" s="326">
        <v>0.3</v>
      </c>
      <c r="AZ34" s="74">
        <v>3</v>
      </c>
      <c r="BA34" s="332">
        <v>0.3</v>
      </c>
      <c r="BB34" s="75">
        <v>2</v>
      </c>
      <c r="BC34" s="332">
        <v>0.2</v>
      </c>
      <c r="BD34" s="76">
        <v>3</v>
      </c>
      <c r="BE34" s="74">
        <v>0</v>
      </c>
      <c r="BF34" s="74">
        <v>0</v>
      </c>
      <c r="BG34" s="338">
        <v>0</v>
      </c>
      <c r="BH34" s="420">
        <f t="shared" si="1"/>
        <v>1.5</v>
      </c>
      <c r="BI34" s="426">
        <f t="shared" si="2"/>
        <v>1</v>
      </c>
      <c r="BJ34" s="421">
        <f t="shared" si="3"/>
        <v>0</v>
      </c>
      <c r="BK34" s="426">
        <f t="shared" si="4"/>
        <v>0</v>
      </c>
      <c r="BL34" s="421">
        <f t="shared" si="5"/>
        <v>0</v>
      </c>
      <c r="BM34" s="426">
        <f t="shared" si="6"/>
        <v>0</v>
      </c>
      <c r="BN34" s="421">
        <f t="shared" si="7"/>
        <v>0</v>
      </c>
      <c r="BO34" s="426">
        <f t="shared" si="8"/>
        <v>0</v>
      </c>
      <c r="BP34" s="621">
        <f t="shared" si="12"/>
        <v>0.3</v>
      </c>
      <c r="BQ34" s="613">
        <f t="shared" si="9"/>
        <v>0.3</v>
      </c>
      <c r="BR34" s="629">
        <f t="shared" si="10"/>
        <v>0.3</v>
      </c>
      <c r="BS34" s="111">
        <v>112150</v>
      </c>
      <c r="BT34" s="74">
        <v>112150</v>
      </c>
      <c r="BU34" s="74">
        <v>0</v>
      </c>
      <c r="BV34" s="95">
        <f t="shared" si="13"/>
        <v>1</v>
      </c>
      <c r="BW34" s="388" t="str">
        <f t="shared" si="14"/>
        <v xml:space="preserve"> -</v>
      </c>
      <c r="BX34" s="77">
        <v>1220000</v>
      </c>
      <c r="BY34" s="74">
        <v>0</v>
      </c>
      <c r="BZ34" s="74">
        <v>0</v>
      </c>
      <c r="CA34" s="95">
        <f t="shared" si="15"/>
        <v>0</v>
      </c>
      <c r="CB34" s="395" t="str">
        <f t="shared" si="16"/>
        <v xml:space="preserve"> -</v>
      </c>
      <c r="CC34" s="76">
        <v>2800000</v>
      </c>
      <c r="CD34" s="74">
        <v>0</v>
      </c>
      <c r="CE34" s="74">
        <v>0</v>
      </c>
      <c r="CF34" s="95">
        <f t="shared" si="17"/>
        <v>0</v>
      </c>
      <c r="CG34" s="388" t="str">
        <f t="shared" si="18"/>
        <v xml:space="preserve"> -</v>
      </c>
      <c r="CH34" s="77">
        <v>1120000</v>
      </c>
      <c r="CI34" s="74">
        <v>0</v>
      </c>
      <c r="CJ34" s="74">
        <v>0</v>
      </c>
      <c r="CK34" s="95">
        <f t="shared" si="19"/>
        <v>0</v>
      </c>
      <c r="CL34" s="395" t="str">
        <f t="shared" si="20"/>
        <v xml:space="preserve"> -</v>
      </c>
      <c r="CM34" s="403">
        <f t="shared" si="21"/>
        <v>5252150</v>
      </c>
      <c r="CN34" s="404">
        <f t="shared" si="22"/>
        <v>112150</v>
      </c>
      <c r="CO34" s="404">
        <f t="shared" si="23"/>
        <v>0</v>
      </c>
      <c r="CP34" s="410">
        <f t="shared" si="24"/>
        <v>2.135316013442114E-2</v>
      </c>
      <c r="CQ34" s="388" t="str">
        <f t="shared" si="25"/>
        <v xml:space="preserve"> -</v>
      </c>
      <c r="CR34" s="78" t="s">
        <v>1072</v>
      </c>
      <c r="CS34" s="135" t="s">
        <v>1060</v>
      </c>
      <c r="CT34" s="223" t="s">
        <v>19</v>
      </c>
    </row>
    <row r="35" spans="2:98" ht="45" x14ac:dyDescent="0.2">
      <c r="B35" s="856"/>
      <c r="C35" s="859"/>
      <c r="D35" s="876"/>
      <c r="E35" s="864"/>
      <c r="F35" s="864"/>
      <c r="G35" s="196"/>
      <c r="H35" s="864"/>
      <c r="I35" s="196"/>
      <c r="J35" s="196"/>
      <c r="K35" s="864"/>
      <c r="L35" s="196"/>
      <c r="M35" s="196"/>
      <c r="N35" s="864"/>
      <c r="O35" s="194"/>
      <c r="P35" s="194"/>
      <c r="Q35" s="775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783"/>
      <c r="AN35" s="790"/>
      <c r="AO35" s="783"/>
      <c r="AP35" s="773"/>
      <c r="AQ35" s="82" t="s">
        <v>551</v>
      </c>
      <c r="AR35" s="83">
        <v>0</v>
      </c>
      <c r="AS35" s="82" t="s">
        <v>552</v>
      </c>
      <c r="AT35" s="84">
        <v>1</v>
      </c>
      <c r="AU35" s="126">
        <v>4</v>
      </c>
      <c r="AV35" s="85">
        <v>1</v>
      </c>
      <c r="AW35" s="326">
        <v>0.25</v>
      </c>
      <c r="AX35" s="85">
        <v>1</v>
      </c>
      <c r="AY35" s="326">
        <v>0.25</v>
      </c>
      <c r="AZ35" s="85">
        <v>1</v>
      </c>
      <c r="BA35" s="332">
        <v>0.25</v>
      </c>
      <c r="BB35" s="86">
        <v>1</v>
      </c>
      <c r="BC35" s="332">
        <v>0.25</v>
      </c>
      <c r="BD35" s="87">
        <v>1</v>
      </c>
      <c r="BE35" s="85">
        <v>0</v>
      </c>
      <c r="BF35" s="85">
        <v>0</v>
      </c>
      <c r="BG35" s="339">
        <v>0</v>
      </c>
      <c r="BH35" s="383">
        <f t="shared" si="1"/>
        <v>1</v>
      </c>
      <c r="BI35" s="427">
        <f t="shared" si="2"/>
        <v>1</v>
      </c>
      <c r="BJ35" s="384">
        <f t="shared" si="3"/>
        <v>0</v>
      </c>
      <c r="BK35" s="427">
        <f t="shared" si="4"/>
        <v>0</v>
      </c>
      <c r="BL35" s="384">
        <f t="shared" si="5"/>
        <v>0</v>
      </c>
      <c r="BM35" s="427">
        <f t="shared" si="6"/>
        <v>0</v>
      </c>
      <c r="BN35" s="384">
        <f t="shared" si="7"/>
        <v>0</v>
      </c>
      <c r="BO35" s="427">
        <f t="shared" si="8"/>
        <v>0</v>
      </c>
      <c r="BP35" s="618">
        <f t="shared" si="12"/>
        <v>0.25</v>
      </c>
      <c r="BQ35" s="611">
        <f t="shared" si="9"/>
        <v>0.25</v>
      </c>
      <c r="BR35" s="626">
        <f t="shared" si="10"/>
        <v>0.25</v>
      </c>
      <c r="BS35" s="87">
        <v>80000</v>
      </c>
      <c r="BT35" s="85">
        <v>75948.088000000003</v>
      </c>
      <c r="BU35" s="85">
        <v>21165</v>
      </c>
      <c r="BV35" s="95">
        <f t="shared" si="13"/>
        <v>0.9493511</v>
      </c>
      <c r="BW35" s="388">
        <f t="shared" si="14"/>
        <v>0.27867719329550467</v>
      </c>
      <c r="BX35" s="96">
        <v>120000</v>
      </c>
      <c r="BY35" s="85">
        <v>0</v>
      </c>
      <c r="BZ35" s="85">
        <v>0</v>
      </c>
      <c r="CA35" s="95">
        <f t="shared" si="15"/>
        <v>0</v>
      </c>
      <c r="CB35" s="395" t="str">
        <f t="shared" si="16"/>
        <v xml:space="preserve"> -</v>
      </c>
      <c r="CC35" s="87">
        <v>120000</v>
      </c>
      <c r="CD35" s="85">
        <v>0</v>
      </c>
      <c r="CE35" s="85">
        <v>0</v>
      </c>
      <c r="CF35" s="95">
        <f t="shared" si="17"/>
        <v>0</v>
      </c>
      <c r="CG35" s="388" t="str">
        <f t="shared" si="18"/>
        <v xml:space="preserve"> -</v>
      </c>
      <c r="CH35" s="96">
        <v>120000</v>
      </c>
      <c r="CI35" s="85">
        <v>0</v>
      </c>
      <c r="CJ35" s="85">
        <v>0</v>
      </c>
      <c r="CK35" s="95">
        <f t="shared" si="19"/>
        <v>0</v>
      </c>
      <c r="CL35" s="395" t="str">
        <f t="shared" si="20"/>
        <v xml:space="preserve"> -</v>
      </c>
      <c r="CM35" s="403">
        <f t="shared" si="21"/>
        <v>440000</v>
      </c>
      <c r="CN35" s="404">
        <f t="shared" si="22"/>
        <v>75948.088000000003</v>
      </c>
      <c r="CO35" s="404">
        <f t="shared" si="23"/>
        <v>21165</v>
      </c>
      <c r="CP35" s="410">
        <f t="shared" si="24"/>
        <v>0.17260929090909091</v>
      </c>
      <c r="CQ35" s="388">
        <f t="shared" si="25"/>
        <v>0.27867719329550467</v>
      </c>
      <c r="CR35" s="90" t="s">
        <v>1073</v>
      </c>
      <c r="CS35" s="138" t="s">
        <v>1060</v>
      </c>
      <c r="CT35" s="224" t="s">
        <v>19</v>
      </c>
    </row>
    <row r="36" spans="2:98" ht="75.75" thickBot="1" x14ac:dyDescent="0.25">
      <c r="B36" s="856"/>
      <c r="C36" s="859"/>
      <c r="D36" s="876"/>
      <c r="E36" s="864"/>
      <c r="F36" s="864"/>
      <c r="G36" s="196"/>
      <c r="H36" s="864"/>
      <c r="I36" s="196"/>
      <c r="J36" s="196"/>
      <c r="K36" s="864"/>
      <c r="L36" s="196"/>
      <c r="M36" s="196"/>
      <c r="N36" s="864"/>
      <c r="O36" s="194"/>
      <c r="P36" s="194"/>
      <c r="Q36" s="775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/>
      <c r="AK36" s="211"/>
      <c r="AL36" s="211"/>
      <c r="AM36" s="781"/>
      <c r="AN36" s="791"/>
      <c r="AO36" s="781"/>
      <c r="AP36" s="774"/>
      <c r="AQ36" s="116" t="s">
        <v>553</v>
      </c>
      <c r="AR36" s="117">
        <v>0</v>
      </c>
      <c r="AS36" s="116" t="s">
        <v>554</v>
      </c>
      <c r="AT36" s="118">
        <v>1</v>
      </c>
      <c r="AU36" s="30">
        <v>2</v>
      </c>
      <c r="AV36" s="121">
        <v>0</v>
      </c>
      <c r="AW36" s="326">
        <v>0</v>
      </c>
      <c r="AX36" s="121">
        <v>0</v>
      </c>
      <c r="AY36" s="326">
        <v>0</v>
      </c>
      <c r="AZ36" s="121">
        <v>1</v>
      </c>
      <c r="BA36" s="332">
        <v>0.5</v>
      </c>
      <c r="BB36" s="144">
        <v>1</v>
      </c>
      <c r="BC36" s="332">
        <v>0.5</v>
      </c>
      <c r="BD36" s="120">
        <v>0</v>
      </c>
      <c r="BE36" s="121">
        <v>0</v>
      </c>
      <c r="BF36" s="121">
        <v>0</v>
      </c>
      <c r="BG36" s="346">
        <v>0</v>
      </c>
      <c r="BH36" s="383" t="str">
        <f t="shared" si="1"/>
        <v xml:space="preserve"> -</v>
      </c>
      <c r="BI36" s="427" t="str">
        <f t="shared" si="2"/>
        <v xml:space="preserve"> -</v>
      </c>
      <c r="BJ36" s="384" t="str">
        <f t="shared" si="3"/>
        <v xml:space="preserve"> -</v>
      </c>
      <c r="BK36" s="427" t="str">
        <f t="shared" si="4"/>
        <v xml:space="preserve"> -</v>
      </c>
      <c r="BL36" s="384">
        <f t="shared" si="5"/>
        <v>0</v>
      </c>
      <c r="BM36" s="427">
        <f t="shared" si="6"/>
        <v>0</v>
      </c>
      <c r="BN36" s="384">
        <f t="shared" si="7"/>
        <v>0</v>
      </c>
      <c r="BO36" s="427">
        <f t="shared" si="8"/>
        <v>0</v>
      </c>
      <c r="BP36" s="618">
        <f t="shared" si="12"/>
        <v>0</v>
      </c>
      <c r="BQ36" s="611">
        <f t="shared" si="9"/>
        <v>0</v>
      </c>
      <c r="BR36" s="626">
        <f t="shared" si="10"/>
        <v>0</v>
      </c>
      <c r="BS36" s="120">
        <v>0</v>
      </c>
      <c r="BT36" s="121">
        <v>0</v>
      </c>
      <c r="BU36" s="121">
        <v>0</v>
      </c>
      <c r="BV36" s="233" t="str">
        <f t="shared" si="13"/>
        <v xml:space="preserve"> -</v>
      </c>
      <c r="BW36" s="391" t="str">
        <f t="shared" si="14"/>
        <v xml:space="preserve"> -</v>
      </c>
      <c r="BX36" s="122">
        <v>0</v>
      </c>
      <c r="BY36" s="121">
        <v>0</v>
      </c>
      <c r="BZ36" s="121">
        <v>0</v>
      </c>
      <c r="CA36" s="233" t="str">
        <f t="shared" si="15"/>
        <v xml:space="preserve"> -</v>
      </c>
      <c r="CB36" s="398" t="str">
        <f t="shared" si="16"/>
        <v xml:space="preserve"> -</v>
      </c>
      <c r="CC36" s="120">
        <v>1000000</v>
      </c>
      <c r="CD36" s="121">
        <v>0</v>
      </c>
      <c r="CE36" s="121">
        <v>0</v>
      </c>
      <c r="CF36" s="233">
        <f t="shared" si="17"/>
        <v>0</v>
      </c>
      <c r="CG36" s="391" t="str">
        <f t="shared" si="18"/>
        <v xml:space="preserve"> -</v>
      </c>
      <c r="CH36" s="122">
        <v>1000000</v>
      </c>
      <c r="CI36" s="121">
        <v>0</v>
      </c>
      <c r="CJ36" s="121">
        <v>0</v>
      </c>
      <c r="CK36" s="233">
        <f t="shared" si="19"/>
        <v>0</v>
      </c>
      <c r="CL36" s="398" t="str">
        <f t="shared" si="20"/>
        <v xml:space="preserve"> -</v>
      </c>
      <c r="CM36" s="465">
        <f t="shared" si="21"/>
        <v>2000000</v>
      </c>
      <c r="CN36" s="466">
        <f t="shared" si="22"/>
        <v>0</v>
      </c>
      <c r="CO36" s="466">
        <f t="shared" si="23"/>
        <v>0</v>
      </c>
      <c r="CP36" s="467">
        <f t="shared" si="24"/>
        <v>0</v>
      </c>
      <c r="CQ36" s="391" t="str">
        <f t="shared" si="25"/>
        <v xml:space="preserve"> -</v>
      </c>
      <c r="CR36" s="123">
        <v>11</v>
      </c>
      <c r="CS36" s="431" t="s">
        <v>1060</v>
      </c>
      <c r="CT36" s="490" t="s">
        <v>917</v>
      </c>
    </row>
    <row r="37" spans="2:98" ht="12.95" customHeight="1" thickBot="1" x14ac:dyDescent="0.25">
      <c r="B37" s="856"/>
      <c r="C37" s="859"/>
      <c r="D37" s="876"/>
      <c r="E37" s="864"/>
      <c r="F37" s="864"/>
      <c r="G37" s="196"/>
      <c r="H37" s="864"/>
      <c r="I37" s="196"/>
      <c r="J37" s="196"/>
      <c r="K37" s="864"/>
      <c r="L37" s="196"/>
      <c r="M37" s="196"/>
      <c r="N37" s="864"/>
      <c r="O37" s="194"/>
      <c r="P37" s="194"/>
      <c r="Q37" s="775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128"/>
      <c r="AN37" s="245"/>
      <c r="AO37" s="130"/>
      <c r="AP37" s="131"/>
      <c r="AQ37" s="131"/>
      <c r="AR37" s="132"/>
      <c r="AS37" s="131"/>
      <c r="AT37" s="321"/>
      <c r="AU37" s="133"/>
      <c r="AV37" s="321"/>
      <c r="AW37" s="511"/>
      <c r="AX37" s="321"/>
      <c r="AY37" s="511"/>
      <c r="AZ37" s="321"/>
      <c r="BA37" s="511"/>
      <c r="BB37" s="321"/>
      <c r="BC37" s="511"/>
      <c r="BD37" s="131"/>
      <c r="BE37" s="131"/>
      <c r="BF37" s="131"/>
      <c r="BG37" s="131"/>
      <c r="BH37" s="475"/>
      <c r="BI37" s="476"/>
      <c r="BJ37" s="475"/>
      <c r="BK37" s="476"/>
      <c r="BL37" s="475"/>
      <c r="BM37" s="476"/>
      <c r="BN37" s="475"/>
      <c r="BO37" s="476"/>
      <c r="BP37" s="619"/>
      <c r="BQ37" s="476"/>
      <c r="BR37" s="627"/>
      <c r="BS37" s="131"/>
      <c r="BT37" s="131"/>
      <c r="BU37" s="131"/>
      <c r="BV37" s="475"/>
      <c r="BW37" s="477"/>
      <c r="BX37" s="131"/>
      <c r="BY37" s="131"/>
      <c r="BZ37" s="131"/>
      <c r="CA37" s="475"/>
      <c r="CB37" s="477"/>
      <c r="CC37" s="131"/>
      <c r="CD37" s="131"/>
      <c r="CE37" s="131"/>
      <c r="CF37" s="475"/>
      <c r="CG37" s="477"/>
      <c r="CH37" s="131"/>
      <c r="CI37" s="131"/>
      <c r="CJ37" s="131"/>
      <c r="CK37" s="475"/>
      <c r="CL37" s="477"/>
      <c r="CM37" s="478"/>
      <c r="CN37" s="478"/>
      <c r="CO37" s="478"/>
      <c r="CP37" s="477"/>
      <c r="CQ37" s="477"/>
      <c r="CR37" s="131"/>
      <c r="CS37" s="129"/>
      <c r="CT37" s="251"/>
    </row>
    <row r="38" spans="2:98" ht="30" customHeight="1" x14ac:dyDescent="0.2">
      <c r="B38" s="856"/>
      <c r="C38" s="859"/>
      <c r="D38" s="876"/>
      <c r="E38" s="864"/>
      <c r="F38" s="864"/>
      <c r="G38" s="196"/>
      <c r="H38" s="864"/>
      <c r="I38" s="196"/>
      <c r="J38" s="196"/>
      <c r="K38" s="864"/>
      <c r="L38" s="196"/>
      <c r="M38" s="196"/>
      <c r="N38" s="864"/>
      <c r="O38" s="194"/>
      <c r="P38" s="194"/>
      <c r="Q38" s="775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780">
        <v>0.1097987877840592</v>
      </c>
      <c r="AN38" s="909" t="s">
        <v>555</v>
      </c>
      <c r="AO38" s="866">
        <v>1</v>
      </c>
      <c r="AP38" s="779" t="s">
        <v>556</v>
      </c>
      <c r="AQ38" s="106" t="s">
        <v>557</v>
      </c>
      <c r="AR38" s="107">
        <v>0</v>
      </c>
      <c r="AS38" s="106" t="s">
        <v>558</v>
      </c>
      <c r="AT38" s="108">
        <v>0</v>
      </c>
      <c r="AU38" s="43">
        <v>200</v>
      </c>
      <c r="AV38" s="109">
        <v>30</v>
      </c>
      <c r="AW38" s="335">
        <v>0.15</v>
      </c>
      <c r="AX38" s="109">
        <v>50</v>
      </c>
      <c r="AY38" s="335">
        <v>0.25</v>
      </c>
      <c r="AZ38" s="109">
        <v>60</v>
      </c>
      <c r="BA38" s="337">
        <v>0.3</v>
      </c>
      <c r="BB38" s="110">
        <v>60</v>
      </c>
      <c r="BC38" s="337">
        <v>0.3</v>
      </c>
      <c r="BD38" s="111">
        <v>30</v>
      </c>
      <c r="BE38" s="109">
        <v>0</v>
      </c>
      <c r="BF38" s="109">
        <v>0</v>
      </c>
      <c r="BG38" s="342">
        <v>0</v>
      </c>
      <c r="BH38" s="420">
        <f t="shared" si="1"/>
        <v>1</v>
      </c>
      <c r="BI38" s="426">
        <f t="shared" si="2"/>
        <v>1</v>
      </c>
      <c r="BJ38" s="421">
        <f t="shared" si="3"/>
        <v>0</v>
      </c>
      <c r="BK38" s="426">
        <f t="shared" si="4"/>
        <v>0</v>
      </c>
      <c r="BL38" s="421">
        <f t="shared" si="5"/>
        <v>0</v>
      </c>
      <c r="BM38" s="426">
        <f t="shared" si="6"/>
        <v>0</v>
      </c>
      <c r="BN38" s="421">
        <f t="shared" si="7"/>
        <v>0</v>
      </c>
      <c r="BO38" s="426">
        <f t="shared" si="8"/>
        <v>0</v>
      </c>
      <c r="BP38" s="621">
        <f t="shared" si="12"/>
        <v>0.15</v>
      </c>
      <c r="BQ38" s="613">
        <f t="shared" si="9"/>
        <v>0.15</v>
      </c>
      <c r="BR38" s="629">
        <f t="shared" si="10"/>
        <v>0.15</v>
      </c>
      <c r="BS38" s="111">
        <v>55000</v>
      </c>
      <c r="BT38" s="109">
        <v>54961</v>
      </c>
      <c r="BU38" s="109">
        <v>0</v>
      </c>
      <c r="BV38" s="289">
        <f t="shared" si="13"/>
        <v>0.99929090909090912</v>
      </c>
      <c r="BW38" s="390" t="str">
        <f t="shared" si="14"/>
        <v xml:space="preserve"> -</v>
      </c>
      <c r="BX38" s="112">
        <v>100000</v>
      </c>
      <c r="BY38" s="109">
        <v>0</v>
      </c>
      <c r="BZ38" s="109">
        <v>0</v>
      </c>
      <c r="CA38" s="289">
        <f t="shared" si="15"/>
        <v>0</v>
      </c>
      <c r="CB38" s="397" t="str">
        <f t="shared" si="16"/>
        <v xml:space="preserve"> -</v>
      </c>
      <c r="CC38" s="111">
        <v>120000</v>
      </c>
      <c r="CD38" s="109">
        <v>0</v>
      </c>
      <c r="CE38" s="109">
        <v>0</v>
      </c>
      <c r="CF38" s="289">
        <f t="shared" si="17"/>
        <v>0</v>
      </c>
      <c r="CG38" s="390" t="str">
        <f t="shared" si="18"/>
        <v xml:space="preserve"> -</v>
      </c>
      <c r="CH38" s="112">
        <v>120000</v>
      </c>
      <c r="CI38" s="109">
        <v>0</v>
      </c>
      <c r="CJ38" s="109">
        <v>0</v>
      </c>
      <c r="CK38" s="289">
        <f t="shared" si="19"/>
        <v>0</v>
      </c>
      <c r="CL38" s="397" t="str">
        <f t="shared" si="20"/>
        <v xml:space="preserve"> -</v>
      </c>
      <c r="CM38" s="405">
        <f t="shared" si="21"/>
        <v>395000</v>
      </c>
      <c r="CN38" s="406">
        <f t="shared" si="22"/>
        <v>54961</v>
      </c>
      <c r="CO38" s="406">
        <f t="shared" si="23"/>
        <v>0</v>
      </c>
      <c r="CP38" s="412">
        <f t="shared" si="24"/>
        <v>0.13914177215189874</v>
      </c>
      <c r="CQ38" s="390" t="str">
        <f t="shared" si="25"/>
        <v xml:space="preserve"> -</v>
      </c>
      <c r="CR38" s="113">
        <v>2</v>
      </c>
      <c r="CS38" s="114" t="s">
        <v>1074</v>
      </c>
      <c r="CT38" s="237" t="s">
        <v>902</v>
      </c>
    </row>
    <row r="39" spans="2:98" ht="30" customHeight="1" x14ac:dyDescent="0.2">
      <c r="B39" s="856"/>
      <c r="C39" s="859"/>
      <c r="D39" s="876" t="s">
        <v>559</v>
      </c>
      <c r="E39" s="869">
        <v>0.8</v>
      </c>
      <c r="F39" s="869">
        <v>0.9</v>
      </c>
      <c r="G39" s="203"/>
      <c r="H39" s="869">
        <v>0.8</v>
      </c>
      <c r="I39" s="203"/>
      <c r="J39" s="203"/>
      <c r="K39" s="869">
        <v>0.03</v>
      </c>
      <c r="L39" s="203"/>
      <c r="M39" s="203"/>
      <c r="N39" s="869">
        <v>0.86</v>
      </c>
      <c r="O39" s="200"/>
      <c r="P39" s="200"/>
      <c r="Q39" s="879">
        <v>0.9</v>
      </c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783"/>
      <c r="AN39" s="790"/>
      <c r="AO39" s="867"/>
      <c r="AP39" s="773"/>
      <c r="AQ39" s="82" t="s">
        <v>560</v>
      </c>
      <c r="AR39" s="83">
        <v>0</v>
      </c>
      <c r="AS39" s="82" t="s">
        <v>561</v>
      </c>
      <c r="AT39" s="84">
        <v>2</v>
      </c>
      <c r="AU39" s="126">
        <v>2</v>
      </c>
      <c r="AV39" s="85">
        <v>2</v>
      </c>
      <c r="AW39" s="326">
        <v>1</v>
      </c>
      <c r="AX39" s="85">
        <v>2</v>
      </c>
      <c r="AY39" s="326">
        <v>1</v>
      </c>
      <c r="AZ39" s="85">
        <v>2</v>
      </c>
      <c r="BA39" s="332">
        <v>1</v>
      </c>
      <c r="BB39" s="86">
        <v>2</v>
      </c>
      <c r="BC39" s="332">
        <v>1</v>
      </c>
      <c r="BD39" s="87">
        <v>2</v>
      </c>
      <c r="BE39" s="85">
        <v>0</v>
      </c>
      <c r="BF39" s="85">
        <v>0</v>
      </c>
      <c r="BG39" s="339">
        <v>0</v>
      </c>
      <c r="BH39" s="383">
        <f t="shared" si="1"/>
        <v>1</v>
      </c>
      <c r="BI39" s="427">
        <f t="shared" si="2"/>
        <v>1</v>
      </c>
      <c r="BJ39" s="384">
        <f t="shared" si="3"/>
        <v>0</v>
      </c>
      <c r="BK39" s="427">
        <f t="shared" si="4"/>
        <v>0</v>
      </c>
      <c r="BL39" s="384">
        <f t="shared" si="5"/>
        <v>0</v>
      </c>
      <c r="BM39" s="427">
        <f t="shared" si="6"/>
        <v>0</v>
      </c>
      <c r="BN39" s="384">
        <f t="shared" si="7"/>
        <v>0</v>
      </c>
      <c r="BO39" s="427">
        <f t="shared" si="8"/>
        <v>0</v>
      </c>
      <c r="BP39" s="618">
        <f t="shared" si="12"/>
        <v>1</v>
      </c>
      <c r="BQ39" s="611">
        <f t="shared" si="9"/>
        <v>1</v>
      </c>
      <c r="BR39" s="626">
        <f t="shared" si="10"/>
        <v>1</v>
      </c>
      <c r="BS39" s="87">
        <v>100000</v>
      </c>
      <c r="BT39" s="85">
        <v>91366</v>
      </c>
      <c r="BU39" s="85">
        <v>0</v>
      </c>
      <c r="BV39" s="95">
        <f t="shared" si="13"/>
        <v>0.91366000000000003</v>
      </c>
      <c r="BW39" s="388" t="str">
        <f t="shared" si="14"/>
        <v xml:space="preserve"> -</v>
      </c>
      <c r="BX39" s="96">
        <v>100000</v>
      </c>
      <c r="BY39" s="85">
        <v>0</v>
      </c>
      <c r="BZ39" s="85">
        <v>0</v>
      </c>
      <c r="CA39" s="95">
        <f t="shared" si="15"/>
        <v>0</v>
      </c>
      <c r="CB39" s="395" t="str">
        <f t="shared" si="16"/>
        <v xml:space="preserve"> -</v>
      </c>
      <c r="CC39" s="87">
        <v>110000</v>
      </c>
      <c r="CD39" s="85">
        <v>0</v>
      </c>
      <c r="CE39" s="85">
        <v>0</v>
      </c>
      <c r="CF39" s="95">
        <f t="shared" si="17"/>
        <v>0</v>
      </c>
      <c r="CG39" s="388" t="str">
        <f t="shared" si="18"/>
        <v xml:space="preserve"> -</v>
      </c>
      <c r="CH39" s="96">
        <v>110000</v>
      </c>
      <c r="CI39" s="85">
        <v>0</v>
      </c>
      <c r="CJ39" s="85">
        <v>0</v>
      </c>
      <c r="CK39" s="95">
        <f t="shared" si="19"/>
        <v>0</v>
      </c>
      <c r="CL39" s="395" t="str">
        <f t="shared" si="20"/>
        <v xml:space="preserve"> -</v>
      </c>
      <c r="CM39" s="403">
        <f t="shared" si="21"/>
        <v>420000</v>
      </c>
      <c r="CN39" s="404">
        <f t="shared" si="22"/>
        <v>91366</v>
      </c>
      <c r="CO39" s="404">
        <f t="shared" si="23"/>
        <v>0</v>
      </c>
      <c r="CP39" s="410">
        <f t="shared" si="24"/>
        <v>0.21753809523809522</v>
      </c>
      <c r="CQ39" s="388" t="str">
        <f t="shared" si="25"/>
        <v xml:space="preserve"> -</v>
      </c>
      <c r="CR39" s="90">
        <v>2</v>
      </c>
      <c r="CS39" s="138" t="s">
        <v>1074</v>
      </c>
      <c r="CT39" s="224" t="s">
        <v>902</v>
      </c>
    </row>
    <row r="40" spans="2:98" ht="30" customHeight="1" x14ac:dyDescent="0.2">
      <c r="B40" s="856"/>
      <c r="C40" s="859"/>
      <c r="D40" s="876"/>
      <c r="E40" s="869"/>
      <c r="F40" s="869"/>
      <c r="G40" s="203"/>
      <c r="H40" s="869"/>
      <c r="I40" s="203"/>
      <c r="J40" s="203"/>
      <c r="K40" s="869"/>
      <c r="L40" s="203"/>
      <c r="M40" s="203"/>
      <c r="N40" s="869"/>
      <c r="O40" s="200"/>
      <c r="P40" s="200"/>
      <c r="Q40" s="879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783"/>
      <c r="AN40" s="790"/>
      <c r="AO40" s="867"/>
      <c r="AP40" s="773"/>
      <c r="AQ40" s="82" t="s">
        <v>562</v>
      </c>
      <c r="AR40" s="83">
        <v>0</v>
      </c>
      <c r="AS40" s="82" t="s">
        <v>563</v>
      </c>
      <c r="AT40" s="84">
        <v>1</v>
      </c>
      <c r="AU40" s="126">
        <v>12</v>
      </c>
      <c r="AV40" s="85">
        <v>1</v>
      </c>
      <c r="AW40" s="326">
        <v>8.3333333333333329E-2</v>
      </c>
      <c r="AX40" s="85">
        <v>3</v>
      </c>
      <c r="AY40" s="326">
        <v>0.25</v>
      </c>
      <c r="AZ40" s="85">
        <v>4</v>
      </c>
      <c r="BA40" s="332">
        <v>0.33333333333333331</v>
      </c>
      <c r="BB40" s="86">
        <v>4</v>
      </c>
      <c r="BC40" s="332">
        <v>0.33333333333333331</v>
      </c>
      <c r="BD40" s="87">
        <v>1</v>
      </c>
      <c r="BE40" s="85">
        <v>0</v>
      </c>
      <c r="BF40" s="85">
        <v>0</v>
      </c>
      <c r="BG40" s="339">
        <v>0</v>
      </c>
      <c r="BH40" s="383">
        <f t="shared" si="1"/>
        <v>1</v>
      </c>
      <c r="BI40" s="427">
        <f t="shared" si="2"/>
        <v>1</v>
      </c>
      <c r="BJ40" s="384">
        <f t="shared" si="3"/>
        <v>0</v>
      </c>
      <c r="BK40" s="427">
        <f t="shared" si="4"/>
        <v>0</v>
      </c>
      <c r="BL40" s="384">
        <f t="shared" si="5"/>
        <v>0</v>
      </c>
      <c r="BM40" s="427">
        <f t="shared" si="6"/>
        <v>0</v>
      </c>
      <c r="BN40" s="384">
        <f t="shared" si="7"/>
        <v>0</v>
      </c>
      <c r="BO40" s="427">
        <f t="shared" si="8"/>
        <v>0</v>
      </c>
      <c r="BP40" s="618">
        <f t="shared" si="12"/>
        <v>8.3333333333333329E-2</v>
      </c>
      <c r="BQ40" s="611">
        <f t="shared" si="9"/>
        <v>8.3333333333333329E-2</v>
      </c>
      <c r="BR40" s="626">
        <f t="shared" si="10"/>
        <v>8.3333333333333329E-2</v>
      </c>
      <c r="BS40" s="87">
        <v>57000</v>
      </c>
      <c r="BT40" s="85">
        <v>56173</v>
      </c>
      <c r="BU40" s="85">
        <v>0</v>
      </c>
      <c r="BV40" s="95">
        <f t="shared" si="13"/>
        <v>0.98549122807017542</v>
      </c>
      <c r="BW40" s="388" t="str">
        <f t="shared" si="14"/>
        <v xml:space="preserve"> -</v>
      </c>
      <c r="BX40" s="96">
        <v>120000</v>
      </c>
      <c r="BY40" s="85">
        <v>0</v>
      </c>
      <c r="BZ40" s="85">
        <v>0</v>
      </c>
      <c r="CA40" s="95">
        <f t="shared" si="15"/>
        <v>0</v>
      </c>
      <c r="CB40" s="395" t="str">
        <f t="shared" si="16"/>
        <v xml:space="preserve"> -</v>
      </c>
      <c r="CC40" s="87">
        <v>140000</v>
      </c>
      <c r="CD40" s="85">
        <v>0</v>
      </c>
      <c r="CE40" s="85">
        <v>0</v>
      </c>
      <c r="CF40" s="95">
        <f t="shared" si="17"/>
        <v>0</v>
      </c>
      <c r="CG40" s="388" t="str">
        <f t="shared" si="18"/>
        <v xml:space="preserve"> -</v>
      </c>
      <c r="CH40" s="96">
        <v>140000</v>
      </c>
      <c r="CI40" s="85">
        <v>0</v>
      </c>
      <c r="CJ40" s="85">
        <v>0</v>
      </c>
      <c r="CK40" s="95">
        <f t="shared" si="19"/>
        <v>0</v>
      </c>
      <c r="CL40" s="395" t="str">
        <f t="shared" si="20"/>
        <v xml:space="preserve"> -</v>
      </c>
      <c r="CM40" s="403">
        <f t="shared" si="21"/>
        <v>457000</v>
      </c>
      <c r="CN40" s="404">
        <f t="shared" si="22"/>
        <v>56173</v>
      </c>
      <c r="CO40" s="404">
        <f t="shared" si="23"/>
        <v>0</v>
      </c>
      <c r="CP40" s="410">
        <f t="shared" si="24"/>
        <v>0.12291684901531728</v>
      </c>
      <c r="CQ40" s="388" t="str">
        <f t="shared" si="25"/>
        <v xml:space="preserve"> -</v>
      </c>
      <c r="CR40" s="90">
        <v>2</v>
      </c>
      <c r="CS40" s="138" t="s">
        <v>1074</v>
      </c>
      <c r="CT40" s="224" t="s">
        <v>902</v>
      </c>
    </row>
    <row r="41" spans="2:98" ht="30" customHeight="1" x14ac:dyDescent="0.2">
      <c r="B41" s="856"/>
      <c r="C41" s="859"/>
      <c r="D41" s="876"/>
      <c r="E41" s="869"/>
      <c r="F41" s="869"/>
      <c r="G41" s="203"/>
      <c r="H41" s="869"/>
      <c r="I41" s="203"/>
      <c r="J41" s="203"/>
      <c r="K41" s="869"/>
      <c r="L41" s="203"/>
      <c r="M41" s="203"/>
      <c r="N41" s="869"/>
      <c r="O41" s="200"/>
      <c r="P41" s="200"/>
      <c r="Q41" s="879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783"/>
      <c r="AN41" s="790"/>
      <c r="AO41" s="867"/>
      <c r="AP41" s="773"/>
      <c r="AQ41" s="82" t="s">
        <v>564</v>
      </c>
      <c r="AR41" s="83">
        <v>0</v>
      </c>
      <c r="AS41" s="82" t="s">
        <v>565</v>
      </c>
      <c r="AT41" s="84">
        <v>4</v>
      </c>
      <c r="AU41" s="126">
        <v>4</v>
      </c>
      <c r="AV41" s="85">
        <v>4</v>
      </c>
      <c r="AW41" s="326">
        <v>0.25</v>
      </c>
      <c r="AX41" s="85">
        <v>4</v>
      </c>
      <c r="AY41" s="326">
        <v>0.25</v>
      </c>
      <c r="AZ41" s="85">
        <v>4</v>
      </c>
      <c r="BA41" s="332">
        <v>0.25</v>
      </c>
      <c r="BB41" s="86">
        <v>4</v>
      </c>
      <c r="BC41" s="332">
        <v>0.25</v>
      </c>
      <c r="BD41" s="87">
        <v>4</v>
      </c>
      <c r="BE41" s="85">
        <v>0</v>
      </c>
      <c r="BF41" s="85">
        <v>0</v>
      </c>
      <c r="BG41" s="339">
        <v>0</v>
      </c>
      <c r="BH41" s="383">
        <f t="shared" si="1"/>
        <v>1</v>
      </c>
      <c r="BI41" s="427">
        <f t="shared" si="2"/>
        <v>1</v>
      </c>
      <c r="BJ41" s="384">
        <f t="shared" si="3"/>
        <v>0</v>
      </c>
      <c r="BK41" s="427">
        <f t="shared" si="4"/>
        <v>0</v>
      </c>
      <c r="BL41" s="384">
        <f t="shared" si="5"/>
        <v>0</v>
      </c>
      <c r="BM41" s="427">
        <f t="shared" si="6"/>
        <v>0</v>
      </c>
      <c r="BN41" s="384">
        <f t="shared" si="7"/>
        <v>0</v>
      </c>
      <c r="BO41" s="427">
        <f t="shared" si="8"/>
        <v>0</v>
      </c>
      <c r="BP41" s="618">
        <f>+AVERAGE(BD41:BG41)/AU41</f>
        <v>0.25</v>
      </c>
      <c r="BQ41" s="611">
        <f t="shared" si="9"/>
        <v>0.25</v>
      </c>
      <c r="BR41" s="626">
        <f t="shared" si="10"/>
        <v>0.25</v>
      </c>
      <c r="BS41" s="87">
        <v>58262</v>
      </c>
      <c r="BT41" s="85">
        <v>56733</v>
      </c>
      <c r="BU41" s="85">
        <v>0</v>
      </c>
      <c r="BV41" s="95">
        <f t="shared" si="13"/>
        <v>0.97375647935189313</v>
      </c>
      <c r="BW41" s="388" t="str">
        <f t="shared" si="14"/>
        <v xml:space="preserve"> -</v>
      </c>
      <c r="BX41" s="96">
        <v>150000</v>
      </c>
      <c r="BY41" s="85">
        <v>0</v>
      </c>
      <c r="BZ41" s="85">
        <v>0</v>
      </c>
      <c r="CA41" s="95">
        <f t="shared" si="15"/>
        <v>0</v>
      </c>
      <c r="CB41" s="395" t="str">
        <f t="shared" si="16"/>
        <v xml:space="preserve"> -</v>
      </c>
      <c r="CC41" s="87">
        <v>150000</v>
      </c>
      <c r="CD41" s="85">
        <v>0</v>
      </c>
      <c r="CE41" s="85">
        <v>0</v>
      </c>
      <c r="CF41" s="95">
        <f t="shared" si="17"/>
        <v>0</v>
      </c>
      <c r="CG41" s="388" t="str">
        <f t="shared" si="18"/>
        <v xml:space="preserve"> -</v>
      </c>
      <c r="CH41" s="96">
        <v>150000</v>
      </c>
      <c r="CI41" s="85">
        <v>0</v>
      </c>
      <c r="CJ41" s="85">
        <v>0</v>
      </c>
      <c r="CK41" s="95">
        <f t="shared" si="19"/>
        <v>0</v>
      </c>
      <c r="CL41" s="395" t="str">
        <f t="shared" si="20"/>
        <v xml:space="preserve"> -</v>
      </c>
      <c r="CM41" s="403">
        <f t="shared" si="21"/>
        <v>508262</v>
      </c>
      <c r="CN41" s="404">
        <f t="shared" si="22"/>
        <v>56733</v>
      </c>
      <c r="CO41" s="404">
        <f t="shared" si="23"/>
        <v>0</v>
      </c>
      <c r="CP41" s="410">
        <f t="shared" si="24"/>
        <v>0.11162156525571457</v>
      </c>
      <c r="CQ41" s="388" t="str">
        <f t="shared" si="25"/>
        <v xml:space="preserve"> -</v>
      </c>
      <c r="CR41" s="90">
        <v>2</v>
      </c>
      <c r="CS41" s="138" t="s">
        <v>1074</v>
      </c>
      <c r="CT41" s="224" t="s">
        <v>902</v>
      </c>
    </row>
    <row r="42" spans="2:98" ht="30" x14ac:dyDescent="0.2">
      <c r="B42" s="856"/>
      <c r="C42" s="859"/>
      <c r="D42" s="876"/>
      <c r="E42" s="869"/>
      <c r="F42" s="869"/>
      <c r="G42" s="203"/>
      <c r="H42" s="869"/>
      <c r="I42" s="203"/>
      <c r="J42" s="203"/>
      <c r="K42" s="869"/>
      <c r="L42" s="203"/>
      <c r="M42" s="203"/>
      <c r="N42" s="869"/>
      <c r="O42" s="200"/>
      <c r="P42" s="200"/>
      <c r="Q42" s="879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783"/>
      <c r="AN42" s="790"/>
      <c r="AO42" s="867"/>
      <c r="AP42" s="773"/>
      <c r="AQ42" s="82" t="s">
        <v>566</v>
      </c>
      <c r="AR42" s="83">
        <v>0</v>
      </c>
      <c r="AS42" s="82" t="s">
        <v>567</v>
      </c>
      <c r="AT42" s="84">
        <v>1</v>
      </c>
      <c r="AU42" s="126">
        <v>1</v>
      </c>
      <c r="AV42" s="85">
        <v>1</v>
      </c>
      <c r="AW42" s="326">
        <v>0.25</v>
      </c>
      <c r="AX42" s="85">
        <v>1</v>
      </c>
      <c r="AY42" s="326">
        <v>0.25</v>
      </c>
      <c r="AZ42" s="85">
        <v>1</v>
      </c>
      <c r="BA42" s="332">
        <v>0.25</v>
      </c>
      <c r="BB42" s="86">
        <v>1</v>
      </c>
      <c r="BC42" s="332">
        <v>0.25</v>
      </c>
      <c r="BD42" s="87">
        <v>1</v>
      </c>
      <c r="BE42" s="85">
        <v>0</v>
      </c>
      <c r="BF42" s="85">
        <v>0</v>
      </c>
      <c r="BG42" s="339">
        <v>0</v>
      </c>
      <c r="BH42" s="383">
        <f t="shared" si="1"/>
        <v>1</v>
      </c>
      <c r="BI42" s="427">
        <f t="shared" si="2"/>
        <v>1</v>
      </c>
      <c r="BJ42" s="384">
        <f t="shared" si="3"/>
        <v>0</v>
      </c>
      <c r="BK42" s="427">
        <f t="shared" si="4"/>
        <v>0</v>
      </c>
      <c r="BL42" s="384">
        <f t="shared" si="5"/>
        <v>0</v>
      </c>
      <c r="BM42" s="427">
        <f t="shared" si="6"/>
        <v>0</v>
      </c>
      <c r="BN42" s="384">
        <f t="shared" si="7"/>
        <v>0</v>
      </c>
      <c r="BO42" s="427">
        <f t="shared" si="8"/>
        <v>0</v>
      </c>
      <c r="BP42" s="618">
        <f>+AVERAGE(BD42:BG42)/AU42</f>
        <v>0.25</v>
      </c>
      <c r="BQ42" s="611">
        <f t="shared" si="9"/>
        <v>0.25</v>
      </c>
      <c r="BR42" s="626">
        <f t="shared" si="10"/>
        <v>0.25</v>
      </c>
      <c r="BS42" s="87">
        <v>13000</v>
      </c>
      <c r="BT42" s="85">
        <v>8300</v>
      </c>
      <c r="BU42" s="85">
        <v>0</v>
      </c>
      <c r="BV42" s="95">
        <f t="shared" si="13"/>
        <v>0.63846153846153841</v>
      </c>
      <c r="BW42" s="388" t="str">
        <f t="shared" si="14"/>
        <v xml:space="preserve"> -</v>
      </c>
      <c r="BX42" s="96">
        <v>120000</v>
      </c>
      <c r="BY42" s="85">
        <v>0</v>
      </c>
      <c r="BZ42" s="85">
        <v>0</v>
      </c>
      <c r="CA42" s="95">
        <f t="shared" si="15"/>
        <v>0</v>
      </c>
      <c r="CB42" s="395" t="str">
        <f t="shared" si="16"/>
        <v xml:space="preserve"> -</v>
      </c>
      <c r="CC42" s="87">
        <v>100000</v>
      </c>
      <c r="CD42" s="85">
        <v>0</v>
      </c>
      <c r="CE42" s="85">
        <v>0</v>
      </c>
      <c r="CF42" s="95">
        <f t="shared" si="17"/>
        <v>0</v>
      </c>
      <c r="CG42" s="388" t="str">
        <f t="shared" si="18"/>
        <v xml:space="preserve"> -</v>
      </c>
      <c r="CH42" s="96">
        <v>90000</v>
      </c>
      <c r="CI42" s="85">
        <v>0</v>
      </c>
      <c r="CJ42" s="85">
        <v>0</v>
      </c>
      <c r="CK42" s="95">
        <f t="shared" si="19"/>
        <v>0</v>
      </c>
      <c r="CL42" s="395" t="str">
        <f t="shared" si="20"/>
        <v xml:space="preserve"> -</v>
      </c>
      <c r="CM42" s="403">
        <f t="shared" si="21"/>
        <v>323000</v>
      </c>
      <c r="CN42" s="404">
        <f t="shared" si="22"/>
        <v>8300</v>
      </c>
      <c r="CO42" s="404">
        <f t="shared" si="23"/>
        <v>0</v>
      </c>
      <c r="CP42" s="410">
        <f t="shared" si="24"/>
        <v>2.5696594427244583E-2</v>
      </c>
      <c r="CQ42" s="388" t="str">
        <f t="shared" si="25"/>
        <v xml:space="preserve"> -</v>
      </c>
      <c r="CR42" s="90">
        <v>2</v>
      </c>
      <c r="CS42" s="138" t="s">
        <v>1074</v>
      </c>
      <c r="CT42" s="224" t="s">
        <v>902</v>
      </c>
    </row>
    <row r="43" spans="2:98" ht="30" x14ac:dyDescent="0.2">
      <c r="B43" s="856"/>
      <c r="C43" s="859"/>
      <c r="D43" s="876"/>
      <c r="E43" s="869"/>
      <c r="F43" s="869"/>
      <c r="G43" s="203"/>
      <c r="H43" s="869"/>
      <c r="I43" s="203"/>
      <c r="J43" s="203"/>
      <c r="K43" s="869"/>
      <c r="L43" s="203"/>
      <c r="M43" s="203"/>
      <c r="N43" s="869"/>
      <c r="O43" s="200"/>
      <c r="P43" s="200"/>
      <c r="Q43" s="879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783"/>
      <c r="AN43" s="790"/>
      <c r="AO43" s="867"/>
      <c r="AP43" s="773"/>
      <c r="AQ43" s="82" t="s">
        <v>568</v>
      </c>
      <c r="AR43" s="83">
        <v>0</v>
      </c>
      <c r="AS43" s="82" t="s">
        <v>569</v>
      </c>
      <c r="AT43" s="84">
        <v>0</v>
      </c>
      <c r="AU43" s="126">
        <v>20</v>
      </c>
      <c r="AV43" s="85">
        <v>0</v>
      </c>
      <c r="AW43" s="326">
        <v>0</v>
      </c>
      <c r="AX43" s="85">
        <v>6</v>
      </c>
      <c r="AY43" s="326">
        <v>0.3</v>
      </c>
      <c r="AZ43" s="85">
        <v>6</v>
      </c>
      <c r="BA43" s="332">
        <v>0.3</v>
      </c>
      <c r="BB43" s="86">
        <v>8</v>
      </c>
      <c r="BC43" s="332">
        <v>0.4</v>
      </c>
      <c r="BD43" s="87">
        <v>0</v>
      </c>
      <c r="BE43" s="85">
        <v>0</v>
      </c>
      <c r="BF43" s="85">
        <v>0</v>
      </c>
      <c r="BG43" s="339">
        <v>0</v>
      </c>
      <c r="BH43" s="383" t="str">
        <f t="shared" si="1"/>
        <v xml:space="preserve"> -</v>
      </c>
      <c r="BI43" s="427" t="str">
        <f t="shared" si="2"/>
        <v xml:space="preserve"> -</v>
      </c>
      <c r="BJ43" s="384">
        <f t="shared" si="3"/>
        <v>0</v>
      </c>
      <c r="BK43" s="427">
        <f t="shared" si="4"/>
        <v>0</v>
      </c>
      <c r="BL43" s="384">
        <f t="shared" si="5"/>
        <v>0</v>
      </c>
      <c r="BM43" s="427">
        <f t="shared" si="6"/>
        <v>0</v>
      </c>
      <c r="BN43" s="384">
        <f t="shared" si="7"/>
        <v>0</v>
      </c>
      <c r="BO43" s="427">
        <f t="shared" si="8"/>
        <v>0</v>
      </c>
      <c r="BP43" s="618">
        <f t="shared" si="12"/>
        <v>0</v>
      </c>
      <c r="BQ43" s="611">
        <f t="shared" si="9"/>
        <v>0</v>
      </c>
      <c r="BR43" s="626">
        <f t="shared" si="10"/>
        <v>0</v>
      </c>
      <c r="BS43" s="87">
        <v>0</v>
      </c>
      <c r="BT43" s="85">
        <v>0</v>
      </c>
      <c r="BU43" s="85">
        <v>0</v>
      </c>
      <c r="BV43" s="95" t="str">
        <f t="shared" si="13"/>
        <v xml:space="preserve"> -</v>
      </c>
      <c r="BW43" s="388" t="str">
        <f t="shared" si="14"/>
        <v xml:space="preserve"> -</v>
      </c>
      <c r="BX43" s="96">
        <v>90000</v>
      </c>
      <c r="BY43" s="85">
        <v>0</v>
      </c>
      <c r="BZ43" s="85">
        <v>0</v>
      </c>
      <c r="CA43" s="95">
        <f t="shared" si="15"/>
        <v>0</v>
      </c>
      <c r="CB43" s="395" t="str">
        <f t="shared" si="16"/>
        <v xml:space="preserve"> -</v>
      </c>
      <c r="CC43" s="87">
        <v>90000</v>
      </c>
      <c r="CD43" s="85">
        <v>0</v>
      </c>
      <c r="CE43" s="85">
        <v>0</v>
      </c>
      <c r="CF43" s="95">
        <f t="shared" si="17"/>
        <v>0</v>
      </c>
      <c r="CG43" s="388" t="str">
        <f t="shared" si="18"/>
        <v xml:space="preserve"> -</v>
      </c>
      <c r="CH43" s="96">
        <v>90000</v>
      </c>
      <c r="CI43" s="85">
        <v>0</v>
      </c>
      <c r="CJ43" s="85">
        <v>0</v>
      </c>
      <c r="CK43" s="95">
        <f t="shared" si="19"/>
        <v>0</v>
      </c>
      <c r="CL43" s="395" t="str">
        <f t="shared" si="20"/>
        <v xml:space="preserve"> -</v>
      </c>
      <c r="CM43" s="403">
        <f t="shared" si="21"/>
        <v>270000</v>
      </c>
      <c r="CN43" s="404">
        <f t="shared" si="22"/>
        <v>0</v>
      </c>
      <c r="CO43" s="404">
        <f t="shared" si="23"/>
        <v>0</v>
      </c>
      <c r="CP43" s="410">
        <f t="shared" si="24"/>
        <v>0</v>
      </c>
      <c r="CQ43" s="388" t="str">
        <f t="shared" si="25"/>
        <v xml:space="preserve"> -</v>
      </c>
      <c r="CR43" s="90">
        <v>2</v>
      </c>
      <c r="CS43" s="138" t="s">
        <v>1074</v>
      </c>
      <c r="CT43" s="224" t="s">
        <v>902</v>
      </c>
    </row>
    <row r="44" spans="2:98" ht="30" customHeight="1" x14ac:dyDescent="0.2">
      <c r="B44" s="856"/>
      <c r="C44" s="859"/>
      <c r="D44" s="876"/>
      <c r="E44" s="869"/>
      <c r="F44" s="869"/>
      <c r="G44" s="203"/>
      <c r="H44" s="869"/>
      <c r="I44" s="203"/>
      <c r="J44" s="203"/>
      <c r="K44" s="869"/>
      <c r="L44" s="203"/>
      <c r="M44" s="203"/>
      <c r="N44" s="869"/>
      <c r="O44" s="200"/>
      <c r="P44" s="200"/>
      <c r="Q44" s="879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783"/>
      <c r="AN44" s="790"/>
      <c r="AO44" s="867"/>
      <c r="AP44" s="773"/>
      <c r="AQ44" s="82" t="s">
        <v>570</v>
      </c>
      <c r="AR44" s="83">
        <v>0</v>
      </c>
      <c r="AS44" s="82" t="s">
        <v>571</v>
      </c>
      <c r="AT44" s="84">
        <v>4</v>
      </c>
      <c r="AU44" s="126">
        <v>2</v>
      </c>
      <c r="AV44" s="85">
        <v>0</v>
      </c>
      <c r="AW44" s="326">
        <v>0</v>
      </c>
      <c r="AX44" s="85">
        <v>0</v>
      </c>
      <c r="AY44" s="326">
        <v>0</v>
      </c>
      <c r="AZ44" s="85">
        <v>1</v>
      </c>
      <c r="BA44" s="332">
        <v>0.5</v>
      </c>
      <c r="BB44" s="86">
        <v>1</v>
      </c>
      <c r="BC44" s="332">
        <v>0.5</v>
      </c>
      <c r="BD44" s="87">
        <v>0</v>
      </c>
      <c r="BE44" s="85">
        <v>0</v>
      </c>
      <c r="BF44" s="85">
        <v>0</v>
      </c>
      <c r="BG44" s="339">
        <v>0</v>
      </c>
      <c r="BH44" s="383" t="str">
        <f t="shared" si="1"/>
        <v xml:space="preserve"> -</v>
      </c>
      <c r="BI44" s="427" t="str">
        <f t="shared" si="2"/>
        <v xml:space="preserve"> -</v>
      </c>
      <c r="BJ44" s="384" t="str">
        <f t="shared" si="3"/>
        <v xml:space="preserve"> -</v>
      </c>
      <c r="BK44" s="427" t="str">
        <f t="shared" si="4"/>
        <v xml:space="preserve"> -</v>
      </c>
      <c r="BL44" s="384">
        <f t="shared" si="5"/>
        <v>0</v>
      </c>
      <c r="BM44" s="427">
        <f t="shared" si="6"/>
        <v>0</v>
      </c>
      <c r="BN44" s="384">
        <f t="shared" si="7"/>
        <v>0</v>
      </c>
      <c r="BO44" s="427">
        <f t="shared" si="8"/>
        <v>0</v>
      </c>
      <c r="BP44" s="618">
        <f t="shared" si="12"/>
        <v>0</v>
      </c>
      <c r="BQ44" s="611">
        <f t="shared" si="9"/>
        <v>0</v>
      </c>
      <c r="BR44" s="626">
        <f t="shared" si="10"/>
        <v>0</v>
      </c>
      <c r="BS44" s="87">
        <v>0</v>
      </c>
      <c r="BT44" s="85">
        <v>0</v>
      </c>
      <c r="BU44" s="85">
        <v>0</v>
      </c>
      <c r="BV44" s="95" t="str">
        <f t="shared" si="13"/>
        <v xml:space="preserve"> -</v>
      </c>
      <c r="BW44" s="388" t="str">
        <f t="shared" si="14"/>
        <v xml:space="preserve"> -</v>
      </c>
      <c r="BX44" s="96">
        <v>0</v>
      </c>
      <c r="BY44" s="85">
        <v>0</v>
      </c>
      <c r="BZ44" s="85">
        <v>0</v>
      </c>
      <c r="CA44" s="95" t="str">
        <f t="shared" si="15"/>
        <v xml:space="preserve"> -</v>
      </c>
      <c r="CB44" s="395" t="str">
        <f t="shared" si="16"/>
        <v xml:space="preserve"> -</v>
      </c>
      <c r="CC44" s="87">
        <v>1000000</v>
      </c>
      <c r="CD44" s="85">
        <v>0</v>
      </c>
      <c r="CE44" s="85">
        <v>0</v>
      </c>
      <c r="CF44" s="95">
        <f t="shared" si="17"/>
        <v>0</v>
      </c>
      <c r="CG44" s="388" t="str">
        <f t="shared" si="18"/>
        <v xml:space="preserve"> -</v>
      </c>
      <c r="CH44" s="96">
        <v>1000000</v>
      </c>
      <c r="CI44" s="85">
        <v>0</v>
      </c>
      <c r="CJ44" s="85">
        <v>0</v>
      </c>
      <c r="CK44" s="95">
        <f t="shared" si="19"/>
        <v>0</v>
      </c>
      <c r="CL44" s="395" t="str">
        <f t="shared" si="20"/>
        <v xml:space="preserve"> -</v>
      </c>
      <c r="CM44" s="403">
        <f t="shared" si="21"/>
        <v>2000000</v>
      </c>
      <c r="CN44" s="404">
        <f t="shared" si="22"/>
        <v>0</v>
      </c>
      <c r="CO44" s="404">
        <f t="shared" si="23"/>
        <v>0</v>
      </c>
      <c r="CP44" s="410">
        <f t="shared" si="24"/>
        <v>0</v>
      </c>
      <c r="CQ44" s="388" t="str">
        <f t="shared" si="25"/>
        <v xml:space="preserve"> -</v>
      </c>
      <c r="CR44" s="90">
        <v>6</v>
      </c>
      <c r="CS44" s="138" t="s">
        <v>1003</v>
      </c>
      <c r="CT44" s="224" t="s">
        <v>910</v>
      </c>
    </row>
    <row r="45" spans="2:98" ht="30" customHeight="1" x14ac:dyDescent="0.2">
      <c r="B45" s="856"/>
      <c r="C45" s="859"/>
      <c r="D45" s="876"/>
      <c r="E45" s="869"/>
      <c r="F45" s="869"/>
      <c r="G45" s="203"/>
      <c r="H45" s="869"/>
      <c r="I45" s="203"/>
      <c r="J45" s="203"/>
      <c r="K45" s="869"/>
      <c r="L45" s="203"/>
      <c r="M45" s="203"/>
      <c r="N45" s="869"/>
      <c r="O45" s="200"/>
      <c r="P45" s="200"/>
      <c r="Q45" s="879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783"/>
      <c r="AN45" s="790"/>
      <c r="AO45" s="867"/>
      <c r="AP45" s="773"/>
      <c r="AQ45" s="82" t="s">
        <v>572</v>
      </c>
      <c r="AR45" s="83">
        <v>0</v>
      </c>
      <c r="AS45" s="82" t="s">
        <v>573</v>
      </c>
      <c r="AT45" s="93">
        <v>0</v>
      </c>
      <c r="AU45" s="134">
        <v>1</v>
      </c>
      <c r="AV45" s="94">
        <v>0</v>
      </c>
      <c r="AW45" s="326">
        <v>0</v>
      </c>
      <c r="AX45" s="94">
        <v>0</v>
      </c>
      <c r="AY45" s="326">
        <v>0</v>
      </c>
      <c r="AZ45" s="94">
        <v>0.2</v>
      </c>
      <c r="BA45" s="332">
        <v>0.2</v>
      </c>
      <c r="BB45" s="95">
        <v>0.8</v>
      </c>
      <c r="BC45" s="332">
        <v>0.8</v>
      </c>
      <c r="BD45" s="349">
        <v>0</v>
      </c>
      <c r="BE45" s="94">
        <v>0</v>
      </c>
      <c r="BF45" s="94">
        <v>0</v>
      </c>
      <c r="BG45" s="340">
        <v>0</v>
      </c>
      <c r="BH45" s="383" t="str">
        <f t="shared" si="1"/>
        <v xml:space="preserve"> -</v>
      </c>
      <c r="BI45" s="427" t="str">
        <f t="shared" si="2"/>
        <v xml:space="preserve"> -</v>
      </c>
      <c r="BJ45" s="384" t="str">
        <f t="shared" si="3"/>
        <v xml:space="preserve"> -</v>
      </c>
      <c r="BK45" s="427" t="str">
        <f t="shared" si="4"/>
        <v xml:space="preserve"> -</v>
      </c>
      <c r="BL45" s="384">
        <f t="shared" si="5"/>
        <v>0</v>
      </c>
      <c r="BM45" s="427">
        <f t="shared" si="6"/>
        <v>0</v>
      </c>
      <c r="BN45" s="384">
        <f t="shared" si="7"/>
        <v>0</v>
      </c>
      <c r="BO45" s="427">
        <f t="shared" si="8"/>
        <v>0</v>
      </c>
      <c r="BP45" s="618">
        <f t="shared" si="12"/>
        <v>0</v>
      </c>
      <c r="BQ45" s="611">
        <f t="shared" si="9"/>
        <v>0</v>
      </c>
      <c r="BR45" s="626">
        <f t="shared" si="10"/>
        <v>0</v>
      </c>
      <c r="BS45" s="87">
        <v>0</v>
      </c>
      <c r="BT45" s="85">
        <v>0</v>
      </c>
      <c r="BU45" s="85">
        <v>0</v>
      </c>
      <c r="BV45" s="95" t="str">
        <f t="shared" si="13"/>
        <v xml:space="preserve"> -</v>
      </c>
      <c r="BW45" s="388" t="str">
        <f t="shared" si="14"/>
        <v xml:space="preserve"> -</v>
      </c>
      <c r="BX45" s="96">
        <v>0</v>
      </c>
      <c r="BY45" s="85">
        <v>0</v>
      </c>
      <c r="BZ45" s="85">
        <v>0</v>
      </c>
      <c r="CA45" s="95" t="str">
        <f t="shared" si="15"/>
        <v xml:space="preserve"> -</v>
      </c>
      <c r="CB45" s="395" t="str">
        <f t="shared" si="16"/>
        <v xml:space="preserve"> -</v>
      </c>
      <c r="CC45" s="87">
        <v>1800000</v>
      </c>
      <c r="CD45" s="85">
        <v>0</v>
      </c>
      <c r="CE45" s="85">
        <v>0</v>
      </c>
      <c r="CF45" s="95">
        <f t="shared" si="17"/>
        <v>0</v>
      </c>
      <c r="CG45" s="388" t="str">
        <f t="shared" si="18"/>
        <v xml:space="preserve"> -</v>
      </c>
      <c r="CH45" s="96">
        <v>2000000</v>
      </c>
      <c r="CI45" s="85">
        <v>0</v>
      </c>
      <c r="CJ45" s="85">
        <v>0</v>
      </c>
      <c r="CK45" s="95">
        <f t="shared" si="19"/>
        <v>0</v>
      </c>
      <c r="CL45" s="395" t="str">
        <f t="shared" si="20"/>
        <v xml:space="preserve"> -</v>
      </c>
      <c r="CM45" s="403">
        <f t="shared" si="21"/>
        <v>3800000</v>
      </c>
      <c r="CN45" s="404">
        <f t="shared" si="22"/>
        <v>0</v>
      </c>
      <c r="CO45" s="404">
        <f t="shared" si="23"/>
        <v>0</v>
      </c>
      <c r="CP45" s="410">
        <f t="shared" si="24"/>
        <v>0</v>
      </c>
      <c r="CQ45" s="388" t="str">
        <f t="shared" si="25"/>
        <v xml:space="preserve"> -</v>
      </c>
      <c r="CR45" s="90">
        <v>6</v>
      </c>
      <c r="CS45" s="138" t="s">
        <v>1003</v>
      </c>
      <c r="CT45" s="224" t="s">
        <v>910</v>
      </c>
    </row>
    <row r="46" spans="2:98" ht="30" customHeight="1" thickBot="1" x14ac:dyDescent="0.25">
      <c r="B46" s="857"/>
      <c r="C46" s="860"/>
      <c r="D46" s="897"/>
      <c r="E46" s="908"/>
      <c r="F46" s="908"/>
      <c r="G46" s="252"/>
      <c r="H46" s="908"/>
      <c r="I46" s="252"/>
      <c r="J46" s="252"/>
      <c r="K46" s="908"/>
      <c r="L46" s="252"/>
      <c r="M46" s="252"/>
      <c r="N46" s="908"/>
      <c r="O46" s="253"/>
      <c r="P46" s="253"/>
      <c r="Q46" s="912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777"/>
      <c r="AN46" s="910"/>
      <c r="AO46" s="911"/>
      <c r="AP46" s="778"/>
      <c r="AQ46" s="97" t="s">
        <v>574</v>
      </c>
      <c r="AR46" s="98">
        <v>0</v>
      </c>
      <c r="AS46" s="97" t="s">
        <v>575</v>
      </c>
      <c r="AT46" s="99">
        <v>160</v>
      </c>
      <c r="AU46" s="181">
        <v>50</v>
      </c>
      <c r="AV46" s="139">
        <v>0</v>
      </c>
      <c r="AW46" s="324">
        <v>0</v>
      </c>
      <c r="AX46" s="139">
        <v>0</v>
      </c>
      <c r="AY46" s="324">
        <v>0</v>
      </c>
      <c r="AZ46" s="139">
        <v>50</v>
      </c>
      <c r="BA46" s="330">
        <v>1</v>
      </c>
      <c r="BB46" s="140">
        <v>0</v>
      </c>
      <c r="BC46" s="330">
        <v>0</v>
      </c>
      <c r="BD46" s="141">
        <v>0</v>
      </c>
      <c r="BE46" s="139">
        <v>0</v>
      </c>
      <c r="BF46" s="139">
        <v>0</v>
      </c>
      <c r="BG46" s="345">
        <v>0</v>
      </c>
      <c r="BH46" s="417" t="str">
        <f t="shared" si="1"/>
        <v xml:space="preserve"> -</v>
      </c>
      <c r="BI46" s="424" t="str">
        <f t="shared" si="2"/>
        <v xml:space="preserve"> -</v>
      </c>
      <c r="BJ46" s="382" t="str">
        <f t="shared" si="3"/>
        <v xml:space="preserve"> -</v>
      </c>
      <c r="BK46" s="424" t="str">
        <f t="shared" si="4"/>
        <v xml:space="preserve"> -</v>
      </c>
      <c r="BL46" s="382">
        <f t="shared" si="5"/>
        <v>0</v>
      </c>
      <c r="BM46" s="424">
        <f t="shared" si="6"/>
        <v>0</v>
      </c>
      <c r="BN46" s="382" t="str">
        <f t="shared" si="7"/>
        <v xml:space="preserve"> -</v>
      </c>
      <c r="BO46" s="424" t="str">
        <f t="shared" si="8"/>
        <v xml:space="preserve"> -</v>
      </c>
      <c r="BP46" s="616">
        <f t="shared" si="12"/>
        <v>0</v>
      </c>
      <c r="BQ46" s="609">
        <f t="shared" si="9"/>
        <v>0</v>
      </c>
      <c r="BR46" s="624">
        <f t="shared" si="10"/>
        <v>0</v>
      </c>
      <c r="BS46" s="141">
        <v>0</v>
      </c>
      <c r="BT46" s="139">
        <v>0</v>
      </c>
      <c r="BU46" s="139">
        <v>0</v>
      </c>
      <c r="BV46" s="147" t="str">
        <f t="shared" si="13"/>
        <v xml:space="preserve"> -</v>
      </c>
      <c r="BW46" s="389" t="str">
        <f t="shared" si="14"/>
        <v xml:space="preserve"> -</v>
      </c>
      <c r="BX46" s="142">
        <v>0</v>
      </c>
      <c r="BY46" s="139">
        <v>0</v>
      </c>
      <c r="BZ46" s="139">
        <v>0</v>
      </c>
      <c r="CA46" s="147" t="str">
        <f t="shared" si="15"/>
        <v xml:space="preserve"> -</v>
      </c>
      <c r="CB46" s="396" t="str">
        <f t="shared" si="16"/>
        <v xml:space="preserve"> -</v>
      </c>
      <c r="CC46" s="141">
        <v>200000</v>
      </c>
      <c r="CD46" s="139">
        <v>0</v>
      </c>
      <c r="CE46" s="139">
        <v>0</v>
      </c>
      <c r="CF46" s="147">
        <f t="shared" si="17"/>
        <v>0</v>
      </c>
      <c r="CG46" s="389" t="str">
        <f t="shared" si="18"/>
        <v xml:space="preserve"> -</v>
      </c>
      <c r="CH46" s="142">
        <v>0</v>
      </c>
      <c r="CI46" s="139">
        <v>0</v>
      </c>
      <c r="CJ46" s="139">
        <v>0</v>
      </c>
      <c r="CK46" s="147" t="str">
        <f t="shared" si="19"/>
        <v xml:space="preserve"> -</v>
      </c>
      <c r="CL46" s="396" t="str">
        <f t="shared" si="20"/>
        <v xml:space="preserve"> -</v>
      </c>
      <c r="CM46" s="407">
        <f t="shared" si="21"/>
        <v>200000</v>
      </c>
      <c r="CN46" s="408">
        <f t="shared" si="22"/>
        <v>0</v>
      </c>
      <c r="CO46" s="408">
        <f t="shared" si="23"/>
        <v>0</v>
      </c>
      <c r="CP46" s="411">
        <f t="shared" si="24"/>
        <v>0</v>
      </c>
      <c r="CQ46" s="389" t="str">
        <f t="shared" si="25"/>
        <v xml:space="preserve"> -</v>
      </c>
      <c r="CR46" s="103">
        <v>6</v>
      </c>
      <c r="CS46" s="182" t="s">
        <v>1003</v>
      </c>
      <c r="CT46" s="225" t="s">
        <v>910</v>
      </c>
    </row>
    <row r="48" spans="2:98" ht="26.25" thickBot="1" x14ac:dyDescent="0.4"/>
    <row r="49" spans="52:60" ht="20.100000000000001" customHeight="1" thickBot="1" x14ac:dyDescent="0.4">
      <c r="BD49" s="454">
        <v>2020</v>
      </c>
      <c r="BE49" s="455">
        <v>2021</v>
      </c>
      <c r="BF49" s="455">
        <v>2022</v>
      </c>
      <c r="BG49" s="455">
        <v>2023</v>
      </c>
      <c r="BH49" s="456" t="s">
        <v>915</v>
      </c>
    </row>
    <row r="50" spans="52:60" ht="20.100000000000001" customHeight="1" x14ac:dyDescent="0.35">
      <c r="AZ50" s="764" t="s">
        <v>19</v>
      </c>
      <c r="BA50" s="765"/>
      <c r="BB50" s="765"/>
      <c r="BC50" s="766"/>
      <c r="BD50" s="462">
        <v>1</v>
      </c>
      <c r="BE50" s="446">
        <v>0</v>
      </c>
      <c r="BF50" s="446">
        <v>0</v>
      </c>
      <c r="BG50" s="446">
        <v>0</v>
      </c>
      <c r="BH50" s="447">
        <f>+AVERAGE(BQ32:BQ35)</f>
        <v>0.23749999999999999</v>
      </c>
    </row>
    <row r="51" spans="52:60" ht="20.100000000000001" customHeight="1" x14ac:dyDescent="0.35">
      <c r="AZ51" s="767" t="s">
        <v>20</v>
      </c>
      <c r="BA51" s="768"/>
      <c r="BB51" s="768"/>
      <c r="BC51" s="769"/>
      <c r="BD51" s="463">
        <v>0.9</v>
      </c>
      <c r="BE51" s="440">
        <v>0</v>
      </c>
      <c r="BF51" s="440">
        <v>0</v>
      </c>
      <c r="BG51" s="440">
        <v>0</v>
      </c>
      <c r="BH51" s="448">
        <f>+AVERAGE(BQ11,BQ13:BQ18,BQ20:BQ22)</f>
        <v>0.2278890476190476</v>
      </c>
    </row>
    <row r="52" spans="52:60" ht="20.100000000000001" customHeight="1" x14ac:dyDescent="0.35">
      <c r="AZ52" s="905" t="s">
        <v>916</v>
      </c>
      <c r="BA52" s="906"/>
      <c r="BB52" s="906"/>
      <c r="BC52" s="907"/>
      <c r="BD52" s="463">
        <v>1</v>
      </c>
      <c r="BE52" s="440">
        <v>0</v>
      </c>
      <c r="BF52" s="440">
        <v>0</v>
      </c>
      <c r="BG52" s="440">
        <v>0</v>
      </c>
      <c r="BH52" s="448">
        <f>+AVERAGE(BQ25:BQ27)</f>
        <v>0.45</v>
      </c>
    </row>
    <row r="53" spans="52:60" ht="20.100000000000001" customHeight="1" x14ac:dyDescent="0.35">
      <c r="AZ53" s="905" t="s">
        <v>917</v>
      </c>
      <c r="BA53" s="906"/>
      <c r="BB53" s="906"/>
      <c r="BC53" s="907"/>
      <c r="BD53" s="463" t="s">
        <v>978</v>
      </c>
      <c r="BE53" s="440" t="s">
        <v>978</v>
      </c>
      <c r="BF53" s="440">
        <v>0</v>
      </c>
      <c r="BG53" s="440">
        <v>0</v>
      </c>
      <c r="BH53" s="448">
        <f>+BQ36</f>
        <v>0</v>
      </c>
    </row>
    <row r="54" spans="52:60" ht="20.100000000000001" customHeight="1" x14ac:dyDescent="0.35">
      <c r="AZ54" s="905" t="s">
        <v>902</v>
      </c>
      <c r="BA54" s="906"/>
      <c r="BB54" s="906"/>
      <c r="BC54" s="907"/>
      <c r="BD54" s="463">
        <v>1</v>
      </c>
      <c r="BE54" s="440">
        <v>0</v>
      </c>
      <c r="BF54" s="440">
        <v>0</v>
      </c>
      <c r="BG54" s="440">
        <v>0</v>
      </c>
      <c r="BH54" s="448">
        <f>+AVERAGE(BQ38:BQ43)</f>
        <v>0.28888888888888886</v>
      </c>
    </row>
    <row r="55" spans="52:60" ht="20.100000000000001" customHeight="1" x14ac:dyDescent="0.35">
      <c r="AZ55" s="767" t="s">
        <v>914</v>
      </c>
      <c r="BA55" s="768"/>
      <c r="BB55" s="768"/>
      <c r="BC55" s="769"/>
      <c r="BD55" s="463">
        <v>0.64893617021276595</v>
      </c>
      <c r="BE55" s="440">
        <v>0</v>
      </c>
      <c r="BF55" s="440">
        <v>0</v>
      </c>
      <c r="BG55" s="440">
        <v>0</v>
      </c>
      <c r="BH55" s="448">
        <f>+AVERAGE(BQ29:BQ30)</f>
        <v>0.51322188449848016</v>
      </c>
    </row>
    <row r="56" spans="52:60" ht="20.100000000000001" customHeight="1" x14ac:dyDescent="0.35">
      <c r="AZ56" s="767" t="s">
        <v>918</v>
      </c>
      <c r="BA56" s="768"/>
      <c r="BB56" s="768"/>
      <c r="BC56" s="769"/>
      <c r="BD56" s="463">
        <v>0</v>
      </c>
      <c r="BE56" s="440">
        <v>0</v>
      </c>
      <c r="BF56" s="440">
        <v>0</v>
      </c>
      <c r="BG56" s="440">
        <v>0</v>
      </c>
      <c r="BH56" s="448">
        <f>+BQ12</f>
        <v>0</v>
      </c>
    </row>
    <row r="57" spans="52:60" ht="20.100000000000001" customHeight="1" thickBot="1" x14ac:dyDescent="0.4">
      <c r="AZ57" s="882" t="s">
        <v>910</v>
      </c>
      <c r="BA57" s="883"/>
      <c r="BB57" s="883"/>
      <c r="BC57" s="884"/>
      <c r="BD57" s="464" t="e">
        <v>#DIV/0!</v>
      </c>
      <c r="BE57" s="449">
        <v>0</v>
      </c>
      <c r="BF57" s="449">
        <v>0</v>
      </c>
      <c r="BG57" s="449">
        <v>0</v>
      </c>
      <c r="BH57" s="450">
        <f>+AVERAGE(BQ24,BQ44:BQ46)</f>
        <v>0</v>
      </c>
    </row>
  </sheetData>
  <mergeCells count="132">
    <mergeCell ref="T8:AA9"/>
    <mergeCell ref="T10:U10"/>
    <mergeCell ref="V10:W10"/>
    <mergeCell ref="X10:Y10"/>
    <mergeCell ref="Z10:AA10"/>
    <mergeCell ref="AS8:BC9"/>
    <mergeCell ref="AV10:AW10"/>
    <mergeCell ref="AX10:AY10"/>
    <mergeCell ref="B3:CT3"/>
    <mergeCell ref="B4:CT4"/>
    <mergeCell ref="B5:CT5"/>
    <mergeCell ref="B8:B10"/>
    <mergeCell ref="C8:C10"/>
    <mergeCell ref="D8:D10"/>
    <mergeCell ref="E8:E10"/>
    <mergeCell ref="F8:F10"/>
    <mergeCell ref="AM8:AM10"/>
    <mergeCell ref="H10:J10"/>
    <mergeCell ref="K10:M10"/>
    <mergeCell ref="N10:P10"/>
    <mergeCell ref="Q10:S10"/>
    <mergeCell ref="H8:S9"/>
    <mergeCell ref="AN8:AN10"/>
    <mergeCell ref="AO8:AO10"/>
    <mergeCell ref="AP8:AP10"/>
    <mergeCell ref="AQ8:AQ10"/>
    <mergeCell ref="AR8:AR10"/>
    <mergeCell ref="CR8:CR10"/>
    <mergeCell ref="CS8:CS10"/>
    <mergeCell ref="BS9:BW9"/>
    <mergeCell ref="AB8:AL9"/>
    <mergeCell ref="AB10:AC10"/>
    <mergeCell ref="BX9:CB9"/>
    <mergeCell ref="CC9:CG9"/>
    <mergeCell ref="CH9:CL9"/>
    <mergeCell ref="AD10:AE10"/>
    <mergeCell ref="AF10:AG10"/>
    <mergeCell ref="AH10:AI10"/>
    <mergeCell ref="AJ10:AL10"/>
    <mergeCell ref="AZ10:BA10"/>
    <mergeCell ref="BB10:BC10"/>
    <mergeCell ref="AO11:AO12"/>
    <mergeCell ref="D16:D20"/>
    <mergeCell ref="N16:N20"/>
    <mergeCell ref="Q16:Q20"/>
    <mergeCell ref="N11:N15"/>
    <mergeCell ref="Q11:Q15"/>
    <mergeCell ref="AO13:AO16"/>
    <mergeCell ref="AM20:AM22"/>
    <mergeCell ref="AN20:AN22"/>
    <mergeCell ref="AO20:AO22"/>
    <mergeCell ref="AO17:AO18"/>
    <mergeCell ref="N21:N26"/>
    <mergeCell ref="Q21:Q26"/>
    <mergeCell ref="AM24:AM27"/>
    <mergeCell ref="K27:K33"/>
    <mergeCell ref="N27:N33"/>
    <mergeCell ref="Q27:Q33"/>
    <mergeCell ref="AM29:AM30"/>
    <mergeCell ref="AN29:AN30"/>
    <mergeCell ref="AM11:AM18"/>
    <mergeCell ref="AN11:AN18"/>
    <mergeCell ref="H16:H20"/>
    <mergeCell ref="K16:K20"/>
    <mergeCell ref="K11:K15"/>
    <mergeCell ref="H11:H15"/>
    <mergeCell ref="H27:H33"/>
    <mergeCell ref="H21:H26"/>
    <mergeCell ref="K21:K26"/>
    <mergeCell ref="B11:B46"/>
    <mergeCell ref="C11:C46"/>
    <mergeCell ref="D11:D15"/>
    <mergeCell ref="E11:E15"/>
    <mergeCell ref="F11:F15"/>
    <mergeCell ref="D21:D26"/>
    <mergeCell ref="E21:E26"/>
    <mergeCell ref="F21:F26"/>
    <mergeCell ref="D39:D46"/>
    <mergeCell ref="E39:E46"/>
    <mergeCell ref="F39:F46"/>
    <mergeCell ref="E16:E20"/>
    <mergeCell ref="F16:F20"/>
    <mergeCell ref="D27:D33"/>
    <mergeCell ref="E27:E33"/>
    <mergeCell ref="F27:F33"/>
    <mergeCell ref="D34:D38"/>
    <mergeCell ref="E34:E38"/>
    <mergeCell ref="F34:F38"/>
    <mergeCell ref="AP29:AP30"/>
    <mergeCell ref="AM32:AM36"/>
    <mergeCell ref="AN32:AN36"/>
    <mergeCell ref="AO32:AO33"/>
    <mergeCell ref="AP32:AP33"/>
    <mergeCell ref="AP34:AP36"/>
    <mergeCell ref="AP11:AP12"/>
    <mergeCell ref="AP13:AP16"/>
    <mergeCell ref="BS8:CQ8"/>
    <mergeCell ref="BD8:BG9"/>
    <mergeCell ref="BH8:BR9"/>
    <mergeCell ref="BH10:BI10"/>
    <mergeCell ref="BJ10:BK10"/>
    <mergeCell ref="BL10:BM10"/>
    <mergeCell ref="BN10:BO10"/>
    <mergeCell ref="BP10:BR10"/>
    <mergeCell ref="CM9:CQ9"/>
    <mergeCell ref="AO29:AO30"/>
    <mergeCell ref="AO34:AO36"/>
    <mergeCell ref="AP25:AP27"/>
    <mergeCell ref="AP17:AP18"/>
    <mergeCell ref="AP20:AP22"/>
    <mergeCell ref="AN24:AN27"/>
    <mergeCell ref="AO25:AO27"/>
    <mergeCell ref="AZ50:BC50"/>
    <mergeCell ref="AZ51:BC51"/>
    <mergeCell ref="AZ55:BC55"/>
    <mergeCell ref="AZ56:BC56"/>
    <mergeCell ref="AZ57:BC57"/>
    <mergeCell ref="AZ54:BC54"/>
    <mergeCell ref="AZ53:BC53"/>
    <mergeCell ref="AZ52:BC52"/>
    <mergeCell ref="H39:H46"/>
    <mergeCell ref="K39:K46"/>
    <mergeCell ref="AM38:AM46"/>
    <mergeCell ref="AN38:AN46"/>
    <mergeCell ref="AO38:AO46"/>
    <mergeCell ref="AP38:AP46"/>
    <mergeCell ref="Q39:Q46"/>
    <mergeCell ref="N39:N46"/>
    <mergeCell ref="N34:N38"/>
    <mergeCell ref="Q34:Q38"/>
    <mergeCell ref="H34:H38"/>
    <mergeCell ref="K34:K38"/>
  </mergeCells>
  <conditionalFormatting sqref="BR1:BR1048576">
    <cfRule type="iconSet" priority="1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pageMargins left="0.9055118110236221" right="0.51181102362204722" top="0.74803149606299213" bottom="0.74803149606299213" header="0.31496062992125984" footer="0.31496062992125984"/>
  <pageSetup paperSize="14" scale="8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CT95"/>
  <sheetViews>
    <sheetView topLeftCell="F8" zoomScale="60" zoomScaleNormal="60" workbookViewId="0">
      <pane ySplit="3" topLeftCell="A11" activePane="bottomLeft" state="frozen"/>
      <selection activeCell="A8" sqref="A8"/>
      <selection pane="bottomLeft" activeCell="CS24" sqref="CS24"/>
    </sheetView>
  </sheetViews>
  <sheetFormatPr baseColWidth="10" defaultColWidth="10.875" defaultRowHeight="25.5" x14ac:dyDescent="0.35"/>
  <cols>
    <col min="1" max="1" width="2.875" style="1" customWidth="1"/>
    <col min="2" max="2" width="10.875" style="1"/>
    <col min="3" max="3" width="22" style="1" customWidth="1"/>
    <col min="4" max="4" width="24.375" style="1" customWidth="1"/>
    <col min="5" max="5" width="10.875" style="1"/>
    <col min="6" max="6" width="15.875" style="1" customWidth="1"/>
    <col min="7" max="7" width="6.875" style="1" hidden="1" customWidth="1"/>
    <col min="8" max="8" width="10.875" style="1"/>
    <col min="9" max="10" width="6.875" style="1" hidden="1" customWidth="1"/>
    <col min="11" max="11" width="10.875" style="1"/>
    <col min="12" max="13" width="6.875" style="1" hidden="1" customWidth="1"/>
    <col min="14" max="14" width="10.875" style="1"/>
    <col min="15" max="16" width="6.875" style="1" hidden="1" customWidth="1"/>
    <col min="17" max="17" width="10.875" style="1"/>
    <col min="18" max="19" width="6.875" style="1" hidden="1" customWidth="1"/>
    <col min="20" max="20" width="12.875" style="1" hidden="1" customWidth="1"/>
    <col min="21" max="21" width="6.875" style="1" hidden="1" customWidth="1"/>
    <col min="22" max="22" width="12.875" style="1" hidden="1" customWidth="1"/>
    <col min="23" max="23" width="6.875" style="1" hidden="1" customWidth="1"/>
    <col min="24" max="24" width="12.875" style="1" hidden="1" customWidth="1"/>
    <col min="25" max="25" width="6.875" style="1" hidden="1" customWidth="1"/>
    <col min="26" max="26" width="12.875" style="1" hidden="1" customWidth="1"/>
    <col min="27" max="27" width="6.875" style="1" hidden="1" customWidth="1"/>
    <col min="28" max="28" width="12.875" style="1" hidden="1" customWidth="1"/>
    <col min="29" max="29" width="6.875" style="1" hidden="1" customWidth="1"/>
    <col min="30" max="30" width="12.875" style="1" hidden="1" customWidth="1"/>
    <col min="31" max="31" width="6.875" style="1" hidden="1" customWidth="1"/>
    <col min="32" max="32" width="12.875" style="1" hidden="1" customWidth="1"/>
    <col min="33" max="33" width="6.875" style="1" hidden="1" customWidth="1"/>
    <col min="34" max="34" width="12.875" style="1" hidden="1" customWidth="1"/>
    <col min="35" max="35" width="6.875" style="1" hidden="1" customWidth="1"/>
    <col min="36" max="36" width="12.875" style="1" hidden="1" customWidth="1"/>
    <col min="37" max="38" width="6.875" style="1" hidden="1" customWidth="1"/>
    <col min="39" max="39" width="10.875" style="1"/>
    <col min="40" max="40" width="25.375" style="1" customWidth="1"/>
    <col min="41" max="41" width="10.875" style="1"/>
    <col min="42" max="42" width="28.875" style="1" customWidth="1"/>
    <col min="43" max="43" width="65" style="1" customWidth="1"/>
    <col min="44" max="44" width="13.5" style="1" customWidth="1"/>
    <col min="45" max="45" width="65" style="639" customWidth="1"/>
    <col min="46" max="46" width="13" style="1" customWidth="1"/>
    <col min="47" max="47" width="15.125" style="1" customWidth="1"/>
    <col min="48" max="48" width="13" style="1" customWidth="1"/>
    <col min="49" max="49" width="6.875" style="1" hidden="1" customWidth="1"/>
    <col min="50" max="50" width="13.875" style="1" customWidth="1"/>
    <col min="51" max="51" width="6.875" style="1" hidden="1" customWidth="1"/>
    <col min="52" max="52" width="13.875" style="1" customWidth="1"/>
    <col min="53" max="53" width="6.875" style="1" hidden="1" customWidth="1"/>
    <col min="54" max="54" width="13.875" style="1" customWidth="1"/>
    <col min="55" max="55" width="6.875" style="1" hidden="1" customWidth="1"/>
    <col min="56" max="60" width="12.875" style="1" customWidth="1"/>
    <col min="61" max="61" width="6.875" style="1" hidden="1" customWidth="1"/>
    <col min="62" max="62" width="12.875" style="1" customWidth="1"/>
    <col min="63" max="63" width="6.875" style="1" hidden="1" customWidth="1"/>
    <col min="64" max="64" width="12.875" style="1" customWidth="1"/>
    <col min="65" max="65" width="6.875" style="1" hidden="1" customWidth="1"/>
    <col min="66" max="66" width="12.875" style="1" customWidth="1"/>
    <col min="67" max="67" width="6.875" style="1" hidden="1" customWidth="1"/>
    <col min="68" max="68" width="9.375" style="1" customWidth="1"/>
    <col min="69" max="69" width="6.875" style="1" hidden="1" customWidth="1"/>
    <col min="70" max="70" width="6.875" style="633" customWidth="1"/>
    <col min="71" max="73" width="19.375" style="1" customWidth="1"/>
    <col min="74" max="75" width="17.375" style="1" customWidth="1"/>
    <col min="76" max="78" width="19.375" style="1" customWidth="1"/>
    <col min="79" max="80" width="17.375" style="1" customWidth="1"/>
    <col min="81" max="83" width="19.375" style="1" customWidth="1"/>
    <col min="84" max="85" width="17.375" style="1" customWidth="1"/>
    <col min="86" max="88" width="19.375" style="1" customWidth="1"/>
    <col min="89" max="90" width="17.375" style="1" customWidth="1"/>
    <col min="91" max="93" width="19.375" style="1" customWidth="1"/>
    <col min="94" max="95" width="17.375" style="1" customWidth="1"/>
    <col min="96" max="96" width="19.5" style="1" customWidth="1"/>
    <col min="97" max="97" width="24.875" style="1" customWidth="1"/>
    <col min="98" max="98" width="24.125" style="1" customWidth="1"/>
    <col min="99" max="16384" width="10.875" style="1"/>
  </cols>
  <sheetData>
    <row r="1" spans="2:98" ht="26.25" x14ac:dyDescent="0.4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36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3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</row>
    <row r="2" spans="2:98" ht="26.25" x14ac:dyDescent="0.4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36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3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</row>
    <row r="3" spans="2:98" ht="20.100000000000001" customHeight="1" x14ac:dyDescent="0.3">
      <c r="B3" s="792" t="s">
        <v>24</v>
      </c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792"/>
      <c r="AQ3" s="792"/>
      <c r="AR3" s="792"/>
      <c r="AS3" s="792"/>
      <c r="AT3" s="792"/>
      <c r="AU3" s="792"/>
      <c r="AV3" s="792"/>
      <c r="AW3" s="792"/>
      <c r="AX3" s="792"/>
      <c r="AY3" s="792"/>
      <c r="AZ3" s="792"/>
      <c r="BA3" s="792"/>
      <c r="BB3" s="792"/>
      <c r="BC3" s="792"/>
      <c r="BD3" s="792"/>
      <c r="BE3" s="792"/>
      <c r="BF3" s="792"/>
      <c r="BG3" s="792"/>
      <c r="BH3" s="792"/>
      <c r="BI3" s="792"/>
      <c r="BJ3" s="792"/>
      <c r="BK3" s="792"/>
      <c r="BL3" s="792"/>
      <c r="BM3" s="792"/>
      <c r="BN3" s="792"/>
      <c r="BO3" s="792"/>
      <c r="BP3" s="792"/>
      <c r="BQ3" s="792"/>
      <c r="BR3" s="792"/>
      <c r="BS3" s="792"/>
      <c r="BT3" s="792"/>
      <c r="BU3" s="792"/>
      <c r="BV3" s="792"/>
      <c r="BW3" s="792"/>
      <c r="BX3" s="792"/>
      <c r="BY3" s="792"/>
      <c r="BZ3" s="792"/>
      <c r="CA3" s="792"/>
      <c r="CB3" s="792"/>
      <c r="CC3" s="792"/>
      <c r="CD3" s="792"/>
      <c r="CE3" s="792"/>
      <c r="CF3" s="792"/>
      <c r="CG3" s="792"/>
      <c r="CH3" s="792"/>
      <c r="CI3" s="792"/>
      <c r="CJ3" s="792"/>
      <c r="CK3" s="792"/>
      <c r="CL3" s="792"/>
      <c r="CM3" s="792"/>
      <c r="CN3" s="792"/>
      <c r="CO3" s="792"/>
      <c r="CP3" s="792"/>
      <c r="CQ3" s="792"/>
      <c r="CR3" s="792"/>
      <c r="CS3" s="792"/>
      <c r="CT3" s="792"/>
    </row>
    <row r="4" spans="2:98" ht="20.100000000000001" customHeight="1" x14ac:dyDescent="0.3">
      <c r="B4" s="792" t="s">
        <v>43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2"/>
      <c r="CF4" s="792"/>
      <c r="CG4" s="792"/>
      <c r="CH4" s="792"/>
      <c r="CI4" s="792"/>
      <c r="CJ4" s="792"/>
      <c r="CK4" s="792"/>
      <c r="CL4" s="792"/>
      <c r="CM4" s="792"/>
      <c r="CN4" s="792"/>
      <c r="CO4" s="792"/>
      <c r="CP4" s="792"/>
      <c r="CQ4" s="792"/>
      <c r="CR4" s="792"/>
      <c r="CS4" s="792"/>
      <c r="CT4" s="792"/>
    </row>
    <row r="5" spans="2:98" ht="20.100000000000001" customHeight="1" x14ac:dyDescent="0.3">
      <c r="B5" s="792" t="s">
        <v>47</v>
      </c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2"/>
      <c r="Z5" s="792"/>
      <c r="AA5" s="792"/>
      <c r="AB5" s="792"/>
      <c r="AC5" s="792"/>
      <c r="AD5" s="792"/>
      <c r="AE5" s="792"/>
      <c r="AF5" s="792"/>
      <c r="AG5" s="792"/>
      <c r="AH5" s="792"/>
      <c r="AI5" s="792"/>
      <c r="AJ5" s="792"/>
      <c r="AK5" s="792"/>
      <c r="AL5" s="792"/>
      <c r="AM5" s="792"/>
      <c r="AN5" s="792"/>
      <c r="AO5" s="792"/>
      <c r="AP5" s="792"/>
      <c r="AQ5" s="792"/>
      <c r="AR5" s="792"/>
      <c r="AS5" s="792"/>
      <c r="AT5" s="792"/>
      <c r="AU5" s="792"/>
      <c r="AV5" s="792"/>
      <c r="AW5" s="792"/>
      <c r="AX5" s="792"/>
      <c r="AY5" s="792"/>
      <c r="AZ5" s="792"/>
      <c r="BA5" s="792"/>
      <c r="BB5" s="792"/>
      <c r="BC5" s="792"/>
      <c r="BD5" s="792"/>
      <c r="BE5" s="792"/>
      <c r="BF5" s="792"/>
      <c r="BG5" s="792"/>
      <c r="BH5" s="792"/>
      <c r="BI5" s="792"/>
      <c r="BJ5" s="792"/>
      <c r="BK5" s="792"/>
      <c r="BL5" s="792"/>
      <c r="BM5" s="792"/>
      <c r="BN5" s="792"/>
      <c r="BO5" s="792"/>
      <c r="BP5" s="792"/>
      <c r="BQ5" s="792"/>
      <c r="BR5" s="792"/>
      <c r="BS5" s="792"/>
      <c r="BT5" s="792"/>
      <c r="BU5" s="792"/>
      <c r="BV5" s="792"/>
      <c r="BW5" s="792"/>
      <c r="BX5" s="792"/>
      <c r="BY5" s="792"/>
      <c r="BZ5" s="792"/>
      <c r="CA5" s="792"/>
      <c r="CB5" s="792"/>
      <c r="CC5" s="792"/>
      <c r="CD5" s="792"/>
      <c r="CE5" s="792"/>
      <c r="CF5" s="792"/>
      <c r="CG5" s="792"/>
      <c r="CH5" s="792"/>
      <c r="CI5" s="792"/>
      <c r="CJ5" s="792"/>
      <c r="CK5" s="792"/>
      <c r="CL5" s="792"/>
      <c r="CM5" s="792"/>
      <c r="CN5" s="792"/>
      <c r="CO5" s="792"/>
      <c r="CP5" s="792"/>
      <c r="CQ5" s="792"/>
      <c r="CR5" s="792"/>
      <c r="CS5" s="792"/>
      <c r="CT5" s="792"/>
    </row>
    <row r="6" spans="2:98" ht="14.25" customHeight="1" x14ac:dyDescent="0.4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37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31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</row>
    <row r="7" spans="2:98" ht="14.25" customHeight="1" thickBot="1" x14ac:dyDescent="0.4">
      <c r="B7" s="6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1"/>
      <c r="AQ7" s="62"/>
      <c r="AR7" s="62"/>
      <c r="AS7" s="63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32"/>
      <c r="BS7" s="64"/>
      <c r="BT7" s="64"/>
      <c r="BU7" s="62"/>
      <c r="BV7" s="62"/>
      <c r="BW7" s="62"/>
      <c r="BX7" s="64"/>
      <c r="BY7" s="64"/>
      <c r="BZ7" s="64"/>
      <c r="CA7" s="64"/>
      <c r="CB7" s="62"/>
      <c r="CC7" s="64"/>
      <c r="CD7" s="64"/>
      <c r="CE7" s="64"/>
      <c r="CF7" s="64"/>
      <c r="CG7" s="62"/>
      <c r="CH7" s="64"/>
      <c r="CI7" s="64"/>
      <c r="CJ7" s="64"/>
      <c r="CK7" s="64"/>
      <c r="CL7" s="62"/>
      <c r="CM7" s="62"/>
      <c r="CN7" s="62"/>
      <c r="CO7" s="62"/>
      <c r="CP7" s="62"/>
      <c r="CQ7" s="62"/>
      <c r="CR7" s="62"/>
      <c r="CS7" s="62"/>
    </row>
    <row r="8" spans="2:98" ht="15" customHeight="1" thickBot="1" x14ac:dyDescent="0.25">
      <c r="B8" s="793" t="s">
        <v>25</v>
      </c>
      <c r="C8" s="793" t="s">
        <v>26</v>
      </c>
      <c r="D8" s="795" t="s">
        <v>417</v>
      </c>
      <c r="E8" s="797" t="s">
        <v>28</v>
      </c>
      <c r="F8" s="805" t="s">
        <v>29</v>
      </c>
      <c r="G8" s="795"/>
      <c r="H8" s="805" t="s">
        <v>30</v>
      </c>
      <c r="I8" s="797"/>
      <c r="J8" s="797"/>
      <c r="K8" s="797"/>
      <c r="L8" s="797"/>
      <c r="M8" s="797"/>
      <c r="N8" s="797"/>
      <c r="O8" s="797"/>
      <c r="P8" s="797"/>
      <c r="Q8" s="797"/>
      <c r="R8" s="797"/>
      <c r="S8" s="806"/>
      <c r="T8" s="810" t="s">
        <v>31</v>
      </c>
      <c r="U8" s="811"/>
      <c r="V8" s="811"/>
      <c r="W8" s="811"/>
      <c r="X8" s="811"/>
      <c r="Y8" s="811"/>
      <c r="Z8" s="811"/>
      <c r="AA8" s="812"/>
      <c r="AB8" s="820" t="s">
        <v>32</v>
      </c>
      <c r="AC8" s="821"/>
      <c r="AD8" s="821"/>
      <c r="AE8" s="821"/>
      <c r="AF8" s="821"/>
      <c r="AG8" s="821"/>
      <c r="AH8" s="821"/>
      <c r="AI8" s="821"/>
      <c r="AJ8" s="821"/>
      <c r="AK8" s="821"/>
      <c r="AL8" s="822"/>
      <c r="AM8" s="799" t="s">
        <v>25</v>
      </c>
      <c r="AN8" s="833" t="s">
        <v>27</v>
      </c>
      <c r="AO8" s="799" t="s">
        <v>25</v>
      </c>
      <c r="AP8" s="839" t="s">
        <v>33</v>
      </c>
      <c r="AQ8" s="839" t="s">
        <v>34</v>
      </c>
      <c r="AR8" s="839" t="s">
        <v>35</v>
      </c>
      <c r="AS8" s="805" t="s">
        <v>36</v>
      </c>
      <c r="AT8" s="797"/>
      <c r="AU8" s="797"/>
      <c r="AV8" s="797"/>
      <c r="AW8" s="797"/>
      <c r="AX8" s="797"/>
      <c r="AY8" s="797"/>
      <c r="AZ8" s="797"/>
      <c r="BA8" s="797"/>
      <c r="BB8" s="797"/>
      <c r="BC8" s="806"/>
      <c r="BD8" s="799" t="s">
        <v>31</v>
      </c>
      <c r="BE8" s="797"/>
      <c r="BF8" s="797"/>
      <c r="BG8" s="806"/>
      <c r="BH8" s="900" t="s">
        <v>32</v>
      </c>
      <c r="BI8" s="842"/>
      <c r="BJ8" s="842"/>
      <c r="BK8" s="842"/>
      <c r="BL8" s="842"/>
      <c r="BM8" s="842"/>
      <c r="BN8" s="842"/>
      <c r="BO8" s="842"/>
      <c r="BP8" s="842"/>
      <c r="BQ8" s="842"/>
      <c r="BR8" s="843"/>
      <c r="BS8" s="849" t="s">
        <v>418</v>
      </c>
      <c r="BT8" s="850"/>
      <c r="BU8" s="850"/>
      <c r="BV8" s="850"/>
      <c r="BW8" s="850"/>
      <c r="BX8" s="850"/>
      <c r="BY8" s="850"/>
      <c r="BZ8" s="850"/>
      <c r="CA8" s="850"/>
      <c r="CB8" s="850"/>
      <c r="CC8" s="850"/>
      <c r="CD8" s="850"/>
      <c r="CE8" s="850"/>
      <c r="CF8" s="850"/>
      <c r="CG8" s="850"/>
      <c r="CH8" s="850"/>
      <c r="CI8" s="850"/>
      <c r="CJ8" s="850"/>
      <c r="CK8" s="850"/>
      <c r="CL8" s="850"/>
      <c r="CM8" s="850"/>
      <c r="CN8" s="850"/>
      <c r="CO8" s="850"/>
      <c r="CP8" s="850"/>
      <c r="CQ8" s="851"/>
      <c r="CR8" s="831" t="s">
        <v>37</v>
      </c>
      <c r="CS8" s="833" t="s">
        <v>38</v>
      </c>
    </row>
    <row r="9" spans="2:98" ht="15" customHeight="1" thickBot="1" x14ac:dyDescent="0.25">
      <c r="B9" s="794"/>
      <c r="C9" s="794"/>
      <c r="D9" s="796"/>
      <c r="E9" s="798"/>
      <c r="F9" s="904"/>
      <c r="G9" s="796"/>
      <c r="H9" s="807"/>
      <c r="I9" s="808"/>
      <c r="J9" s="808"/>
      <c r="K9" s="808"/>
      <c r="L9" s="808"/>
      <c r="M9" s="808"/>
      <c r="N9" s="808"/>
      <c r="O9" s="808"/>
      <c r="P9" s="808"/>
      <c r="Q9" s="808"/>
      <c r="R9" s="808"/>
      <c r="S9" s="809"/>
      <c r="T9" s="813"/>
      <c r="U9" s="814"/>
      <c r="V9" s="814"/>
      <c r="W9" s="814"/>
      <c r="X9" s="814"/>
      <c r="Y9" s="814"/>
      <c r="Z9" s="814"/>
      <c r="AA9" s="815"/>
      <c r="AB9" s="823"/>
      <c r="AC9" s="824"/>
      <c r="AD9" s="824"/>
      <c r="AE9" s="824"/>
      <c r="AF9" s="824"/>
      <c r="AG9" s="824"/>
      <c r="AH9" s="824"/>
      <c r="AI9" s="824"/>
      <c r="AJ9" s="824"/>
      <c r="AK9" s="824"/>
      <c r="AL9" s="825"/>
      <c r="AM9" s="800"/>
      <c r="AN9" s="834"/>
      <c r="AO9" s="800"/>
      <c r="AP9" s="840"/>
      <c r="AQ9" s="840"/>
      <c r="AR9" s="840"/>
      <c r="AS9" s="807"/>
      <c r="AT9" s="808"/>
      <c r="AU9" s="808"/>
      <c r="AV9" s="808"/>
      <c r="AW9" s="808"/>
      <c r="AX9" s="808"/>
      <c r="AY9" s="808"/>
      <c r="AZ9" s="808"/>
      <c r="BA9" s="808"/>
      <c r="BB9" s="808"/>
      <c r="BC9" s="809"/>
      <c r="BD9" s="841"/>
      <c r="BE9" s="808"/>
      <c r="BF9" s="808"/>
      <c r="BG9" s="809"/>
      <c r="BH9" s="901"/>
      <c r="BI9" s="844"/>
      <c r="BJ9" s="844"/>
      <c r="BK9" s="844"/>
      <c r="BL9" s="844"/>
      <c r="BM9" s="844"/>
      <c r="BN9" s="844"/>
      <c r="BO9" s="844"/>
      <c r="BP9" s="844"/>
      <c r="BQ9" s="844"/>
      <c r="BR9" s="845"/>
      <c r="BS9" s="835">
        <v>2020</v>
      </c>
      <c r="BT9" s="836"/>
      <c r="BU9" s="836"/>
      <c r="BV9" s="836"/>
      <c r="BW9" s="837"/>
      <c r="BX9" s="836">
        <v>2021</v>
      </c>
      <c r="BY9" s="836"/>
      <c r="BZ9" s="836"/>
      <c r="CA9" s="836"/>
      <c r="CB9" s="836"/>
      <c r="CC9" s="835">
        <v>2022</v>
      </c>
      <c r="CD9" s="836"/>
      <c r="CE9" s="836"/>
      <c r="CF9" s="836"/>
      <c r="CG9" s="837"/>
      <c r="CH9" s="836">
        <v>2023</v>
      </c>
      <c r="CI9" s="836"/>
      <c r="CJ9" s="836"/>
      <c r="CK9" s="836"/>
      <c r="CL9" s="837"/>
      <c r="CM9" s="835" t="s">
        <v>42</v>
      </c>
      <c r="CN9" s="836"/>
      <c r="CO9" s="836"/>
      <c r="CP9" s="836"/>
      <c r="CQ9" s="837"/>
      <c r="CR9" s="832"/>
      <c r="CS9" s="834"/>
    </row>
    <row r="10" spans="2:98" ht="30" customHeight="1" thickBot="1" x14ac:dyDescent="0.25">
      <c r="B10" s="794"/>
      <c r="C10" s="794"/>
      <c r="D10" s="796"/>
      <c r="E10" s="798"/>
      <c r="F10" s="801"/>
      <c r="G10" s="804"/>
      <c r="H10" s="801">
        <v>2020</v>
      </c>
      <c r="I10" s="802"/>
      <c r="J10" s="804"/>
      <c r="K10" s="801">
        <v>2021</v>
      </c>
      <c r="L10" s="802"/>
      <c r="M10" s="804"/>
      <c r="N10" s="801">
        <v>2022</v>
      </c>
      <c r="O10" s="802"/>
      <c r="P10" s="804"/>
      <c r="Q10" s="801">
        <v>2023</v>
      </c>
      <c r="R10" s="802"/>
      <c r="S10" s="802"/>
      <c r="T10" s="816">
        <v>2020</v>
      </c>
      <c r="U10" s="817"/>
      <c r="V10" s="818">
        <v>2021</v>
      </c>
      <c r="W10" s="817"/>
      <c r="X10" s="818">
        <v>2022</v>
      </c>
      <c r="Y10" s="817"/>
      <c r="Z10" s="818">
        <v>2023</v>
      </c>
      <c r="AA10" s="819"/>
      <c r="AB10" s="826">
        <v>2020</v>
      </c>
      <c r="AC10" s="827"/>
      <c r="AD10" s="827">
        <v>2021</v>
      </c>
      <c r="AE10" s="827"/>
      <c r="AF10" s="827">
        <v>2022</v>
      </c>
      <c r="AG10" s="827"/>
      <c r="AH10" s="827">
        <v>2023</v>
      </c>
      <c r="AI10" s="827"/>
      <c r="AJ10" s="828" t="s">
        <v>42</v>
      </c>
      <c r="AK10" s="829"/>
      <c r="AL10" s="830"/>
      <c r="AM10" s="800"/>
      <c r="AN10" s="834"/>
      <c r="AO10" s="800"/>
      <c r="AP10" s="840"/>
      <c r="AQ10" s="840"/>
      <c r="AR10" s="840"/>
      <c r="AS10" s="66" t="s">
        <v>39</v>
      </c>
      <c r="AT10" s="66" t="s">
        <v>28</v>
      </c>
      <c r="AU10" s="66" t="s">
        <v>40</v>
      </c>
      <c r="AV10" s="852">
        <v>2020</v>
      </c>
      <c r="AW10" s="853"/>
      <c r="AX10" s="852">
        <v>2021</v>
      </c>
      <c r="AY10" s="853"/>
      <c r="AZ10" s="852">
        <v>2022</v>
      </c>
      <c r="BA10" s="853"/>
      <c r="BB10" s="852">
        <v>2023</v>
      </c>
      <c r="BC10" s="903"/>
      <c r="BD10" s="318">
        <v>2020</v>
      </c>
      <c r="BE10" s="319">
        <v>2021</v>
      </c>
      <c r="BF10" s="319">
        <v>2022</v>
      </c>
      <c r="BG10" s="320">
        <v>2023</v>
      </c>
      <c r="BH10" s="902">
        <v>2020</v>
      </c>
      <c r="BI10" s="847"/>
      <c r="BJ10" s="847">
        <v>2021</v>
      </c>
      <c r="BK10" s="847"/>
      <c r="BL10" s="847">
        <v>2022</v>
      </c>
      <c r="BM10" s="847"/>
      <c r="BN10" s="847">
        <v>2023</v>
      </c>
      <c r="BO10" s="847"/>
      <c r="BP10" s="847" t="s">
        <v>42</v>
      </c>
      <c r="BQ10" s="847"/>
      <c r="BR10" s="848"/>
      <c r="BS10" s="318" t="s">
        <v>4</v>
      </c>
      <c r="BT10" s="319" t="s">
        <v>5</v>
      </c>
      <c r="BU10" s="319" t="s">
        <v>6</v>
      </c>
      <c r="BV10" s="303" t="s">
        <v>7</v>
      </c>
      <c r="BW10" s="320" t="s">
        <v>8</v>
      </c>
      <c r="BX10" s="318" t="s">
        <v>4</v>
      </c>
      <c r="BY10" s="319" t="s">
        <v>5</v>
      </c>
      <c r="BZ10" s="319" t="s">
        <v>6</v>
      </c>
      <c r="CA10" s="303" t="s">
        <v>7</v>
      </c>
      <c r="CB10" s="320" t="s">
        <v>8</v>
      </c>
      <c r="CC10" s="318" t="s">
        <v>4</v>
      </c>
      <c r="CD10" s="319" t="s">
        <v>5</v>
      </c>
      <c r="CE10" s="319" t="s">
        <v>6</v>
      </c>
      <c r="CF10" s="303" t="s">
        <v>7</v>
      </c>
      <c r="CG10" s="320" t="s">
        <v>8</v>
      </c>
      <c r="CH10" s="318" t="s">
        <v>4</v>
      </c>
      <c r="CI10" s="319" t="s">
        <v>5</v>
      </c>
      <c r="CJ10" s="319" t="s">
        <v>6</v>
      </c>
      <c r="CK10" s="303" t="s">
        <v>7</v>
      </c>
      <c r="CL10" s="320" t="s">
        <v>8</v>
      </c>
      <c r="CM10" s="318" t="s">
        <v>4</v>
      </c>
      <c r="CN10" s="319" t="s">
        <v>5</v>
      </c>
      <c r="CO10" s="319" t="s">
        <v>6</v>
      </c>
      <c r="CP10" s="303" t="s">
        <v>7</v>
      </c>
      <c r="CQ10" s="320" t="s">
        <v>8</v>
      </c>
      <c r="CR10" s="832"/>
      <c r="CS10" s="834"/>
      <c r="CT10" s="68" t="s">
        <v>41</v>
      </c>
    </row>
    <row r="11" spans="2:98" ht="30" x14ac:dyDescent="0.2">
      <c r="B11" s="855">
        <v>0.13456852749665651</v>
      </c>
      <c r="C11" s="858" t="s">
        <v>576</v>
      </c>
      <c r="D11" s="861" t="s">
        <v>577</v>
      </c>
      <c r="E11" s="915">
        <v>4.7</v>
      </c>
      <c r="F11" s="915">
        <v>4.8600000000000003</v>
      </c>
      <c r="G11" s="254"/>
      <c r="H11" s="915">
        <v>4.7</v>
      </c>
      <c r="I11" s="254"/>
      <c r="J11" s="254"/>
      <c r="K11" s="915">
        <v>4.7</v>
      </c>
      <c r="L11" s="254"/>
      <c r="M11" s="254"/>
      <c r="N11" s="915">
        <v>4.7699999999999996</v>
      </c>
      <c r="O11" s="255"/>
      <c r="P11" s="255"/>
      <c r="Q11" s="916">
        <v>4.8600000000000003</v>
      </c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776">
        <v>0.65146258830720727</v>
      </c>
      <c r="AN11" s="789" t="s">
        <v>578</v>
      </c>
      <c r="AO11" s="913">
        <v>2.6938142701031921E-3</v>
      </c>
      <c r="AP11" s="772" t="s">
        <v>579</v>
      </c>
      <c r="AQ11" s="70" t="s">
        <v>580</v>
      </c>
      <c r="AR11" s="71">
        <v>0</v>
      </c>
      <c r="AS11" s="70" t="s">
        <v>581</v>
      </c>
      <c r="AT11" s="72">
        <v>218</v>
      </c>
      <c r="AU11" s="73">
        <v>450</v>
      </c>
      <c r="AV11" s="74">
        <v>200</v>
      </c>
      <c r="AW11" s="322">
        <v>0.44444444444444442</v>
      </c>
      <c r="AX11" s="74">
        <v>150</v>
      </c>
      <c r="AY11" s="322">
        <v>0.33333333333333331</v>
      </c>
      <c r="AZ11" s="74">
        <v>50</v>
      </c>
      <c r="BA11" s="328">
        <v>0.1111111111111111</v>
      </c>
      <c r="BB11" s="75">
        <v>50</v>
      </c>
      <c r="BC11" s="328">
        <f>+BB11/AU11</f>
        <v>0.1111111111111111</v>
      </c>
      <c r="BD11" s="76">
        <v>262</v>
      </c>
      <c r="BE11" s="74">
        <v>0</v>
      </c>
      <c r="BF11" s="74">
        <v>0</v>
      </c>
      <c r="BG11" s="338">
        <v>0</v>
      </c>
      <c r="BH11" s="375">
        <f>IF(AV11=0," -",BD11/AV11)</f>
        <v>1.31</v>
      </c>
      <c r="BI11" s="422">
        <f>IF(AV11=0," -",IF(BH11&gt;100%,100%,BH11))</f>
        <v>1</v>
      </c>
      <c r="BJ11" s="376">
        <f>IF(AX11=0," -",BE11/AX11)</f>
        <v>0</v>
      </c>
      <c r="BK11" s="422">
        <f>IF(AX11=0," -",IF(BJ11&gt;100%,100%,BJ11))</f>
        <v>0</v>
      </c>
      <c r="BL11" s="376">
        <f>IF(AZ11=0," -",BF11/AZ11)</f>
        <v>0</v>
      </c>
      <c r="BM11" s="422">
        <f>IF(AZ11=0," -",IF(BL11&gt;100%,100%,BL11))</f>
        <v>0</v>
      </c>
      <c r="BN11" s="376">
        <f>IF(BB11=0," -",BG11/BB11)</f>
        <v>0</v>
      </c>
      <c r="BO11" s="422">
        <f>IF(BB11=0," -",IF(BN11&gt;100%,100%,BN11))</f>
        <v>0</v>
      </c>
      <c r="BP11" s="614">
        <f>+SUM(BD11:BG11)/AU11</f>
        <v>0.5822222222222222</v>
      </c>
      <c r="BQ11" s="607">
        <f>+IF(BP11&gt;100%,100%,BP11)</f>
        <v>0.5822222222222222</v>
      </c>
      <c r="BR11" s="622">
        <f>+BQ11</f>
        <v>0.5822222222222222</v>
      </c>
      <c r="BS11" s="76">
        <v>92511.817999999999</v>
      </c>
      <c r="BT11" s="74">
        <v>47890</v>
      </c>
      <c r="BU11" s="74">
        <v>22500</v>
      </c>
      <c r="BV11" s="137">
        <f>IF(BS11=0," -",BT11/BS11)</f>
        <v>0.5176635919099547</v>
      </c>
      <c r="BW11" s="387">
        <f>IF(BU11=0," -",IF(BT11=0,100%,BU11/BT11))</f>
        <v>0.46982668615577367</v>
      </c>
      <c r="BX11" s="77">
        <v>100000</v>
      </c>
      <c r="BY11" s="74">
        <v>0</v>
      </c>
      <c r="BZ11" s="74">
        <v>0</v>
      </c>
      <c r="CA11" s="137">
        <f>IF(BX11=0," -",BY11/BX11)</f>
        <v>0</v>
      </c>
      <c r="CB11" s="394" t="str">
        <f>IF(BZ11=0," -",IF(BY11=0,100%,BZ11/BY11))</f>
        <v xml:space="preserve"> -</v>
      </c>
      <c r="CC11" s="76">
        <v>60000</v>
      </c>
      <c r="CD11" s="74">
        <v>0</v>
      </c>
      <c r="CE11" s="74">
        <v>0</v>
      </c>
      <c r="CF11" s="137">
        <f>IF(CC11=0," -",CD11/CC11)</f>
        <v>0</v>
      </c>
      <c r="CG11" s="387" t="str">
        <f>IF(CE11=0," -",IF(CD11=0,100%,CE11/CD11))</f>
        <v xml:space="preserve"> -</v>
      </c>
      <c r="CH11" s="77">
        <v>60000</v>
      </c>
      <c r="CI11" s="74">
        <v>0</v>
      </c>
      <c r="CJ11" s="74">
        <v>0</v>
      </c>
      <c r="CK11" s="137">
        <f>IF(CH11=0," -",CI11/CH11)</f>
        <v>0</v>
      </c>
      <c r="CL11" s="394" t="str">
        <f>IF(CJ11=0," -",IF(CI11=0,100%,CJ11/CI11))</f>
        <v xml:space="preserve"> -</v>
      </c>
      <c r="CM11" s="401">
        <f t="shared" ref="CM11:CO12" si="0">+BS11+BX11+CC11+CH11</f>
        <v>312511.81799999997</v>
      </c>
      <c r="CN11" s="402">
        <f t="shared" si="0"/>
        <v>47890</v>
      </c>
      <c r="CO11" s="402">
        <f t="shared" si="0"/>
        <v>22500</v>
      </c>
      <c r="CP11" s="409">
        <f>IF(CM11=0," -",CN11/CM11)</f>
        <v>0.15324220474759775</v>
      </c>
      <c r="CQ11" s="387">
        <f>IF(CO11=0," -",IF(CN11=0,100%,CO11/CN11))</f>
        <v>0.46982668615577367</v>
      </c>
      <c r="CR11" s="78" t="s">
        <v>1066</v>
      </c>
      <c r="CS11" s="135" t="s">
        <v>1027</v>
      </c>
      <c r="CT11" s="223" t="s">
        <v>17</v>
      </c>
    </row>
    <row r="12" spans="2:98" ht="45" x14ac:dyDescent="0.2">
      <c r="B12" s="856"/>
      <c r="C12" s="859"/>
      <c r="D12" s="862"/>
      <c r="E12" s="863"/>
      <c r="F12" s="863"/>
      <c r="G12" s="201"/>
      <c r="H12" s="863"/>
      <c r="I12" s="201"/>
      <c r="J12" s="201"/>
      <c r="K12" s="863"/>
      <c r="L12" s="201"/>
      <c r="M12" s="201"/>
      <c r="N12" s="863"/>
      <c r="O12" s="204"/>
      <c r="P12" s="204"/>
      <c r="Q12" s="875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783"/>
      <c r="AN12" s="790"/>
      <c r="AO12" s="867"/>
      <c r="AP12" s="773"/>
      <c r="AQ12" s="82" t="s">
        <v>582</v>
      </c>
      <c r="AR12" s="83">
        <v>0</v>
      </c>
      <c r="AS12" s="82" t="s">
        <v>583</v>
      </c>
      <c r="AT12" s="84">
        <v>164</v>
      </c>
      <c r="AU12" s="126">
        <v>300</v>
      </c>
      <c r="AV12" s="85">
        <v>0</v>
      </c>
      <c r="AW12" s="323">
        <v>0</v>
      </c>
      <c r="AX12" s="85">
        <v>100</v>
      </c>
      <c r="AY12" s="323">
        <v>0.33333333333333331</v>
      </c>
      <c r="AZ12" s="85">
        <v>100</v>
      </c>
      <c r="BA12" s="329">
        <v>0.33333333333333331</v>
      </c>
      <c r="BB12" s="86">
        <v>100</v>
      </c>
      <c r="BC12" s="329">
        <f>+BB12/AU12</f>
        <v>0.33333333333333331</v>
      </c>
      <c r="BD12" s="87">
        <v>22</v>
      </c>
      <c r="BE12" s="85">
        <v>0</v>
      </c>
      <c r="BF12" s="85">
        <v>0</v>
      </c>
      <c r="BG12" s="339">
        <v>0</v>
      </c>
      <c r="BH12" s="377" t="str">
        <f>IF(AV12=0," -",BD12/AV12)</f>
        <v xml:space="preserve"> -</v>
      </c>
      <c r="BI12" s="423" t="str">
        <f>IF(AV12=0," -",IF(BH12&gt;100%,100%,BH12))</f>
        <v xml:space="preserve"> -</v>
      </c>
      <c r="BJ12" s="378">
        <f>IF(AX12=0," -",BE12/AX12)</f>
        <v>0</v>
      </c>
      <c r="BK12" s="423">
        <f>IF(AX12=0," -",IF(BJ12&gt;100%,100%,BJ12))</f>
        <v>0</v>
      </c>
      <c r="BL12" s="378">
        <f>IF(AZ12=0," -",BF12/AZ12)</f>
        <v>0</v>
      </c>
      <c r="BM12" s="423">
        <f>IF(AZ12=0," -",IF(BL12&gt;100%,100%,BL12))</f>
        <v>0</v>
      </c>
      <c r="BN12" s="378">
        <f>IF(BB12=0," -",BG12/BB12)</f>
        <v>0</v>
      </c>
      <c r="BO12" s="423">
        <f>IF(BB12=0," -",IF(BN12&gt;100%,100%,BN12))</f>
        <v>0</v>
      </c>
      <c r="BP12" s="615">
        <f>+SUM(BE12:BG12)/AU12</f>
        <v>0</v>
      </c>
      <c r="BQ12" s="608">
        <f>+IF(BP12&gt;100%,100%,BP12)</f>
        <v>0</v>
      </c>
      <c r="BR12" s="623">
        <f>+BQ12</f>
        <v>0</v>
      </c>
      <c r="BS12" s="87">
        <v>0</v>
      </c>
      <c r="BT12" s="85">
        <v>0</v>
      </c>
      <c r="BU12" s="85">
        <v>0</v>
      </c>
      <c r="BV12" s="95" t="str">
        <f>IF(BS12=0," -",BT12/BS12)</f>
        <v xml:space="preserve"> -</v>
      </c>
      <c r="BW12" s="388" t="str">
        <f>IF(BU12=0," -",IF(BT12=0,100%,BU12/BT12))</f>
        <v xml:space="preserve"> -</v>
      </c>
      <c r="BX12" s="96">
        <v>50000</v>
      </c>
      <c r="BY12" s="85">
        <v>0</v>
      </c>
      <c r="BZ12" s="85">
        <v>0</v>
      </c>
      <c r="CA12" s="95">
        <f>IF(BX12=0," -",BY12/BX12)</f>
        <v>0</v>
      </c>
      <c r="CB12" s="395" t="str">
        <f>IF(BZ12=0," -",IF(BY12=0,100%,BZ12/BY12))</f>
        <v xml:space="preserve"> -</v>
      </c>
      <c r="CC12" s="87">
        <v>70000</v>
      </c>
      <c r="CD12" s="85">
        <v>0</v>
      </c>
      <c r="CE12" s="85">
        <v>0</v>
      </c>
      <c r="CF12" s="95">
        <f>IF(CC12=0," -",CD12/CC12)</f>
        <v>0</v>
      </c>
      <c r="CG12" s="388" t="str">
        <f>IF(CE12=0," -",IF(CD12=0,100%,CE12/CD12))</f>
        <v xml:space="preserve"> -</v>
      </c>
      <c r="CH12" s="96">
        <v>70000</v>
      </c>
      <c r="CI12" s="85">
        <v>0</v>
      </c>
      <c r="CJ12" s="85">
        <v>0</v>
      </c>
      <c r="CK12" s="95">
        <f>IF(CH12=0," -",CI12/CH12)</f>
        <v>0</v>
      </c>
      <c r="CL12" s="395" t="str">
        <f>IF(CJ12=0," -",IF(CI12=0,100%,CJ12/CI12))</f>
        <v xml:space="preserve"> -</v>
      </c>
      <c r="CM12" s="403">
        <f t="shared" si="0"/>
        <v>190000</v>
      </c>
      <c r="CN12" s="404">
        <f t="shared" si="0"/>
        <v>0</v>
      </c>
      <c r="CO12" s="404">
        <f t="shared" si="0"/>
        <v>0</v>
      </c>
      <c r="CP12" s="410">
        <f>IF(CM12=0," -",CN12/CM12)</f>
        <v>0</v>
      </c>
      <c r="CQ12" s="388" t="str">
        <f>IF(CO12=0," -",IF(CN12=0,100%,CO12/CN12))</f>
        <v xml:space="preserve"> -</v>
      </c>
      <c r="CR12" s="90" t="s">
        <v>1049</v>
      </c>
      <c r="CS12" s="138" t="s">
        <v>1030</v>
      </c>
      <c r="CT12" s="224" t="s">
        <v>17</v>
      </c>
    </row>
    <row r="13" spans="2:98" ht="75.75" thickBot="1" x14ac:dyDescent="0.25">
      <c r="B13" s="856"/>
      <c r="C13" s="859"/>
      <c r="D13" s="862"/>
      <c r="E13" s="863"/>
      <c r="F13" s="863"/>
      <c r="G13" s="201"/>
      <c r="H13" s="863"/>
      <c r="I13" s="201"/>
      <c r="J13" s="201"/>
      <c r="K13" s="863"/>
      <c r="L13" s="201"/>
      <c r="M13" s="201"/>
      <c r="N13" s="863"/>
      <c r="O13" s="204"/>
      <c r="P13" s="204"/>
      <c r="Q13" s="875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783"/>
      <c r="AN13" s="790"/>
      <c r="AO13" s="868"/>
      <c r="AP13" s="774"/>
      <c r="AQ13" s="116" t="s">
        <v>584</v>
      </c>
      <c r="AR13" s="117">
        <v>0</v>
      </c>
      <c r="AS13" s="116" t="s">
        <v>585</v>
      </c>
      <c r="AT13" s="118">
        <v>0</v>
      </c>
      <c r="AU13" s="30">
        <v>1</v>
      </c>
      <c r="AV13" s="139">
        <v>0</v>
      </c>
      <c r="AW13" s="324">
        <v>0</v>
      </c>
      <c r="AX13" s="139">
        <v>1</v>
      </c>
      <c r="AY13" s="324">
        <v>0.33</v>
      </c>
      <c r="AZ13" s="139">
        <v>1</v>
      </c>
      <c r="BA13" s="330">
        <v>0.33</v>
      </c>
      <c r="BB13" s="140">
        <v>1</v>
      </c>
      <c r="BC13" s="330">
        <v>0.34</v>
      </c>
      <c r="BD13" s="141">
        <v>0</v>
      </c>
      <c r="BE13" s="139">
        <v>0</v>
      </c>
      <c r="BF13" s="121">
        <v>0</v>
      </c>
      <c r="BG13" s="346">
        <v>0</v>
      </c>
      <c r="BH13" s="417" t="str">
        <f t="shared" ref="BH13:BH76" si="1">IF(AV13=0," -",BD13/AV13)</f>
        <v xml:space="preserve"> -</v>
      </c>
      <c r="BI13" s="424" t="str">
        <f t="shared" ref="BI13:BI76" si="2">IF(AV13=0," -",IF(BH13&gt;100%,100%,BH13))</f>
        <v xml:space="preserve"> -</v>
      </c>
      <c r="BJ13" s="382">
        <f t="shared" ref="BJ13:BJ76" si="3">IF(AX13=0," -",BE13/AX13)</f>
        <v>0</v>
      </c>
      <c r="BK13" s="424">
        <f t="shared" ref="BK13:BK76" si="4">IF(AX13=0," -",IF(BJ13&gt;100%,100%,BJ13))</f>
        <v>0</v>
      </c>
      <c r="BL13" s="382">
        <f t="shared" ref="BL13:BL76" si="5">IF(AZ13=0," -",BF13/AZ13)</f>
        <v>0</v>
      </c>
      <c r="BM13" s="424">
        <f t="shared" ref="BM13:BM76" si="6">IF(AZ13=0," -",IF(BL13&gt;100%,100%,BL13))</f>
        <v>0</v>
      </c>
      <c r="BN13" s="382">
        <f t="shared" ref="BN13:BN76" si="7">IF(BB13=0," -",BG13/BB13)</f>
        <v>0</v>
      </c>
      <c r="BO13" s="424">
        <f t="shared" ref="BO13:BO76" si="8">IF(BB13=0," -",IF(BN13&gt;100%,100%,BN13))</f>
        <v>0</v>
      </c>
      <c r="BP13" s="616">
        <f>+AVERAGE(BE13:BG13)/AU13</f>
        <v>0</v>
      </c>
      <c r="BQ13" s="609">
        <f t="shared" ref="BQ13:BQ76" si="9">+IF(BP13&gt;100%,100%,BP13)</f>
        <v>0</v>
      </c>
      <c r="BR13" s="624">
        <f t="shared" ref="BR13:BR76" si="10">+BQ13</f>
        <v>0</v>
      </c>
      <c r="BS13" s="120">
        <v>0</v>
      </c>
      <c r="BT13" s="121">
        <v>0</v>
      </c>
      <c r="BU13" s="121">
        <v>0</v>
      </c>
      <c r="BV13" s="147" t="str">
        <f t="shared" ref="BV13:BV76" si="11">IF(BS13=0," -",BT13/BS13)</f>
        <v xml:space="preserve"> -</v>
      </c>
      <c r="BW13" s="389" t="str">
        <f t="shared" ref="BW13:BW76" si="12">IF(BU13=0," -",IF(BT13=0,100%,BU13/BT13))</f>
        <v xml:space="preserve"> -</v>
      </c>
      <c r="BX13" s="142">
        <v>50000</v>
      </c>
      <c r="BY13" s="139">
        <v>0</v>
      </c>
      <c r="BZ13" s="139">
        <v>0</v>
      </c>
      <c r="CA13" s="147">
        <f t="shared" ref="CA13:CA76" si="13">IF(BX13=0," -",BY13/BX13)</f>
        <v>0</v>
      </c>
      <c r="CB13" s="396" t="str">
        <f t="shared" ref="CB13:CB76" si="14">IF(BZ13=0," -",IF(BY13=0,100%,BZ13/BY13))</f>
        <v xml:space="preserve"> -</v>
      </c>
      <c r="CC13" s="141">
        <v>70000</v>
      </c>
      <c r="CD13" s="139">
        <v>0</v>
      </c>
      <c r="CE13" s="139">
        <v>0</v>
      </c>
      <c r="CF13" s="147">
        <f t="shared" ref="CF13:CF76" si="15">IF(CC13=0," -",CD13/CC13)</f>
        <v>0</v>
      </c>
      <c r="CG13" s="389" t="str">
        <f t="shared" ref="CG13:CG76" si="16">IF(CE13=0," -",IF(CD13=0,100%,CE13/CD13))</f>
        <v xml:space="preserve"> -</v>
      </c>
      <c r="CH13" s="142">
        <v>70000</v>
      </c>
      <c r="CI13" s="139">
        <v>0</v>
      </c>
      <c r="CJ13" s="139">
        <v>0</v>
      </c>
      <c r="CK13" s="147">
        <f t="shared" ref="CK13:CK76" si="17">IF(CH13=0," -",CI13/CH13)</f>
        <v>0</v>
      </c>
      <c r="CL13" s="396" t="str">
        <f t="shared" ref="CL13:CL76" si="18">IF(CJ13=0," -",IF(CI13=0,100%,CJ13/CI13))</f>
        <v xml:space="preserve"> -</v>
      </c>
      <c r="CM13" s="407">
        <f t="shared" ref="CM13:CM76" si="19">+BS13+BX13+CC13+CH13</f>
        <v>190000</v>
      </c>
      <c r="CN13" s="408">
        <f t="shared" ref="CN13:CN76" si="20">+BT13+BY13+CD13+CI13</f>
        <v>0</v>
      </c>
      <c r="CO13" s="408">
        <f t="shared" ref="CO13:CO76" si="21">+BU13+BZ13+CE13+CJ13</f>
        <v>0</v>
      </c>
      <c r="CP13" s="411">
        <f t="shared" ref="CP13:CP76" si="22">IF(CM13=0," -",CN13/CM13)</f>
        <v>0</v>
      </c>
      <c r="CQ13" s="389" t="str">
        <f t="shared" ref="CQ13:CQ76" si="23">IF(CO13=0," -",IF(CN13=0,100%,CO13/CN13))</f>
        <v xml:space="preserve"> -</v>
      </c>
      <c r="CR13" s="123" t="s">
        <v>1013</v>
      </c>
      <c r="CS13" s="143" t="s">
        <v>1031</v>
      </c>
      <c r="CT13" s="235" t="s">
        <v>17</v>
      </c>
    </row>
    <row r="14" spans="2:98" ht="45" customHeight="1" thickBot="1" x14ac:dyDescent="0.25">
      <c r="B14" s="856"/>
      <c r="C14" s="859"/>
      <c r="D14" s="862"/>
      <c r="E14" s="863"/>
      <c r="F14" s="863"/>
      <c r="G14" s="201"/>
      <c r="H14" s="863"/>
      <c r="I14" s="201"/>
      <c r="J14" s="201"/>
      <c r="K14" s="863"/>
      <c r="L14" s="201"/>
      <c r="M14" s="201"/>
      <c r="N14" s="863"/>
      <c r="O14" s="204"/>
      <c r="P14" s="204"/>
      <c r="Q14" s="875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783"/>
      <c r="AN14" s="790"/>
      <c r="AO14" s="148">
        <v>7.9563247582285335E-2</v>
      </c>
      <c r="AP14" s="149" t="s">
        <v>586</v>
      </c>
      <c r="AQ14" s="150" t="s">
        <v>587</v>
      </c>
      <c r="AR14" s="151">
        <v>0</v>
      </c>
      <c r="AS14" s="150" t="s">
        <v>588</v>
      </c>
      <c r="AT14" s="256">
        <v>1</v>
      </c>
      <c r="AU14" s="257">
        <v>1</v>
      </c>
      <c r="AV14" s="258">
        <v>1</v>
      </c>
      <c r="AW14" s="324">
        <v>0.25</v>
      </c>
      <c r="AX14" s="258">
        <v>1</v>
      </c>
      <c r="AY14" s="324">
        <v>0.25</v>
      </c>
      <c r="AZ14" s="258">
        <v>1</v>
      </c>
      <c r="BA14" s="330">
        <v>0.25</v>
      </c>
      <c r="BB14" s="259">
        <v>1</v>
      </c>
      <c r="BC14" s="330">
        <v>0.25</v>
      </c>
      <c r="BD14" s="360">
        <v>1</v>
      </c>
      <c r="BE14" s="258">
        <v>0</v>
      </c>
      <c r="BF14" s="258">
        <v>0</v>
      </c>
      <c r="BG14" s="359">
        <v>0</v>
      </c>
      <c r="BH14" s="417">
        <f t="shared" si="1"/>
        <v>1</v>
      </c>
      <c r="BI14" s="424">
        <f t="shared" si="2"/>
        <v>1</v>
      </c>
      <c r="BJ14" s="382">
        <f t="shared" si="3"/>
        <v>0</v>
      </c>
      <c r="BK14" s="424">
        <f t="shared" si="4"/>
        <v>0</v>
      </c>
      <c r="BL14" s="382">
        <f t="shared" si="5"/>
        <v>0</v>
      </c>
      <c r="BM14" s="424">
        <f t="shared" si="6"/>
        <v>0</v>
      </c>
      <c r="BN14" s="382">
        <f t="shared" si="7"/>
        <v>0</v>
      </c>
      <c r="BO14" s="424">
        <f t="shared" si="8"/>
        <v>0</v>
      </c>
      <c r="BP14" s="616">
        <f t="shared" ref="BP14:BP77" si="24">+AVERAGE(BD14:BG14)/AU14</f>
        <v>0.25</v>
      </c>
      <c r="BQ14" s="609">
        <f t="shared" si="9"/>
        <v>0.25</v>
      </c>
      <c r="BR14" s="624">
        <f t="shared" si="10"/>
        <v>0.25</v>
      </c>
      <c r="BS14" s="156">
        <v>4974875</v>
      </c>
      <c r="BT14" s="154">
        <v>4974875</v>
      </c>
      <c r="BU14" s="154">
        <v>0</v>
      </c>
      <c r="BV14" s="392">
        <f t="shared" si="11"/>
        <v>1</v>
      </c>
      <c r="BW14" s="393" t="str">
        <f t="shared" si="12"/>
        <v xml:space="preserve"> -</v>
      </c>
      <c r="BX14" s="413">
        <v>5000000</v>
      </c>
      <c r="BY14" s="169">
        <v>0</v>
      </c>
      <c r="BZ14" s="169">
        <v>0</v>
      </c>
      <c r="CA14" s="392">
        <f t="shared" si="13"/>
        <v>0</v>
      </c>
      <c r="CB14" s="399" t="str">
        <f t="shared" si="14"/>
        <v xml:space="preserve"> -</v>
      </c>
      <c r="CC14" s="168">
        <v>5300000</v>
      </c>
      <c r="CD14" s="169">
        <v>0</v>
      </c>
      <c r="CE14" s="169">
        <v>0</v>
      </c>
      <c r="CF14" s="392">
        <f t="shared" si="15"/>
        <v>0</v>
      </c>
      <c r="CG14" s="393" t="str">
        <f t="shared" si="16"/>
        <v xml:space="preserve"> -</v>
      </c>
      <c r="CH14" s="413">
        <v>5400000</v>
      </c>
      <c r="CI14" s="169">
        <v>0</v>
      </c>
      <c r="CJ14" s="169">
        <v>0</v>
      </c>
      <c r="CK14" s="392">
        <f t="shared" si="17"/>
        <v>0</v>
      </c>
      <c r="CL14" s="399" t="str">
        <f t="shared" si="18"/>
        <v xml:space="preserve"> -</v>
      </c>
      <c r="CM14" s="414">
        <f t="shared" si="19"/>
        <v>20674875</v>
      </c>
      <c r="CN14" s="415">
        <f t="shared" si="20"/>
        <v>4974875</v>
      </c>
      <c r="CO14" s="415">
        <f t="shared" si="21"/>
        <v>0</v>
      </c>
      <c r="CP14" s="416">
        <f t="shared" si="22"/>
        <v>0.24062418757066245</v>
      </c>
      <c r="CQ14" s="393" t="str">
        <f t="shared" si="23"/>
        <v xml:space="preserve"> -</v>
      </c>
      <c r="CR14" s="157">
        <v>11</v>
      </c>
      <c r="CS14" s="158" t="s">
        <v>1031</v>
      </c>
      <c r="CT14" s="260" t="s">
        <v>910</v>
      </c>
    </row>
    <row r="15" spans="2:98" ht="31.5" x14ac:dyDescent="0.2">
      <c r="B15" s="856"/>
      <c r="C15" s="859"/>
      <c r="D15" s="862"/>
      <c r="E15" s="863"/>
      <c r="F15" s="863"/>
      <c r="G15" s="201"/>
      <c r="H15" s="863"/>
      <c r="I15" s="201"/>
      <c r="J15" s="201"/>
      <c r="K15" s="863"/>
      <c r="L15" s="201"/>
      <c r="M15" s="201"/>
      <c r="N15" s="863"/>
      <c r="O15" s="204"/>
      <c r="P15" s="204"/>
      <c r="Q15" s="875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783"/>
      <c r="AN15" s="790"/>
      <c r="AO15" s="866">
        <v>0.25518417148292116</v>
      </c>
      <c r="AP15" s="779" t="s">
        <v>589</v>
      </c>
      <c r="AQ15" s="261" t="s">
        <v>590</v>
      </c>
      <c r="AR15" s="262">
        <v>0</v>
      </c>
      <c r="AS15" s="261" t="s">
        <v>591</v>
      </c>
      <c r="AT15" s="263" t="s">
        <v>1029</v>
      </c>
      <c r="AU15" s="43">
        <v>100000</v>
      </c>
      <c r="AV15" s="109">
        <v>6400</v>
      </c>
      <c r="AW15" s="323">
        <v>6.4000000000000001E-2</v>
      </c>
      <c r="AX15" s="109">
        <v>40000</v>
      </c>
      <c r="AY15" s="323">
        <v>0.4</v>
      </c>
      <c r="AZ15" s="109">
        <v>40000</v>
      </c>
      <c r="BA15" s="329">
        <v>0.4</v>
      </c>
      <c r="BB15" s="110">
        <v>13600</v>
      </c>
      <c r="BC15" s="329">
        <f>+BB15/AU15</f>
        <v>0.13600000000000001</v>
      </c>
      <c r="BD15" s="111">
        <v>6559.8</v>
      </c>
      <c r="BE15" s="109">
        <v>0</v>
      </c>
      <c r="BF15" s="109">
        <v>0</v>
      </c>
      <c r="BG15" s="342">
        <v>0</v>
      </c>
      <c r="BH15" s="379">
        <f t="shared" si="1"/>
        <v>1.02496875</v>
      </c>
      <c r="BI15" s="425">
        <f t="shared" si="2"/>
        <v>1</v>
      </c>
      <c r="BJ15" s="380">
        <f t="shared" si="3"/>
        <v>0</v>
      </c>
      <c r="BK15" s="425">
        <f t="shared" si="4"/>
        <v>0</v>
      </c>
      <c r="BL15" s="380">
        <f t="shared" si="5"/>
        <v>0</v>
      </c>
      <c r="BM15" s="425">
        <f t="shared" si="6"/>
        <v>0</v>
      </c>
      <c r="BN15" s="380">
        <f t="shared" si="7"/>
        <v>0</v>
      </c>
      <c r="BO15" s="425">
        <f t="shared" si="8"/>
        <v>0</v>
      </c>
      <c r="BP15" s="617">
        <f t="shared" si="24"/>
        <v>1.6399500000000001E-2</v>
      </c>
      <c r="BQ15" s="610">
        <f t="shared" si="9"/>
        <v>1.6399500000000001E-2</v>
      </c>
      <c r="BR15" s="625">
        <f t="shared" si="10"/>
        <v>1.6399500000000001E-2</v>
      </c>
      <c r="BS15" s="111">
        <v>48421801</v>
      </c>
      <c r="BT15" s="109">
        <v>42691674</v>
      </c>
      <c r="BU15" s="109">
        <v>0</v>
      </c>
      <c r="BV15" s="289">
        <f t="shared" si="11"/>
        <v>0.88166224961355733</v>
      </c>
      <c r="BW15" s="390" t="str">
        <f t="shared" si="12"/>
        <v xml:space="preserve"> -</v>
      </c>
      <c r="BX15" s="112">
        <v>20282194</v>
      </c>
      <c r="BY15" s="109">
        <v>0</v>
      </c>
      <c r="BZ15" s="109">
        <v>0</v>
      </c>
      <c r="CA15" s="289">
        <f t="shared" si="13"/>
        <v>0</v>
      </c>
      <c r="CB15" s="397" t="str">
        <f t="shared" si="14"/>
        <v xml:space="preserve"> -</v>
      </c>
      <c r="CC15" s="111">
        <v>11500000</v>
      </c>
      <c r="CD15" s="109">
        <v>0</v>
      </c>
      <c r="CE15" s="109">
        <v>0</v>
      </c>
      <c r="CF15" s="289">
        <f t="shared" si="15"/>
        <v>0</v>
      </c>
      <c r="CG15" s="390" t="str">
        <f t="shared" si="16"/>
        <v xml:space="preserve"> -</v>
      </c>
      <c r="CH15" s="112">
        <v>16500000</v>
      </c>
      <c r="CI15" s="109">
        <v>0</v>
      </c>
      <c r="CJ15" s="109">
        <v>0</v>
      </c>
      <c r="CK15" s="289">
        <f t="shared" si="17"/>
        <v>0</v>
      </c>
      <c r="CL15" s="397" t="str">
        <f t="shared" si="18"/>
        <v xml:space="preserve"> -</v>
      </c>
      <c r="CM15" s="405">
        <f t="shared" si="19"/>
        <v>96703995</v>
      </c>
      <c r="CN15" s="406">
        <f t="shared" si="20"/>
        <v>42691674</v>
      </c>
      <c r="CO15" s="406">
        <f t="shared" si="21"/>
        <v>0</v>
      </c>
      <c r="CP15" s="412">
        <f t="shared" si="22"/>
        <v>0.44146753192564586</v>
      </c>
      <c r="CQ15" s="390" t="str">
        <f t="shared" si="23"/>
        <v xml:space="preserve"> -</v>
      </c>
      <c r="CR15" s="264" t="s">
        <v>1079</v>
      </c>
      <c r="CS15" s="114" t="s">
        <v>1027</v>
      </c>
      <c r="CT15" s="237" t="s">
        <v>910</v>
      </c>
    </row>
    <row r="16" spans="2:98" ht="30" x14ac:dyDescent="0.2">
      <c r="B16" s="856"/>
      <c r="C16" s="859"/>
      <c r="D16" s="862"/>
      <c r="E16" s="863"/>
      <c r="F16" s="863"/>
      <c r="G16" s="201"/>
      <c r="H16" s="863"/>
      <c r="I16" s="201"/>
      <c r="J16" s="201"/>
      <c r="K16" s="863"/>
      <c r="L16" s="201"/>
      <c r="M16" s="201"/>
      <c r="N16" s="863"/>
      <c r="O16" s="204"/>
      <c r="P16" s="204"/>
      <c r="Q16" s="875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783"/>
      <c r="AN16" s="790"/>
      <c r="AO16" s="867"/>
      <c r="AP16" s="773"/>
      <c r="AQ16" s="82" t="s">
        <v>592</v>
      </c>
      <c r="AR16" s="83">
        <v>0</v>
      </c>
      <c r="AS16" s="82" t="s">
        <v>593</v>
      </c>
      <c r="AT16" s="84">
        <v>0</v>
      </c>
      <c r="AU16" s="126">
        <v>2</v>
      </c>
      <c r="AV16" s="85">
        <v>0</v>
      </c>
      <c r="AW16" s="323">
        <v>0</v>
      </c>
      <c r="AX16" s="85">
        <v>0</v>
      </c>
      <c r="AY16" s="323">
        <v>0</v>
      </c>
      <c r="AZ16" s="85">
        <v>2</v>
      </c>
      <c r="BA16" s="329">
        <v>1</v>
      </c>
      <c r="BB16" s="86">
        <v>0</v>
      </c>
      <c r="BC16" s="329">
        <f>+BB16/AU16</f>
        <v>0</v>
      </c>
      <c r="BD16" s="87">
        <v>0</v>
      </c>
      <c r="BE16" s="85">
        <v>0</v>
      </c>
      <c r="BF16" s="85">
        <v>0</v>
      </c>
      <c r="BG16" s="339">
        <v>0</v>
      </c>
      <c r="BH16" s="377" t="str">
        <f t="shared" si="1"/>
        <v xml:space="preserve"> -</v>
      </c>
      <c r="BI16" s="423" t="str">
        <f t="shared" si="2"/>
        <v xml:space="preserve"> -</v>
      </c>
      <c r="BJ16" s="378" t="str">
        <f t="shared" si="3"/>
        <v xml:space="preserve"> -</v>
      </c>
      <c r="BK16" s="423" t="str">
        <f t="shared" si="4"/>
        <v xml:space="preserve"> -</v>
      </c>
      <c r="BL16" s="378">
        <f t="shared" si="5"/>
        <v>0</v>
      </c>
      <c r="BM16" s="423">
        <f t="shared" si="6"/>
        <v>0</v>
      </c>
      <c r="BN16" s="378" t="str">
        <f t="shared" si="7"/>
        <v xml:space="preserve"> -</v>
      </c>
      <c r="BO16" s="423" t="str">
        <f t="shared" si="8"/>
        <v xml:space="preserve"> -</v>
      </c>
      <c r="BP16" s="615">
        <f t="shared" si="24"/>
        <v>0</v>
      </c>
      <c r="BQ16" s="608">
        <f t="shared" si="9"/>
        <v>0</v>
      </c>
      <c r="BR16" s="623">
        <f t="shared" si="10"/>
        <v>0</v>
      </c>
      <c r="BS16" s="87">
        <v>0</v>
      </c>
      <c r="BT16" s="85">
        <v>0</v>
      </c>
      <c r="BU16" s="85">
        <v>0</v>
      </c>
      <c r="BV16" s="95" t="str">
        <f t="shared" si="11"/>
        <v xml:space="preserve"> -</v>
      </c>
      <c r="BW16" s="388" t="str">
        <f t="shared" si="12"/>
        <v xml:space="preserve"> -</v>
      </c>
      <c r="BX16" s="96">
        <v>0</v>
      </c>
      <c r="BY16" s="85">
        <v>0</v>
      </c>
      <c r="BZ16" s="85">
        <v>0</v>
      </c>
      <c r="CA16" s="95" t="str">
        <f t="shared" si="13"/>
        <v xml:space="preserve"> -</v>
      </c>
      <c r="CB16" s="395" t="str">
        <f t="shared" si="14"/>
        <v xml:space="preserve"> -</v>
      </c>
      <c r="CC16" s="87">
        <v>2000000</v>
      </c>
      <c r="CD16" s="85">
        <v>0</v>
      </c>
      <c r="CE16" s="85">
        <v>0</v>
      </c>
      <c r="CF16" s="95">
        <f t="shared" si="15"/>
        <v>0</v>
      </c>
      <c r="CG16" s="388" t="str">
        <f t="shared" si="16"/>
        <v xml:space="preserve"> -</v>
      </c>
      <c r="CH16" s="96">
        <v>0</v>
      </c>
      <c r="CI16" s="85">
        <v>0</v>
      </c>
      <c r="CJ16" s="85">
        <v>0</v>
      </c>
      <c r="CK16" s="95" t="str">
        <f t="shared" si="17"/>
        <v xml:space="preserve"> -</v>
      </c>
      <c r="CL16" s="395" t="str">
        <f t="shared" si="18"/>
        <v xml:space="preserve"> -</v>
      </c>
      <c r="CM16" s="403">
        <f t="shared" si="19"/>
        <v>2000000</v>
      </c>
      <c r="CN16" s="404">
        <f t="shared" si="20"/>
        <v>0</v>
      </c>
      <c r="CO16" s="404">
        <f t="shared" si="21"/>
        <v>0</v>
      </c>
      <c r="CP16" s="410">
        <f t="shared" si="22"/>
        <v>0</v>
      </c>
      <c r="CQ16" s="388" t="str">
        <f t="shared" si="23"/>
        <v xml:space="preserve"> -</v>
      </c>
      <c r="CR16" s="90">
        <v>11</v>
      </c>
      <c r="CS16" s="138" t="s">
        <v>1027</v>
      </c>
      <c r="CT16" s="224" t="s">
        <v>910</v>
      </c>
    </row>
    <row r="17" spans="2:98" ht="30" x14ac:dyDescent="0.2">
      <c r="B17" s="856"/>
      <c r="C17" s="859"/>
      <c r="D17" s="862"/>
      <c r="E17" s="863"/>
      <c r="F17" s="863"/>
      <c r="G17" s="201"/>
      <c r="H17" s="863"/>
      <c r="I17" s="201"/>
      <c r="J17" s="201"/>
      <c r="K17" s="863"/>
      <c r="L17" s="201"/>
      <c r="M17" s="201"/>
      <c r="N17" s="863"/>
      <c r="O17" s="204"/>
      <c r="P17" s="204"/>
      <c r="Q17" s="875"/>
      <c r="R17" s="214"/>
      <c r="S17" s="214"/>
      <c r="T17" s="214"/>
      <c r="U17" s="214"/>
      <c r="V17" s="214"/>
      <c r="W17" s="214"/>
      <c r="X17" s="214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783"/>
      <c r="AN17" s="790"/>
      <c r="AO17" s="867"/>
      <c r="AP17" s="773"/>
      <c r="AQ17" s="82" t="s">
        <v>594</v>
      </c>
      <c r="AR17" s="83">
        <v>0</v>
      </c>
      <c r="AS17" s="82" t="s">
        <v>595</v>
      </c>
      <c r="AT17" s="84">
        <v>4</v>
      </c>
      <c r="AU17" s="126">
        <v>4</v>
      </c>
      <c r="AV17" s="85">
        <v>4</v>
      </c>
      <c r="AW17" s="323">
        <v>0.25</v>
      </c>
      <c r="AX17" s="85">
        <v>4</v>
      </c>
      <c r="AY17" s="323">
        <v>0.25</v>
      </c>
      <c r="AZ17" s="85">
        <v>4</v>
      </c>
      <c r="BA17" s="329">
        <v>0.25</v>
      </c>
      <c r="BB17" s="86">
        <v>4</v>
      </c>
      <c r="BC17" s="329">
        <v>0.25</v>
      </c>
      <c r="BD17" s="87">
        <v>4</v>
      </c>
      <c r="BE17" s="85">
        <v>0</v>
      </c>
      <c r="BF17" s="85">
        <v>0</v>
      </c>
      <c r="BG17" s="339">
        <v>0</v>
      </c>
      <c r="BH17" s="377">
        <f t="shared" si="1"/>
        <v>1</v>
      </c>
      <c r="BI17" s="423">
        <f t="shared" si="2"/>
        <v>1</v>
      </c>
      <c r="BJ17" s="378">
        <f t="shared" si="3"/>
        <v>0</v>
      </c>
      <c r="BK17" s="423">
        <f t="shared" si="4"/>
        <v>0</v>
      </c>
      <c r="BL17" s="378">
        <f t="shared" si="5"/>
        <v>0</v>
      </c>
      <c r="BM17" s="423">
        <f t="shared" si="6"/>
        <v>0</v>
      </c>
      <c r="BN17" s="378">
        <f t="shared" si="7"/>
        <v>0</v>
      </c>
      <c r="BO17" s="423">
        <f t="shared" si="8"/>
        <v>0</v>
      </c>
      <c r="BP17" s="615">
        <f t="shared" si="24"/>
        <v>0.25</v>
      </c>
      <c r="BQ17" s="608">
        <f t="shared" si="9"/>
        <v>0.25</v>
      </c>
      <c r="BR17" s="623">
        <f t="shared" si="10"/>
        <v>0.25</v>
      </c>
      <c r="BS17" s="87">
        <v>965189</v>
      </c>
      <c r="BT17" s="85">
        <v>962789</v>
      </c>
      <c r="BU17" s="85">
        <v>0</v>
      </c>
      <c r="BV17" s="95">
        <f t="shared" si="11"/>
        <v>0.99751344037281819</v>
      </c>
      <c r="BW17" s="388" t="str">
        <f t="shared" si="12"/>
        <v xml:space="preserve"> -</v>
      </c>
      <c r="BX17" s="96">
        <v>972110</v>
      </c>
      <c r="BY17" s="85">
        <v>0</v>
      </c>
      <c r="BZ17" s="85">
        <v>0</v>
      </c>
      <c r="CA17" s="95">
        <f t="shared" si="13"/>
        <v>0</v>
      </c>
      <c r="CB17" s="395" t="str">
        <f t="shared" si="14"/>
        <v xml:space="preserve"> -</v>
      </c>
      <c r="CC17" s="87">
        <v>970110</v>
      </c>
      <c r="CD17" s="85">
        <v>0</v>
      </c>
      <c r="CE17" s="85">
        <v>0</v>
      </c>
      <c r="CF17" s="95">
        <f t="shared" si="15"/>
        <v>0</v>
      </c>
      <c r="CG17" s="388" t="str">
        <f t="shared" si="16"/>
        <v xml:space="preserve"> -</v>
      </c>
      <c r="CH17" s="96">
        <v>1129633</v>
      </c>
      <c r="CI17" s="85">
        <v>0</v>
      </c>
      <c r="CJ17" s="85">
        <v>0</v>
      </c>
      <c r="CK17" s="95">
        <f t="shared" si="17"/>
        <v>0</v>
      </c>
      <c r="CL17" s="395" t="str">
        <f t="shared" si="18"/>
        <v xml:space="preserve"> -</v>
      </c>
      <c r="CM17" s="403">
        <f t="shared" si="19"/>
        <v>4037042</v>
      </c>
      <c r="CN17" s="404">
        <f t="shared" si="20"/>
        <v>962789</v>
      </c>
      <c r="CO17" s="404">
        <f t="shared" si="21"/>
        <v>0</v>
      </c>
      <c r="CP17" s="410">
        <f t="shared" si="22"/>
        <v>0.23848872516064981</v>
      </c>
      <c r="CQ17" s="388" t="str">
        <f t="shared" si="23"/>
        <v xml:space="preserve"> -</v>
      </c>
      <c r="CR17" s="90">
        <v>11</v>
      </c>
      <c r="CS17" s="138" t="s">
        <v>1027</v>
      </c>
      <c r="CT17" s="224" t="s">
        <v>903</v>
      </c>
    </row>
    <row r="18" spans="2:98" ht="30" customHeight="1" thickBot="1" x14ac:dyDescent="0.25">
      <c r="B18" s="856"/>
      <c r="C18" s="859"/>
      <c r="D18" s="862"/>
      <c r="E18" s="863"/>
      <c r="F18" s="863"/>
      <c r="G18" s="201"/>
      <c r="H18" s="863"/>
      <c r="I18" s="201"/>
      <c r="J18" s="201"/>
      <c r="K18" s="863"/>
      <c r="L18" s="201"/>
      <c r="M18" s="201"/>
      <c r="N18" s="863"/>
      <c r="O18" s="204"/>
      <c r="P18" s="204"/>
      <c r="Q18" s="875"/>
      <c r="R18" s="214"/>
      <c r="S18" s="214"/>
      <c r="T18" s="214"/>
      <c r="U18" s="214"/>
      <c r="V18" s="214"/>
      <c r="W18" s="214"/>
      <c r="X18" s="214"/>
      <c r="Y18" s="214"/>
      <c r="Z18" s="214"/>
      <c r="AA18" s="214"/>
      <c r="AB18" s="214"/>
      <c r="AC18" s="214"/>
      <c r="AD18" s="214"/>
      <c r="AE18" s="214"/>
      <c r="AF18" s="214"/>
      <c r="AG18" s="214"/>
      <c r="AH18" s="214"/>
      <c r="AI18" s="214"/>
      <c r="AJ18" s="214"/>
      <c r="AK18" s="214"/>
      <c r="AL18" s="214"/>
      <c r="AM18" s="783"/>
      <c r="AN18" s="790"/>
      <c r="AO18" s="868"/>
      <c r="AP18" s="774"/>
      <c r="AQ18" s="116" t="s">
        <v>596</v>
      </c>
      <c r="AR18" s="117">
        <v>0</v>
      </c>
      <c r="AS18" s="116" t="s">
        <v>597</v>
      </c>
      <c r="AT18" s="265">
        <v>0</v>
      </c>
      <c r="AU18" s="231">
        <v>1</v>
      </c>
      <c r="AV18" s="146">
        <v>0</v>
      </c>
      <c r="AW18" s="324">
        <v>0</v>
      </c>
      <c r="AX18" s="146">
        <v>0</v>
      </c>
      <c r="AY18" s="324">
        <v>0</v>
      </c>
      <c r="AZ18" s="146">
        <v>0</v>
      </c>
      <c r="BA18" s="330">
        <v>0</v>
      </c>
      <c r="BB18" s="147">
        <v>1</v>
      </c>
      <c r="BC18" s="330">
        <f>+BB18/AU18</f>
        <v>1</v>
      </c>
      <c r="BD18" s="351">
        <v>0</v>
      </c>
      <c r="BE18" s="146">
        <v>0</v>
      </c>
      <c r="BF18" s="146">
        <v>0</v>
      </c>
      <c r="BG18" s="353">
        <v>0</v>
      </c>
      <c r="BH18" s="417" t="str">
        <f t="shared" si="1"/>
        <v xml:space="preserve"> -</v>
      </c>
      <c r="BI18" s="424" t="str">
        <f t="shared" si="2"/>
        <v xml:space="preserve"> -</v>
      </c>
      <c r="BJ18" s="382" t="str">
        <f t="shared" si="3"/>
        <v xml:space="preserve"> -</v>
      </c>
      <c r="BK18" s="424" t="str">
        <f t="shared" si="4"/>
        <v xml:space="preserve"> -</v>
      </c>
      <c r="BL18" s="382" t="str">
        <f t="shared" si="5"/>
        <v xml:space="preserve"> -</v>
      </c>
      <c r="BM18" s="424" t="str">
        <f t="shared" si="6"/>
        <v xml:space="preserve"> -</v>
      </c>
      <c r="BN18" s="382">
        <f t="shared" si="7"/>
        <v>0</v>
      </c>
      <c r="BO18" s="424">
        <f t="shared" si="8"/>
        <v>0</v>
      </c>
      <c r="BP18" s="616">
        <f t="shared" si="24"/>
        <v>0</v>
      </c>
      <c r="BQ18" s="609">
        <f t="shared" si="9"/>
        <v>0</v>
      </c>
      <c r="BR18" s="624">
        <f t="shared" si="10"/>
        <v>0</v>
      </c>
      <c r="BS18" s="141">
        <v>0</v>
      </c>
      <c r="BT18" s="121">
        <v>0</v>
      </c>
      <c r="BU18" s="121">
        <v>0</v>
      </c>
      <c r="BV18" s="147" t="str">
        <f t="shared" si="11"/>
        <v xml:space="preserve"> -</v>
      </c>
      <c r="BW18" s="389" t="str">
        <f t="shared" si="12"/>
        <v xml:space="preserve"> -</v>
      </c>
      <c r="BX18" s="142">
        <v>0</v>
      </c>
      <c r="BY18" s="139">
        <v>0</v>
      </c>
      <c r="BZ18" s="139">
        <v>0</v>
      </c>
      <c r="CA18" s="147" t="str">
        <f t="shared" si="13"/>
        <v xml:space="preserve"> -</v>
      </c>
      <c r="CB18" s="396" t="str">
        <f t="shared" si="14"/>
        <v xml:space="preserve"> -</v>
      </c>
      <c r="CC18" s="141">
        <v>0</v>
      </c>
      <c r="CD18" s="139">
        <v>0</v>
      </c>
      <c r="CE18" s="139">
        <v>0</v>
      </c>
      <c r="CF18" s="147" t="str">
        <f t="shared" si="15"/>
        <v xml:space="preserve"> -</v>
      </c>
      <c r="CG18" s="389" t="str">
        <f t="shared" si="16"/>
        <v xml:space="preserve"> -</v>
      </c>
      <c r="CH18" s="142">
        <v>3000000</v>
      </c>
      <c r="CI18" s="139">
        <v>0</v>
      </c>
      <c r="CJ18" s="139">
        <v>0</v>
      </c>
      <c r="CK18" s="147">
        <f t="shared" si="17"/>
        <v>0</v>
      </c>
      <c r="CL18" s="396" t="str">
        <f t="shared" si="18"/>
        <v xml:space="preserve"> -</v>
      </c>
      <c r="CM18" s="407">
        <f t="shared" si="19"/>
        <v>3000000</v>
      </c>
      <c r="CN18" s="408">
        <f t="shared" si="20"/>
        <v>0</v>
      </c>
      <c r="CO18" s="408">
        <f t="shared" si="21"/>
        <v>0</v>
      </c>
      <c r="CP18" s="411">
        <f t="shared" si="22"/>
        <v>0</v>
      </c>
      <c r="CQ18" s="389" t="str">
        <f t="shared" si="23"/>
        <v xml:space="preserve"> -</v>
      </c>
      <c r="CR18" s="123">
        <v>11</v>
      </c>
      <c r="CS18" s="143" t="s">
        <v>1027</v>
      </c>
      <c r="CT18" s="235" t="s">
        <v>904</v>
      </c>
    </row>
    <row r="19" spans="2:98" ht="30" x14ac:dyDescent="0.2">
      <c r="B19" s="856"/>
      <c r="C19" s="859"/>
      <c r="D19" s="862"/>
      <c r="E19" s="863"/>
      <c r="F19" s="863"/>
      <c r="G19" s="201"/>
      <c r="H19" s="863"/>
      <c r="I19" s="201"/>
      <c r="J19" s="201"/>
      <c r="K19" s="863"/>
      <c r="L19" s="201"/>
      <c r="M19" s="201"/>
      <c r="N19" s="863"/>
      <c r="O19" s="204"/>
      <c r="P19" s="204"/>
      <c r="Q19" s="875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783"/>
      <c r="AN19" s="790"/>
      <c r="AO19" s="776">
        <v>0.12330645428778632</v>
      </c>
      <c r="AP19" s="772" t="s">
        <v>598</v>
      </c>
      <c r="AQ19" s="70" t="s">
        <v>599</v>
      </c>
      <c r="AR19" s="71">
        <v>0</v>
      </c>
      <c r="AS19" s="70" t="s">
        <v>600</v>
      </c>
      <c r="AT19" s="72">
        <v>17.3</v>
      </c>
      <c r="AU19" s="73">
        <v>15</v>
      </c>
      <c r="AV19" s="74">
        <v>0</v>
      </c>
      <c r="AW19" s="323">
        <v>0</v>
      </c>
      <c r="AX19" s="74">
        <v>0</v>
      </c>
      <c r="AY19" s="323">
        <v>0</v>
      </c>
      <c r="AZ19" s="74">
        <v>8</v>
      </c>
      <c r="BA19" s="329">
        <v>0.53333333333333333</v>
      </c>
      <c r="BB19" s="75">
        <v>7</v>
      </c>
      <c r="BC19" s="329">
        <f>+BB19/AU19</f>
        <v>0.46666666666666667</v>
      </c>
      <c r="BD19" s="76">
        <v>0</v>
      </c>
      <c r="BE19" s="74">
        <v>0</v>
      </c>
      <c r="BF19" s="74">
        <v>0</v>
      </c>
      <c r="BG19" s="338">
        <v>0</v>
      </c>
      <c r="BH19" s="379" t="str">
        <f t="shared" si="1"/>
        <v xml:space="preserve"> -</v>
      </c>
      <c r="BI19" s="425" t="str">
        <f t="shared" si="2"/>
        <v xml:space="preserve"> -</v>
      </c>
      <c r="BJ19" s="380" t="str">
        <f t="shared" si="3"/>
        <v xml:space="preserve"> -</v>
      </c>
      <c r="BK19" s="425" t="str">
        <f t="shared" si="4"/>
        <v xml:space="preserve"> -</v>
      </c>
      <c r="BL19" s="380">
        <f t="shared" si="5"/>
        <v>0</v>
      </c>
      <c r="BM19" s="425">
        <f t="shared" si="6"/>
        <v>0</v>
      </c>
      <c r="BN19" s="380">
        <f t="shared" si="7"/>
        <v>0</v>
      </c>
      <c r="BO19" s="425">
        <f t="shared" si="8"/>
        <v>0</v>
      </c>
      <c r="BP19" s="617">
        <f t="shared" si="24"/>
        <v>0</v>
      </c>
      <c r="BQ19" s="610">
        <f t="shared" si="9"/>
        <v>0</v>
      </c>
      <c r="BR19" s="625">
        <f t="shared" si="10"/>
        <v>0</v>
      </c>
      <c r="BS19" s="111">
        <v>0</v>
      </c>
      <c r="BT19" s="74">
        <v>0</v>
      </c>
      <c r="BU19" s="74">
        <v>0</v>
      </c>
      <c r="BV19" s="289" t="str">
        <f t="shared" si="11"/>
        <v xml:space="preserve"> -</v>
      </c>
      <c r="BW19" s="390" t="str">
        <f t="shared" si="12"/>
        <v xml:space="preserve"> -</v>
      </c>
      <c r="BX19" s="112">
        <v>0</v>
      </c>
      <c r="BY19" s="109">
        <v>0</v>
      </c>
      <c r="BZ19" s="109">
        <v>0</v>
      </c>
      <c r="CA19" s="289" t="str">
        <f t="shared" si="13"/>
        <v xml:space="preserve"> -</v>
      </c>
      <c r="CB19" s="397" t="str">
        <f t="shared" si="14"/>
        <v xml:space="preserve"> -</v>
      </c>
      <c r="CC19" s="111">
        <v>5000000</v>
      </c>
      <c r="CD19" s="109">
        <v>0</v>
      </c>
      <c r="CE19" s="109">
        <v>0</v>
      </c>
      <c r="CF19" s="289">
        <f t="shared" si="15"/>
        <v>0</v>
      </c>
      <c r="CG19" s="390" t="str">
        <f t="shared" si="16"/>
        <v xml:space="preserve"> -</v>
      </c>
      <c r="CH19" s="112">
        <v>5000000</v>
      </c>
      <c r="CI19" s="109">
        <v>0</v>
      </c>
      <c r="CJ19" s="109">
        <v>0</v>
      </c>
      <c r="CK19" s="289">
        <f t="shared" si="17"/>
        <v>0</v>
      </c>
      <c r="CL19" s="397" t="str">
        <f t="shared" si="18"/>
        <v xml:space="preserve"> -</v>
      </c>
      <c r="CM19" s="405">
        <f t="shared" si="19"/>
        <v>10000000</v>
      </c>
      <c r="CN19" s="406">
        <f t="shared" si="20"/>
        <v>0</v>
      </c>
      <c r="CO19" s="406">
        <f t="shared" si="21"/>
        <v>0</v>
      </c>
      <c r="CP19" s="412">
        <f t="shared" si="22"/>
        <v>0</v>
      </c>
      <c r="CQ19" s="390" t="str">
        <f t="shared" si="23"/>
        <v xml:space="preserve"> -</v>
      </c>
      <c r="CR19" s="78">
        <v>9</v>
      </c>
      <c r="CS19" s="135" t="s">
        <v>1032</v>
      </c>
      <c r="CT19" s="223" t="s">
        <v>910</v>
      </c>
    </row>
    <row r="20" spans="2:98" ht="30" x14ac:dyDescent="0.2">
      <c r="B20" s="856"/>
      <c r="C20" s="859"/>
      <c r="D20" s="862"/>
      <c r="E20" s="863"/>
      <c r="F20" s="863"/>
      <c r="G20" s="201"/>
      <c r="H20" s="863"/>
      <c r="I20" s="201"/>
      <c r="J20" s="201"/>
      <c r="K20" s="863"/>
      <c r="L20" s="201"/>
      <c r="M20" s="201"/>
      <c r="N20" s="863"/>
      <c r="O20" s="204"/>
      <c r="P20" s="204"/>
      <c r="Q20" s="875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783"/>
      <c r="AN20" s="790"/>
      <c r="AO20" s="783"/>
      <c r="AP20" s="773"/>
      <c r="AQ20" s="82" t="s">
        <v>601</v>
      </c>
      <c r="AR20" s="83">
        <v>0</v>
      </c>
      <c r="AS20" s="82" t="s">
        <v>602</v>
      </c>
      <c r="AT20" s="84">
        <v>148798</v>
      </c>
      <c r="AU20" s="126">
        <v>100000</v>
      </c>
      <c r="AV20" s="85">
        <v>41000</v>
      </c>
      <c r="AW20" s="323">
        <v>0.41</v>
      </c>
      <c r="AX20" s="85">
        <v>24500</v>
      </c>
      <c r="AY20" s="323">
        <v>0.245</v>
      </c>
      <c r="AZ20" s="85">
        <v>24500</v>
      </c>
      <c r="BA20" s="329">
        <v>0.245</v>
      </c>
      <c r="BB20" s="86">
        <v>10000</v>
      </c>
      <c r="BC20" s="329">
        <f>+BB20/AU20</f>
        <v>0.1</v>
      </c>
      <c r="BD20" s="87">
        <v>41924</v>
      </c>
      <c r="BE20" s="85">
        <v>0</v>
      </c>
      <c r="BF20" s="85">
        <v>0</v>
      </c>
      <c r="BG20" s="339">
        <v>0</v>
      </c>
      <c r="BH20" s="377">
        <f t="shared" si="1"/>
        <v>1.0225365853658537</v>
      </c>
      <c r="BI20" s="423">
        <f t="shared" si="2"/>
        <v>1</v>
      </c>
      <c r="BJ20" s="378">
        <f t="shared" si="3"/>
        <v>0</v>
      </c>
      <c r="BK20" s="423">
        <f t="shared" si="4"/>
        <v>0</v>
      </c>
      <c r="BL20" s="378">
        <f t="shared" si="5"/>
        <v>0</v>
      </c>
      <c r="BM20" s="423">
        <f t="shared" si="6"/>
        <v>0</v>
      </c>
      <c r="BN20" s="378">
        <f t="shared" si="7"/>
        <v>0</v>
      </c>
      <c r="BO20" s="423">
        <f t="shared" si="8"/>
        <v>0</v>
      </c>
      <c r="BP20" s="615">
        <f t="shared" si="24"/>
        <v>0.10481</v>
      </c>
      <c r="BQ20" s="608">
        <f t="shared" si="9"/>
        <v>0.10481</v>
      </c>
      <c r="BR20" s="623">
        <f t="shared" si="10"/>
        <v>0.10481</v>
      </c>
      <c r="BS20" s="87">
        <v>7474435</v>
      </c>
      <c r="BT20" s="85">
        <v>7276937</v>
      </c>
      <c r="BU20" s="85">
        <v>0</v>
      </c>
      <c r="BV20" s="95">
        <f t="shared" si="11"/>
        <v>0.97357686567613477</v>
      </c>
      <c r="BW20" s="388" t="str">
        <f t="shared" si="12"/>
        <v xml:space="preserve"> -</v>
      </c>
      <c r="BX20" s="96">
        <v>3000000</v>
      </c>
      <c r="BY20" s="85">
        <v>0</v>
      </c>
      <c r="BZ20" s="85">
        <v>0</v>
      </c>
      <c r="CA20" s="95">
        <f t="shared" si="13"/>
        <v>0</v>
      </c>
      <c r="CB20" s="395" t="str">
        <f t="shared" si="14"/>
        <v xml:space="preserve"> -</v>
      </c>
      <c r="CC20" s="87">
        <v>3500000</v>
      </c>
      <c r="CD20" s="85">
        <v>0</v>
      </c>
      <c r="CE20" s="85">
        <v>0</v>
      </c>
      <c r="CF20" s="95">
        <f t="shared" si="15"/>
        <v>0</v>
      </c>
      <c r="CG20" s="388" t="str">
        <f t="shared" si="16"/>
        <v xml:space="preserve"> -</v>
      </c>
      <c r="CH20" s="96">
        <v>2980000</v>
      </c>
      <c r="CI20" s="85">
        <v>0</v>
      </c>
      <c r="CJ20" s="85">
        <v>0</v>
      </c>
      <c r="CK20" s="95">
        <f t="shared" si="17"/>
        <v>0</v>
      </c>
      <c r="CL20" s="395" t="str">
        <f t="shared" si="18"/>
        <v xml:space="preserve"> -</v>
      </c>
      <c r="CM20" s="403">
        <f t="shared" si="19"/>
        <v>16954435</v>
      </c>
      <c r="CN20" s="404">
        <f t="shared" si="20"/>
        <v>7276937</v>
      </c>
      <c r="CO20" s="404">
        <f t="shared" si="21"/>
        <v>0</v>
      </c>
      <c r="CP20" s="410">
        <f t="shared" si="22"/>
        <v>0.42920551466327245</v>
      </c>
      <c r="CQ20" s="388" t="str">
        <f t="shared" si="23"/>
        <v xml:space="preserve"> -</v>
      </c>
      <c r="CR20" s="90">
        <v>9</v>
      </c>
      <c r="CS20" s="138" t="s">
        <v>1032</v>
      </c>
      <c r="CT20" s="224" t="s">
        <v>910</v>
      </c>
    </row>
    <row r="21" spans="2:98" ht="30" customHeight="1" x14ac:dyDescent="0.2">
      <c r="B21" s="856"/>
      <c r="C21" s="859"/>
      <c r="D21" s="862"/>
      <c r="E21" s="863"/>
      <c r="F21" s="863"/>
      <c r="G21" s="201"/>
      <c r="H21" s="863"/>
      <c r="I21" s="201"/>
      <c r="J21" s="201"/>
      <c r="K21" s="863"/>
      <c r="L21" s="201"/>
      <c r="M21" s="201"/>
      <c r="N21" s="863"/>
      <c r="O21" s="204"/>
      <c r="P21" s="204"/>
      <c r="Q21" s="875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783"/>
      <c r="AN21" s="790"/>
      <c r="AO21" s="783"/>
      <c r="AP21" s="773"/>
      <c r="AQ21" s="82" t="s">
        <v>603</v>
      </c>
      <c r="AR21" s="83">
        <v>0</v>
      </c>
      <c r="AS21" s="82" t="s">
        <v>604</v>
      </c>
      <c r="AT21" s="84">
        <v>3810</v>
      </c>
      <c r="AU21" s="126">
        <v>3000</v>
      </c>
      <c r="AV21" s="85">
        <v>0</v>
      </c>
      <c r="AW21" s="323">
        <v>0</v>
      </c>
      <c r="AX21" s="85">
        <v>1500</v>
      </c>
      <c r="AY21" s="323">
        <v>0.5</v>
      </c>
      <c r="AZ21" s="85">
        <v>1500</v>
      </c>
      <c r="BA21" s="329">
        <v>0.5</v>
      </c>
      <c r="BB21" s="86">
        <v>0</v>
      </c>
      <c r="BC21" s="329">
        <f>+BB21/AU21</f>
        <v>0</v>
      </c>
      <c r="BD21" s="87">
        <v>0</v>
      </c>
      <c r="BE21" s="85">
        <v>0</v>
      </c>
      <c r="BF21" s="85">
        <v>0</v>
      </c>
      <c r="BG21" s="339">
        <v>0</v>
      </c>
      <c r="BH21" s="377" t="str">
        <f t="shared" si="1"/>
        <v xml:space="preserve"> -</v>
      </c>
      <c r="BI21" s="423" t="str">
        <f t="shared" si="2"/>
        <v xml:space="preserve"> -</v>
      </c>
      <c r="BJ21" s="378">
        <f t="shared" si="3"/>
        <v>0</v>
      </c>
      <c r="BK21" s="423">
        <f t="shared" si="4"/>
        <v>0</v>
      </c>
      <c r="BL21" s="378">
        <f t="shared" si="5"/>
        <v>0</v>
      </c>
      <c r="BM21" s="423">
        <f t="shared" si="6"/>
        <v>0</v>
      </c>
      <c r="BN21" s="378" t="str">
        <f t="shared" si="7"/>
        <v xml:space="preserve"> -</v>
      </c>
      <c r="BO21" s="423" t="str">
        <f t="shared" si="8"/>
        <v xml:space="preserve"> -</v>
      </c>
      <c r="BP21" s="615">
        <f t="shared" si="24"/>
        <v>0</v>
      </c>
      <c r="BQ21" s="608">
        <f t="shared" si="9"/>
        <v>0</v>
      </c>
      <c r="BR21" s="623">
        <f t="shared" si="10"/>
        <v>0</v>
      </c>
      <c r="BS21" s="87">
        <v>0</v>
      </c>
      <c r="BT21" s="85">
        <v>0</v>
      </c>
      <c r="BU21" s="85">
        <v>0</v>
      </c>
      <c r="BV21" s="95" t="str">
        <f t="shared" si="11"/>
        <v xml:space="preserve"> -</v>
      </c>
      <c r="BW21" s="388" t="str">
        <f t="shared" si="12"/>
        <v xml:space="preserve"> -</v>
      </c>
      <c r="BX21" s="96">
        <v>5000000</v>
      </c>
      <c r="BY21" s="85">
        <v>0</v>
      </c>
      <c r="BZ21" s="85">
        <v>0</v>
      </c>
      <c r="CA21" s="95">
        <f t="shared" si="13"/>
        <v>0</v>
      </c>
      <c r="CB21" s="395" t="str">
        <f t="shared" si="14"/>
        <v xml:space="preserve"> -</v>
      </c>
      <c r="CC21" s="87">
        <v>2000000</v>
      </c>
      <c r="CD21" s="85">
        <v>0</v>
      </c>
      <c r="CE21" s="85">
        <v>0</v>
      </c>
      <c r="CF21" s="95">
        <f t="shared" si="15"/>
        <v>0</v>
      </c>
      <c r="CG21" s="388" t="str">
        <f t="shared" si="16"/>
        <v xml:space="preserve"> -</v>
      </c>
      <c r="CH21" s="96">
        <v>0</v>
      </c>
      <c r="CI21" s="85">
        <v>0</v>
      </c>
      <c r="CJ21" s="85">
        <v>0</v>
      </c>
      <c r="CK21" s="95" t="str">
        <f t="shared" si="17"/>
        <v xml:space="preserve"> -</v>
      </c>
      <c r="CL21" s="395" t="str">
        <f t="shared" si="18"/>
        <v xml:space="preserve"> -</v>
      </c>
      <c r="CM21" s="403">
        <f t="shared" si="19"/>
        <v>7000000</v>
      </c>
      <c r="CN21" s="404">
        <f t="shared" si="20"/>
        <v>0</v>
      </c>
      <c r="CO21" s="404">
        <f t="shared" si="21"/>
        <v>0</v>
      </c>
      <c r="CP21" s="410">
        <f t="shared" si="22"/>
        <v>0</v>
      </c>
      <c r="CQ21" s="388" t="str">
        <f t="shared" si="23"/>
        <v xml:space="preserve"> -</v>
      </c>
      <c r="CR21" s="90">
        <v>9</v>
      </c>
      <c r="CS21" s="138" t="s">
        <v>1032</v>
      </c>
      <c r="CT21" s="224" t="s">
        <v>910</v>
      </c>
    </row>
    <row r="22" spans="2:98" ht="30" customHeight="1" thickBot="1" x14ac:dyDescent="0.25">
      <c r="B22" s="856"/>
      <c r="C22" s="859"/>
      <c r="D22" s="862"/>
      <c r="E22" s="863"/>
      <c r="F22" s="863"/>
      <c r="G22" s="201"/>
      <c r="H22" s="863"/>
      <c r="I22" s="201"/>
      <c r="J22" s="201"/>
      <c r="K22" s="863"/>
      <c r="L22" s="201"/>
      <c r="M22" s="201"/>
      <c r="N22" s="863"/>
      <c r="O22" s="204"/>
      <c r="P22" s="204"/>
      <c r="Q22" s="875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783"/>
      <c r="AN22" s="790"/>
      <c r="AO22" s="777"/>
      <c r="AP22" s="778"/>
      <c r="AQ22" s="97" t="s">
        <v>605</v>
      </c>
      <c r="AR22" s="98">
        <v>0</v>
      </c>
      <c r="AS22" s="97" t="s">
        <v>606</v>
      </c>
      <c r="AT22" s="99">
        <v>1</v>
      </c>
      <c r="AU22" s="181">
        <v>2</v>
      </c>
      <c r="AV22" s="139">
        <v>1</v>
      </c>
      <c r="AW22" s="324">
        <v>0.5</v>
      </c>
      <c r="AX22" s="139">
        <v>0</v>
      </c>
      <c r="AY22" s="324">
        <v>0</v>
      </c>
      <c r="AZ22" s="139">
        <v>0</v>
      </c>
      <c r="BA22" s="330">
        <v>0</v>
      </c>
      <c r="BB22" s="140">
        <v>1</v>
      </c>
      <c r="BC22" s="330">
        <f>+BB22/AU22</f>
        <v>0.5</v>
      </c>
      <c r="BD22" s="141">
        <v>1</v>
      </c>
      <c r="BE22" s="139">
        <v>0</v>
      </c>
      <c r="BF22" s="139">
        <v>0</v>
      </c>
      <c r="BG22" s="345">
        <v>0</v>
      </c>
      <c r="BH22" s="417">
        <f t="shared" si="1"/>
        <v>1</v>
      </c>
      <c r="BI22" s="424">
        <f t="shared" si="2"/>
        <v>1</v>
      </c>
      <c r="BJ22" s="382" t="str">
        <f t="shared" si="3"/>
        <v xml:space="preserve"> -</v>
      </c>
      <c r="BK22" s="424" t="str">
        <f t="shared" si="4"/>
        <v xml:space="preserve"> -</v>
      </c>
      <c r="BL22" s="382" t="str">
        <f t="shared" si="5"/>
        <v xml:space="preserve"> -</v>
      </c>
      <c r="BM22" s="424" t="str">
        <f t="shared" si="6"/>
        <v xml:space="preserve"> -</v>
      </c>
      <c r="BN22" s="382">
        <f t="shared" si="7"/>
        <v>0</v>
      </c>
      <c r="BO22" s="424">
        <f t="shared" si="8"/>
        <v>0</v>
      </c>
      <c r="BP22" s="616">
        <f t="shared" si="24"/>
        <v>0.125</v>
      </c>
      <c r="BQ22" s="609">
        <f t="shared" si="9"/>
        <v>0.125</v>
      </c>
      <c r="BR22" s="624">
        <f t="shared" si="10"/>
        <v>0.125</v>
      </c>
      <c r="BS22" s="141">
        <v>45047</v>
      </c>
      <c r="BT22" s="139">
        <v>45047</v>
      </c>
      <c r="BU22" s="139">
        <v>0</v>
      </c>
      <c r="BV22" s="147">
        <f t="shared" si="11"/>
        <v>1</v>
      </c>
      <c r="BW22" s="389" t="str">
        <f t="shared" si="12"/>
        <v xml:space="preserve"> -</v>
      </c>
      <c r="BX22" s="142">
        <v>0</v>
      </c>
      <c r="BY22" s="139">
        <v>0</v>
      </c>
      <c r="BZ22" s="139">
        <v>0</v>
      </c>
      <c r="CA22" s="147" t="str">
        <f t="shared" si="13"/>
        <v xml:space="preserve"> -</v>
      </c>
      <c r="CB22" s="396" t="str">
        <f t="shared" si="14"/>
        <v xml:space="preserve"> -</v>
      </c>
      <c r="CC22" s="141">
        <v>0</v>
      </c>
      <c r="CD22" s="139">
        <v>0</v>
      </c>
      <c r="CE22" s="139">
        <v>0</v>
      </c>
      <c r="CF22" s="147" t="str">
        <f t="shared" si="15"/>
        <v xml:space="preserve"> -</v>
      </c>
      <c r="CG22" s="389" t="str">
        <f t="shared" si="16"/>
        <v xml:space="preserve"> -</v>
      </c>
      <c r="CH22" s="142">
        <v>20000</v>
      </c>
      <c r="CI22" s="139">
        <v>0</v>
      </c>
      <c r="CJ22" s="139">
        <v>0</v>
      </c>
      <c r="CK22" s="147">
        <f t="shared" si="17"/>
        <v>0</v>
      </c>
      <c r="CL22" s="396" t="str">
        <f t="shared" si="18"/>
        <v xml:space="preserve"> -</v>
      </c>
      <c r="CM22" s="407">
        <f t="shared" si="19"/>
        <v>65047</v>
      </c>
      <c r="CN22" s="408">
        <f t="shared" si="20"/>
        <v>45047</v>
      </c>
      <c r="CO22" s="408">
        <f t="shared" si="21"/>
        <v>0</v>
      </c>
      <c r="CP22" s="411">
        <f t="shared" si="22"/>
        <v>0.69253001675711412</v>
      </c>
      <c r="CQ22" s="389" t="str">
        <f t="shared" si="23"/>
        <v xml:space="preserve"> -</v>
      </c>
      <c r="CR22" s="103">
        <v>9</v>
      </c>
      <c r="CS22" s="182" t="s">
        <v>1032</v>
      </c>
      <c r="CT22" s="225" t="s">
        <v>910</v>
      </c>
    </row>
    <row r="23" spans="2:98" ht="31.5" x14ac:dyDescent="0.2">
      <c r="B23" s="856"/>
      <c r="C23" s="859"/>
      <c r="D23" s="862"/>
      <c r="E23" s="863"/>
      <c r="F23" s="863"/>
      <c r="G23" s="201"/>
      <c r="H23" s="863"/>
      <c r="I23" s="201"/>
      <c r="J23" s="201"/>
      <c r="K23" s="863"/>
      <c r="L23" s="201"/>
      <c r="M23" s="201"/>
      <c r="N23" s="863"/>
      <c r="O23" s="204"/>
      <c r="P23" s="204"/>
      <c r="Q23" s="875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783"/>
      <c r="AN23" s="790"/>
      <c r="AO23" s="866">
        <v>0.53925231237690396</v>
      </c>
      <c r="AP23" s="779" t="s">
        <v>607</v>
      </c>
      <c r="AQ23" s="261" t="s">
        <v>608</v>
      </c>
      <c r="AR23" s="262">
        <v>0</v>
      </c>
      <c r="AS23" s="261" t="s">
        <v>609</v>
      </c>
      <c r="AT23" s="263">
        <v>0</v>
      </c>
      <c r="AU23" s="43">
        <v>1</v>
      </c>
      <c r="AV23" s="109">
        <v>1</v>
      </c>
      <c r="AW23" s="323">
        <v>0.25</v>
      </c>
      <c r="AX23" s="109">
        <v>1</v>
      </c>
      <c r="AY23" s="323">
        <v>0.25</v>
      </c>
      <c r="AZ23" s="109">
        <v>1</v>
      </c>
      <c r="BA23" s="329">
        <v>0.25</v>
      </c>
      <c r="BB23" s="110">
        <v>1</v>
      </c>
      <c r="BC23" s="329">
        <v>0.25</v>
      </c>
      <c r="BD23" s="111">
        <v>1</v>
      </c>
      <c r="BE23" s="109">
        <v>0</v>
      </c>
      <c r="BF23" s="109">
        <v>0</v>
      </c>
      <c r="BG23" s="342">
        <v>0</v>
      </c>
      <c r="BH23" s="379">
        <f t="shared" si="1"/>
        <v>1</v>
      </c>
      <c r="BI23" s="425">
        <f t="shared" si="2"/>
        <v>1</v>
      </c>
      <c r="BJ23" s="380">
        <f t="shared" si="3"/>
        <v>0</v>
      </c>
      <c r="BK23" s="425">
        <f t="shared" si="4"/>
        <v>0</v>
      </c>
      <c r="BL23" s="380">
        <f t="shared" si="5"/>
        <v>0</v>
      </c>
      <c r="BM23" s="425">
        <f t="shared" si="6"/>
        <v>0</v>
      </c>
      <c r="BN23" s="380">
        <f t="shared" si="7"/>
        <v>0</v>
      </c>
      <c r="BO23" s="425">
        <f t="shared" si="8"/>
        <v>0</v>
      </c>
      <c r="BP23" s="617">
        <f t="shared" si="24"/>
        <v>0.25</v>
      </c>
      <c r="BQ23" s="610">
        <f t="shared" si="9"/>
        <v>0.25</v>
      </c>
      <c r="BR23" s="625">
        <f t="shared" si="10"/>
        <v>0.25</v>
      </c>
      <c r="BS23" s="111">
        <v>10212382</v>
      </c>
      <c r="BT23" s="109">
        <v>6614516</v>
      </c>
      <c r="BU23" s="109">
        <v>0</v>
      </c>
      <c r="BV23" s="289">
        <f t="shared" si="11"/>
        <v>0.64769570899325934</v>
      </c>
      <c r="BW23" s="390" t="str">
        <f t="shared" si="12"/>
        <v xml:space="preserve"> -</v>
      </c>
      <c r="BX23" s="112">
        <v>2817000</v>
      </c>
      <c r="BY23" s="109">
        <v>0</v>
      </c>
      <c r="BZ23" s="109">
        <v>0</v>
      </c>
      <c r="CA23" s="289">
        <f t="shared" si="13"/>
        <v>0</v>
      </c>
      <c r="CB23" s="397" t="str">
        <f t="shared" si="14"/>
        <v xml:space="preserve"> -</v>
      </c>
      <c r="CC23" s="111">
        <v>7381000</v>
      </c>
      <c r="CD23" s="109">
        <v>0</v>
      </c>
      <c r="CE23" s="109">
        <v>0</v>
      </c>
      <c r="CF23" s="289">
        <f t="shared" si="15"/>
        <v>0</v>
      </c>
      <c r="CG23" s="390" t="str">
        <f t="shared" si="16"/>
        <v xml:space="preserve"> -</v>
      </c>
      <c r="CH23" s="112">
        <v>7181000</v>
      </c>
      <c r="CI23" s="109">
        <v>0</v>
      </c>
      <c r="CJ23" s="109">
        <v>0</v>
      </c>
      <c r="CK23" s="289">
        <f t="shared" si="17"/>
        <v>0</v>
      </c>
      <c r="CL23" s="397" t="str">
        <f t="shared" si="18"/>
        <v xml:space="preserve"> -</v>
      </c>
      <c r="CM23" s="405">
        <f t="shared" si="19"/>
        <v>27591382</v>
      </c>
      <c r="CN23" s="406">
        <f t="shared" si="20"/>
        <v>6614516</v>
      </c>
      <c r="CO23" s="406">
        <f t="shared" si="21"/>
        <v>0</v>
      </c>
      <c r="CP23" s="412">
        <f t="shared" si="22"/>
        <v>0.23973123202020108</v>
      </c>
      <c r="CQ23" s="390" t="str">
        <f t="shared" si="23"/>
        <v xml:space="preserve"> -</v>
      </c>
      <c r="CR23" s="264" t="s">
        <v>1022</v>
      </c>
      <c r="CS23" s="114" t="s">
        <v>1033</v>
      </c>
      <c r="CT23" s="237" t="s">
        <v>910</v>
      </c>
    </row>
    <row r="24" spans="2:98" ht="30" customHeight="1" x14ac:dyDescent="0.2">
      <c r="B24" s="856"/>
      <c r="C24" s="859"/>
      <c r="D24" s="862"/>
      <c r="E24" s="863"/>
      <c r="F24" s="863"/>
      <c r="G24" s="201"/>
      <c r="H24" s="863"/>
      <c r="I24" s="201"/>
      <c r="J24" s="201"/>
      <c r="K24" s="863"/>
      <c r="L24" s="201"/>
      <c r="M24" s="201"/>
      <c r="N24" s="863"/>
      <c r="O24" s="204"/>
      <c r="P24" s="204"/>
      <c r="Q24" s="875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783"/>
      <c r="AN24" s="790"/>
      <c r="AO24" s="867"/>
      <c r="AP24" s="773"/>
      <c r="AQ24" s="266" t="s">
        <v>610</v>
      </c>
      <c r="AR24" s="267">
        <v>0</v>
      </c>
      <c r="AS24" s="266" t="s">
        <v>611</v>
      </c>
      <c r="AT24" s="268">
        <v>0.97</v>
      </c>
      <c r="AU24" s="134">
        <v>1</v>
      </c>
      <c r="AV24" s="94">
        <v>1</v>
      </c>
      <c r="AW24" s="323">
        <v>0.25</v>
      </c>
      <c r="AX24" s="94">
        <v>1</v>
      </c>
      <c r="AY24" s="323">
        <v>0.25</v>
      </c>
      <c r="AZ24" s="94">
        <v>1</v>
      </c>
      <c r="BA24" s="329">
        <v>0.25</v>
      </c>
      <c r="BB24" s="95">
        <v>1</v>
      </c>
      <c r="BC24" s="329">
        <v>0.25</v>
      </c>
      <c r="BD24" s="349">
        <v>1</v>
      </c>
      <c r="BE24" s="94">
        <v>0</v>
      </c>
      <c r="BF24" s="94">
        <v>0</v>
      </c>
      <c r="BG24" s="340">
        <v>0</v>
      </c>
      <c r="BH24" s="377">
        <f t="shared" si="1"/>
        <v>1</v>
      </c>
      <c r="BI24" s="423">
        <f t="shared" si="2"/>
        <v>1</v>
      </c>
      <c r="BJ24" s="378">
        <f t="shared" si="3"/>
        <v>0</v>
      </c>
      <c r="BK24" s="423">
        <f t="shared" si="4"/>
        <v>0</v>
      </c>
      <c r="BL24" s="378">
        <f t="shared" si="5"/>
        <v>0</v>
      </c>
      <c r="BM24" s="423">
        <f t="shared" si="6"/>
        <v>0</v>
      </c>
      <c r="BN24" s="378">
        <f t="shared" si="7"/>
        <v>0</v>
      </c>
      <c r="BO24" s="423">
        <f t="shared" si="8"/>
        <v>0</v>
      </c>
      <c r="BP24" s="615">
        <f t="shared" si="24"/>
        <v>0.25</v>
      </c>
      <c r="BQ24" s="608">
        <f t="shared" si="9"/>
        <v>0.25</v>
      </c>
      <c r="BR24" s="623">
        <f t="shared" si="10"/>
        <v>0.25</v>
      </c>
      <c r="BS24" s="87">
        <v>26977530</v>
      </c>
      <c r="BT24" s="85">
        <v>13387696</v>
      </c>
      <c r="BU24" s="85">
        <v>0</v>
      </c>
      <c r="BV24" s="95">
        <f t="shared" si="11"/>
        <v>0.49625358585459828</v>
      </c>
      <c r="BW24" s="388" t="str">
        <f t="shared" si="12"/>
        <v xml:space="preserve"> -</v>
      </c>
      <c r="BX24" s="96">
        <v>10521000</v>
      </c>
      <c r="BY24" s="85">
        <v>0</v>
      </c>
      <c r="BZ24" s="85">
        <v>0</v>
      </c>
      <c r="CA24" s="95">
        <f t="shared" si="13"/>
        <v>0</v>
      </c>
      <c r="CB24" s="395" t="str">
        <f t="shared" si="14"/>
        <v xml:space="preserve"> -</v>
      </c>
      <c r="CC24" s="87">
        <v>11362000</v>
      </c>
      <c r="CD24" s="85">
        <v>0</v>
      </c>
      <c r="CE24" s="85">
        <v>0</v>
      </c>
      <c r="CF24" s="95">
        <f t="shared" si="15"/>
        <v>0</v>
      </c>
      <c r="CG24" s="388" t="str">
        <f t="shared" si="16"/>
        <v xml:space="preserve"> -</v>
      </c>
      <c r="CH24" s="96">
        <v>11058000</v>
      </c>
      <c r="CI24" s="85">
        <v>0</v>
      </c>
      <c r="CJ24" s="85">
        <v>0</v>
      </c>
      <c r="CK24" s="95">
        <f t="shared" si="17"/>
        <v>0</v>
      </c>
      <c r="CL24" s="395" t="str">
        <f t="shared" si="18"/>
        <v xml:space="preserve"> -</v>
      </c>
      <c r="CM24" s="403">
        <f t="shared" si="19"/>
        <v>59918530</v>
      </c>
      <c r="CN24" s="404">
        <f t="shared" si="20"/>
        <v>13387696</v>
      </c>
      <c r="CO24" s="404">
        <f t="shared" si="21"/>
        <v>0</v>
      </c>
      <c r="CP24" s="410">
        <f t="shared" si="22"/>
        <v>0.22343164960822637</v>
      </c>
      <c r="CQ24" s="388" t="str">
        <f t="shared" si="23"/>
        <v xml:space="preserve"> -</v>
      </c>
      <c r="CR24" s="269">
        <v>11</v>
      </c>
      <c r="CS24" s="138" t="s">
        <v>1033</v>
      </c>
      <c r="CT24" s="224" t="s">
        <v>910</v>
      </c>
    </row>
    <row r="25" spans="2:98" ht="47.25" x14ac:dyDescent="0.2">
      <c r="B25" s="856"/>
      <c r="C25" s="859"/>
      <c r="D25" s="862"/>
      <c r="E25" s="863"/>
      <c r="F25" s="863"/>
      <c r="G25" s="201"/>
      <c r="H25" s="863"/>
      <c r="I25" s="201"/>
      <c r="J25" s="201"/>
      <c r="K25" s="863"/>
      <c r="L25" s="201"/>
      <c r="M25" s="201"/>
      <c r="N25" s="863"/>
      <c r="O25" s="204"/>
      <c r="P25" s="204"/>
      <c r="Q25" s="875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783"/>
      <c r="AN25" s="790"/>
      <c r="AO25" s="867"/>
      <c r="AP25" s="773"/>
      <c r="AQ25" s="266" t="s">
        <v>612</v>
      </c>
      <c r="AR25" s="267">
        <v>0</v>
      </c>
      <c r="AS25" s="266" t="s">
        <v>613</v>
      </c>
      <c r="AT25" s="268">
        <v>0</v>
      </c>
      <c r="AU25" s="134">
        <v>1</v>
      </c>
      <c r="AV25" s="94">
        <v>0.5</v>
      </c>
      <c r="AW25" s="323">
        <v>0.5</v>
      </c>
      <c r="AX25" s="94">
        <v>0.5</v>
      </c>
      <c r="AY25" s="323">
        <v>0.5</v>
      </c>
      <c r="AZ25" s="94">
        <v>0</v>
      </c>
      <c r="BA25" s="329">
        <v>0</v>
      </c>
      <c r="BB25" s="95">
        <v>0</v>
      </c>
      <c r="BC25" s="329">
        <f>+BB25/AU25</f>
        <v>0</v>
      </c>
      <c r="BD25" s="349">
        <v>0</v>
      </c>
      <c r="BE25" s="94">
        <v>0</v>
      </c>
      <c r="BF25" s="94">
        <v>0</v>
      </c>
      <c r="BG25" s="340">
        <v>0</v>
      </c>
      <c r="BH25" s="377">
        <f t="shared" si="1"/>
        <v>0</v>
      </c>
      <c r="BI25" s="423">
        <f t="shared" si="2"/>
        <v>0</v>
      </c>
      <c r="BJ25" s="378">
        <f t="shared" si="3"/>
        <v>0</v>
      </c>
      <c r="BK25" s="423">
        <f t="shared" si="4"/>
        <v>0</v>
      </c>
      <c r="BL25" s="378" t="str">
        <f t="shared" si="5"/>
        <v xml:space="preserve"> -</v>
      </c>
      <c r="BM25" s="423" t="str">
        <f t="shared" si="6"/>
        <v xml:space="preserve"> -</v>
      </c>
      <c r="BN25" s="378" t="str">
        <f t="shared" si="7"/>
        <v xml:space="preserve"> -</v>
      </c>
      <c r="BO25" s="423" t="str">
        <f t="shared" si="8"/>
        <v xml:space="preserve"> -</v>
      </c>
      <c r="BP25" s="615">
        <f t="shared" si="24"/>
        <v>0</v>
      </c>
      <c r="BQ25" s="608">
        <f t="shared" si="9"/>
        <v>0</v>
      </c>
      <c r="BR25" s="623">
        <f t="shared" si="10"/>
        <v>0</v>
      </c>
      <c r="BS25" s="87">
        <v>2970021</v>
      </c>
      <c r="BT25" s="85">
        <v>0</v>
      </c>
      <c r="BU25" s="85">
        <v>0</v>
      </c>
      <c r="BV25" s="95">
        <f t="shared" si="11"/>
        <v>0</v>
      </c>
      <c r="BW25" s="388" t="str">
        <f t="shared" si="12"/>
        <v xml:space="preserve"> -</v>
      </c>
      <c r="BX25" s="96">
        <v>1000000</v>
      </c>
      <c r="BY25" s="85">
        <v>0</v>
      </c>
      <c r="BZ25" s="85">
        <v>0</v>
      </c>
      <c r="CA25" s="95">
        <f t="shared" si="13"/>
        <v>0</v>
      </c>
      <c r="CB25" s="395" t="str">
        <f t="shared" si="14"/>
        <v xml:space="preserve"> -</v>
      </c>
      <c r="CC25" s="87">
        <v>0</v>
      </c>
      <c r="CD25" s="85">
        <v>0</v>
      </c>
      <c r="CE25" s="85">
        <v>0</v>
      </c>
      <c r="CF25" s="95" t="str">
        <f t="shared" si="15"/>
        <v xml:space="preserve"> -</v>
      </c>
      <c r="CG25" s="388" t="str">
        <f t="shared" si="16"/>
        <v xml:space="preserve"> -</v>
      </c>
      <c r="CH25" s="96">
        <v>0</v>
      </c>
      <c r="CI25" s="85">
        <v>0</v>
      </c>
      <c r="CJ25" s="85">
        <v>0</v>
      </c>
      <c r="CK25" s="95" t="str">
        <f t="shared" si="17"/>
        <v xml:space="preserve"> -</v>
      </c>
      <c r="CL25" s="395" t="str">
        <f t="shared" si="18"/>
        <v xml:space="preserve"> -</v>
      </c>
      <c r="CM25" s="403">
        <f t="shared" si="19"/>
        <v>3970021</v>
      </c>
      <c r="CN25" s="404">
        <f t="shared" si="20"/>
        <v>0</v>
      </c>
      <c r="CO25" s="404">
        <f t="shared" si="21"/>
        <v>0</v>
      </c>
      <c r="CP25" s="410">
        <f t="shared" si="22"/>
        <v>0</v>
      </c>
      <c r="CQ25" s="388" t="str">
        <f t="shared" si="23"/>
        <v xml:space="preserve"> -</v>
      </c>
      <c r="CR25" s="269">
        <v>11</v>
      </c>
      <c r="CS25" s="138" t="s">
        <v>1033</v>
      </c>
      <c r="CT25" s="224" t="s">
        <v>910</v>
      </c>
    </row>
    <row r="26" spans="2:98" ht="47.25" x14ac:dyDescent="0.2">
      <c r="B26" s="856"/>
      <c r="C26" s="859"/>
      <c r="D26" s="862"/>
      <c r="E26" s="863"/>
      <c r="F26" s="863"/>
      <c r="G26" s="201"/>
      <c r="H26" s="863"/>
      <c r="I26" s="201"/>
      <c r="J26" s="201"/>
      <c r="K26" s="863"/>
      <c r="L26" s="201"/>
      <c r="M26" s="201"/>
      <c r="N26" s="863"/>
      <c r="O26" s="204"/>
      <c r="P26" s="204"/>
      <c r="Q26" s="875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783"/>
      <c r="AN26" s="790"/>
      <c r="AO26" s="867"/>
      <c r="AP26" s="773"/>
      <c r="AQ26" s="266" t="s">
        <v>614</v>
      </c>
      <c r="AR26" s="267">
        <v>0</v>
      </c>
      <c r="AS26" s="266" t="s">
        <v>615</v>
      </c>
      <c r="AT26" s="270">
        <v>3000</v>
      </c>
      <c r="AU26" s="126">
        <v>30000</v>
      </c>
      <c r="AV26" s="85">
        <v>5791</v>
      </c>
      <c r="AW26" s="323">
        <v>0.19303333333333333</v>
      </c>
      <c r="AX26" s="85">
        <v>9082</v>
      </c>
      <c r="AY26" s="323">
        <v>0.30273333333333335</v>
      </c>
      <c r="AZ26" s="85">
        <v>4776</v>
      </c>
      <c r="BA26" s="329">
        <v>0.15920000000000001</v>
      </c>
      <c r="BB26" s="86">
        <v>10351</v>
      </c>
      <c r="BC26" s="329">
        <f>+BB26/AU26</f>
        <v>0.34503333333333336</v>
      </c>
      <c r="BD26" s="87">
        <v>0</v>
      </c>
      <c r="BE26" s="85">
        <v>0</v>
      </c>
      <c r="BF26" s="85">
        <v>0</v>
      </c>
      <c r="BG26" s="339">
        <v>0</v>
      </c>
      <c r="BH26" s="377">
        <f t="shared" si="1"/>
        <v>0</v>
      </c>
      <c r="BI26" s="423">
        <f t="shared" si="2"/>
        <v>0</v>
      </c>
      <c r="BJ26" s="378">
        <f t="shared" si="3"/>
        <v>0</v>
      </c>
      <c r="BK26" s="423">
        <f t="shared" si="4"/>
        <v>0</v>
      </c>
      <c r="BL26" s="378">
        <f t="shared" si="5"/>
        <v>0</v>
      </c>
      <c r="BM26" s="423">
        <f t="shared" si="6"/>
        <v>0</v>
      </c>
      <c r="BN26" s="378">
        <f t="shared" si="7"/>
        <v>0</v>
      </c>
      <c r="BO26" s="423">
        <f t="shared" si="8"/>
        <v>0</v>
      </c>
      <c r="BP26" s="615">
        <f t="shared" si="24"/>
        <v>0</v>
      </c>
      <c r="BQ26" s="608">
        <f t="shared" si="9"/>
        <v>0</v>
      </c>
      <c r="BR26" s="623">
        <f t="shared" si="10"/>
        <v>0</v>
      </c>
      <c r="BS26" s="87">
        <v>11018943</v>
      </c>
      <c r="BT26" s="85">
        <v>0</v>
      </c>
      <c r="BU26" s="85">
        <v>0</v>
      </c>
      <c r="BV26" s="95">
        <f t="shared" si="11"/>
        <v>0</v>
      </c>
      <c r="BW26" s="388" t="str">
        <f t="shared" si="12"/>
        <v xml:space="preserve"> -</v>
      </c>
      <c r="BX26" s="96">
        <v>10967000</v>
      </c>
      <c r="BY26" s="85">
        <v>0</v>
      </c>
      <c r="BZ26" s="85">
        <v>0</v>
      </c>
      <c r="CA26" s="95">
        <f t="shared" si="13"/>
        <v>0</v>
      </c>
      <c r="CB26" s="395" t="str">
        <f t="shared" si="14"/>
        <v xml:space="preserve"> -</v>
      </c>
      <c r="CC26" s="87">
        <v>5779000</v>
      </c>
      <c r="CD26" s="85">
        <v>0</v>
      </c>
      <c r="CE26" s="85">
        <v>0</v>
      </c>
      <c r="CF26" s="95">
        <f t="shared" si="15"/>
        <v>0</v>
      </c>
      <c r="CG26" s="388" t="str">
        <f t="shared" si="16"/>
        <v xml:space="preserve"> -</v>
      </c>
      <c r="CH26" s="96">
        <v>12545000</v>
      </c>
      <c r="CI26" s="85">
        <v>0</v>
      </c>
      <c r="CJ26" s="85">
        <v>0</v>
      </c>
      <c r="CK26" s="95">
        <f t="shared" si="17"/>
        <v>0</v>
      </c>
      <c r="CL26" s="395" t="str">
        <f t="shared" si="18"/>
        <v xml:space="preserve"> -</v>
      </c>
      <c r="CM26" s="403">
        <f t="shared" si="19"/>
        <v>40309943</v>
      </c>
      <c r="CN26" s="404">
        <f t="shared" si="20"/>
        <v>0</v>
      </c>
      <c r="CO26" s="404">
        <f t="shared" si="21"/>
        <v>0</v>
      </c>
      <c r="CP26" s="410">
        <f t="shared" si="22"/>
        <v>0</v>
      </c>
      <c r="CQ26" s="388" t="str">
        <f t="shared" si="23"/>
        <v xml:space="preserve"> -</v>
      </c>
      <c r="CR26" s="269" t="s">
        <v>1022</v>
      </c>
      <c r="CS26" s="138" t="s">
        <v>1033</v>
      </c>
      <c r="CT26" s="224" t="s">
        <v>910</v>
      </c>
    </row>
    <row r="27" spans="2:98" ht="63" x14ac:dyDescent="0.2">
      <c r="B27" s="856"/>
      <c r="C27" s="859"/>
      <c r="D27" s="862"/>
      <c r="E27" s="863"/>
      <c r="F27" s="863"/>
      <c r="G27" s="201"/>
      <c r="H27" s="863"/>
      <c r="I27" s="201"/>
      <c r="J27" s="201"/>
      <c r="K27" s="863"/>
      <c r="L27" s="201"/>
      <c r="M27" s="201"/>
      <c r="N27" s="863"/>
      <c r="O27" s="204"/>
      <c r="P27" s="204"/>
      <c r="Q27" s="875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783"/>
      <c r="AN27" s="790"/>
      <c r="AO27" s="867"/>
      <c r="AP27" s="773"/>
      <c r="AQ27" s="266" t="s">
        <v>616</v>
      </c>
      <c r="AR27" s="267">
        <v>0</v>
      </c>
      <c r="AS27" s="266" t="s">
        <v>617</v>
      </c>
      <c r="AT27" s="270">
        <v>0</v>
      </c>
      <c r="AU27" s="126">
        <v>1</v>
      </c>
      <c r="AV27" s="85">
        <v>0</v>
      </c>
      <c r="AW27" s="323">
        <v>0</v>
      </c>
      <c r="AX27" s="85">
        <v>1</v>
      </c>
      <c r="AY27" s="323">
        <v>0.33</v>
      </c>
      <c r="AZ27" s="85">
        <v>1</v>
      </c>
      <c r="BA27" s="329">
        <v>0.33</v>
      </c>
      <c r="BB27" s="86">
        <v>1</v>
      </c>
      <c r="BC27" s="329">
        <v>0.34</v>
      </c>
      <c r="BD27" s="87">
        <v>0</v>
      </c>
      <c r="BE27" s="85">
        <v>0</v>
      </c>
      <c r="BF27" s="85">
        <v>0</v>
      </c>
      <c r="BG27" s="339">
        <v>0</v>
      </c>
      <c r="BH27" s="377" t="str">
        <f t="shared" si="1"/>
        <v xml:space="preserve"> -</v>
      </c>
      <c r="BI27" s="423" t="str">
        <f t="shared" si="2"/>
        <v xml:space="preserve"> -</v>
      </c>
      <c r="BJ27" s="378">
        <f t="shared" si="3"/>
        <v>0</v>
      </c>
      <c r="BK27" s="423">
        <f t="shared" si="4"/>
        <v>0</v>
      </c>
      <c r="BL27" s="378">
        <f t="shared" si="5"/>
        <v>0</v>
      </c>
      <c r="BM27" s="423">
        <f t="shared" si="6"/>
        <v>0</v>
      </c>
      <c r="BN27" s="378">
        <f t="shared" si="7"/>
        <v>0</v>
      </c>
      <c r="BO27" s="423">
        <f t="shared" si="8"/>
        <v>0</v>
      </c>
      <c r="BP27" s="615">
        <f>+AVERAGE(BE27:BG27)/AU27</f>
        <v>0</v>
      </c>
      <c r="BQ27" s="608">
        <f t="shared" si="9"/>
        <v>0</v>
      </c>
      <c r="BR27" s="623">
        <f t="shared" si="10"/>
        <v>0</v>
      </c>
      <c r="BS27" s="87">
        <v>0</v>
      </c>
      <c r="BT27" s="85">
        <v>0</v>
      </c>
      <c r="BU27" s="85">
        <v>0</v>
      </c>
      <c r="BV27" s="95" t="str">
        <f t="shared" si="11"/>
        <v xml:space="preserve"> -</v>
      </c>
      <c r="BW27" s="388" t="str">
        <f t="shared" si="12"/>
        <v xml:space="preserve"> -</v>
      </c>
      <c r="BX27" s="96">
        <v>2000000</v>
      </c>
      <c r="BY27" s="85">
        <v>0</v>
      </c>
      <c r="BZ27" s="85">
        <v>0</v>
      </c>
      <c r="CA27" s="95">
        <f t="shared" si="13"/>
        <v>0</v>
      </c>
      <c r="CB27" s="395" t="str">
        <f t="shared" si="14"/>
        <v xml:space="preserve"> -</v>
      </c>
      <c r="CC27" s="87">
        <v>5444000</v>
      </c>
      <c r="CD27" s="85">
        <v>0</v>
      </c>
      <c r="CE27" s="85">
        <v>0</v>
      </c>
      <c r="CF27" s="95">
        <f t="shared" si="15"/>
        <v>0</v>
      </c>
      <c r="CG27" s="388" t="str">
        <f t="shared" si="16"/>
        <v xml:space="preserve"> -</v>
      </c>
      <c r="CH27" s="96">
        <v>1990000</v>
      </c>
      <c r="CI27" s="85">
        <v>0</v>
      </c>
      <c r="CJ27" s="85">
        <v>0</v>
      </c>
      <c r="CK27" s="95">
        <f t="shared" si="17"/>
        <v>0</v>
      </c>
      <c r="CL27" s="395" t="str">
        <f t="shared" si="18"/>
        <v xml:space="preserve"> -</v>
      </c>
      <c r="CM27" s="403">
        <f t="shared" si="19"/>
        <v>9434000</v>
      </c>
      <c r="CN27" s="404">
        <f t="shared" si="20"/>
        <v>0</v>
      </c>
      <c r="CO27" s="404">
        <f t="shared" si="21"/>
        <v>0</v>
      </c>
      <c r="CP27" s="410">
        <f t="shared" si="22"/>
        <v>0</v>
      </c>
      <c r="CQ27" s="388" t="str">
        <f t="shared" si="23"/>
        <v xml:space="preserve"> -</v>
      </c>
      <c r="CR27" s="269">
        <v>11</v>
      </c>
      <c r="CS27" s="138" t="s">
        <v>1033</v>
      </c>
      <c r="CT27" s="224" t="s">
        <v>910</v>
      </c>
    </row>
    <row r="28" spans="2:98" ht="63.75" thickBot="1" x14ac:dyDescent="0.25">
      <c r="B28" s="856"/>
      <c r="C28" s="859"/>
      <c r="D28" s="862"/>
      <c r="E28" s="863"/>
      <c r="F28" s="863"/>
      <c r="G28" s="201"/>
      <c r="H28" s="863"/>
      <c r="I28" s="201"/>
      <c r="J28" s="201"/>
      <c r="K28" s="863"/>
      <c r="L28" s="201"/>
      <c r="M28" s="201"/>
      <c r="N28" s="863"/>
      <c r="O28" s="204"/>
      <c r="P28" s="204"/>
      <c r="Q28" s="875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781"/>
      <c r="AN28" s="791"/>
      <c r="AO28" s="868"/>
      <c r="AP28" s="774"/>
      <c r="AQ28" s="228" t="s">
        <v>618</v>
      </c>
      <c r="AR28" s="229">
        <v>0</v>
      </c>
      <c r="AS28" s="228" t="s">
        <v>619</v>
      </c>
      <c r="AT28" s="230">
        <v>0</v>
      </c>
      <c r="AU28" s="231">
        <v>1</v>
      </c>
      <c r="AV28" s="232">
        <v>0</v>
      </c>
      <c r="AW28" s="326">
        <v>0</v>
      </c>
      <c r="AX28" s="232">
        <v>0.3</v>
      </c>
      <c r="AY28" s="326">
        <v>0.3</v>
      </c>
      <c r="AZ28" s="232">
        <v>0.3</v>
      </c>
      <c r="BA28" s="332">
        <v>0.3</v>
      </c>
      <c r="BB28" s="233">
        <v>0.4</v>
      </c>
      <c r="BC28" s="332">
        <f>+BB28/AU28</f>
        <v>0.4</v>
      </c>
      <c r="BD28" s="356">
        <v>0</v>
      </c>
      <c r="BE28" s="232">
        <v>0</v>
      </c>
      <c r="BF28" s="232">
        <v>0</v>
      </c>
      <c r="BG28" s="353">
        <v>0</v>
      </c>
      <c r="BH28" s="383" t="str">
        <f t="shared" si="1"/>
        <v xml:space="preserve"> -</v>
      </c>
      <c r="BI28" s="427" t="str">
        <f t="shared" si="2"/>
        <v xml:space="preserve"> -</v>
      </c>
      <c r="BJ28" s="384">
        <f t="shared" si="3"/>
        <v>0</v>
      </c>
      <c r="BK28" s="427">
        <f t="shared" si="4"/>
        <v>0</v>
      </c>
      <c r="BL28" s="384">
        <f t="shared" si="5"/>
        <v>0</v>
      </c>
      <c r="BM28" s="427">
        <f t="shared" si="6"/>
        <v>0</v>
      </c>
      <c r="BN28" s="384">
        <f t="shared" si="7"/>
        <v>0</v>
      </c>
      <c r="BO28" s="427">
        <f t="shared" si="8"/>
        <v>0</v>
      </c>
      <c r="BP28" s="618">
        <f t="shared" si="24"/>
        <v>0</v>
      </c>
      <c r="BQ28" s="611">
        <f t="shared" si="9"/>
        <v>0</v>
      </c>
      <c r="BR28" s="626">
        <f t="shared" si="10"/>
        <v>0</v>
      </c>
      <c r="BS28" s="120">
        <v>0</v>
      </c>
      <c r="BT28" s="121">
        <v>0</v>
      </c>
      <c r="BU28" s="121">
        <v>0</v>
      </c>
      <c r="BV28" s="233" t="str">
        <f t="shared" si="11"/>
        <v xml:space="preserve"> -</v>
      </c>
      <c r="BW28" s="391" t="str">
        <f t="shared" si="12"/>
        <v xml:space="preserve"> -</v>
      </c>
      <c r="BX28" s="122">
        <v>3000000</v>
      </c>
      <c r="BY28" s="121">
        <v>0</v>
      </c>
      <c r="BZ28" s="121">
        <v>0</v>
      </c>
      <c r="CA28" s="233">
        <f t="shared" si="13"/>
        <v>0</v>
      </c>
      <c r="CB28" s="398" t="str">
        <f t="shared" si="14"/>
        <v xml:space="preserve"> -</v>
      </c>
      <c r="CC28" s="120">
        <v>3000000</v>
      </c>
      <c r="CD28" s="121">
        <v>0</v>
      </c>
      <c r="CE28" s="121">
        <v>0</v>
      </c>
      <c r="CF28" s="233">
        <f t="shared" si="15"/>
        <v>0</v>
      </c>
      <c r="CG28" s="391" t="str">
        <f t="shared" si="16"/>
        <v xml:space="preserve"> -</v>
      </c>
      <c r="CH28" s="122">
        <v>3990000</v>
      </c>
      <c r="CI28" s="121">
        <v>0</v>
      </c>
      <c r="CJ28" s="121">
        <v>0</v>
      </c>
      <c r="CK28" s="233">
        <f t="shared" si="17"/>
        <v>0</v>
      </c>
      <c r="CL28" s="398" t="str">
        <f t="shared" si="18"/>
        <v xml:space="preserve"> -</v>
      </c>
      <c r="CM28" s="465">
        <f t="shared" si="19"/>
        <v>9990000</v>
      </c>
      <c r="CN28" s="466">
        <f t="shared" si="20"/>
        <v>0</v>
      </c>
      <c r="CO28" s="466">
        <f t="shared" si="21"/>
        <v>0</v>
      </c>
      <c r="CP28" s="467">
        <f t="shared" si="22"/>
        <v>0</v>
      </c>
      <c r="CQ28" s="391" t="str">
        <f t="shared" si="23"/>
        <v xml:space="preserve"> -</v>
      </c>
      <c r="CR28" s="234">
        <v>11</v>
      </c>
      <c r="CS28" s="431" t="s">
        <v>1033</v>
      </c>
      <c r="CT28" s="235" t="s">
        <v>910</v>
      </c>
    </row>
    <row r="29" spans="2:98" ht="12.95" customHeight="1" thickBot="1" x14ac:dyDescent="0.25">
      <c r="B29" s="856"/>
      <c r="C29" s="859"/>
      <c r="D29" s="862" t="s">
        <v>620</v>
      </c>
      <c r="E29" s="877">
        <v>18.899999999999999</v>
      </c>
      <c r="F29" s="877">
        <v>16.100000000000001</v>
      </c>
      <c r="G29" s="198"/>
      <c r="H29" s="877">
        <v>18.2</v>
      </c>
      <c r="I29" s="198"/>
      <c r="J29" s="198"/>
      <c r="K29" s="877">
        <v>17.5</v>
      </c>
      <c r="L29" s="198"/>
      <c r="M29" s="198"/>
      <c r="N29" s="877">
        <v>16.8</v>
      </c>
      <c r="O29" s="199"/>
      <c r="P29" s="199"/>
      <c r="Q29" s="878">
        <v>16.100000000000001</v>
      </c>
      <c r="R29" s="311"/>
      <c r="S29" s="311"/>
      <c r="T29" s="311"/>
      <c r="U29" s="311"/>
      <c r="V29" s="311"/>
      <c r="W29" s="311"/>
      <c r="X29" s="311"/>
      <c r="Y29" s="311"/>
      <c r="Z29" s="311"/>
      <c r="AA29" s="311"/>
      <c r="AB29" s="311"/>
      <c r="AC29" s="311"/>
      <c r="AD29" s="311"/>
      <c r="AE29" s="311"/>
      <c r="AF29" s="311"/>
      <c r="AG29" s="311"/>
      <c r="AH29" s="311"/>
      <c r="AI29" s="311"/>
      <c r="AJ29" s="311"/>
      <c r="AK29" s="311"/>
      <c r="AL29" s="311"/>
      <c r="AM29" s="670"/>
      <c r="AN29" s="671"/>
      <c r="AO29" s="672"/>
      <c r="AP29" s="673"/>
      <c r="AQ29" s="673"/>
      <c r="AR29" s="674"/>
      <c r="AS29" s="673"/>
      <c r="AT29" s="675"/>
      <c r="AU29" s="676"/>
      <c r="AV29" s="675"/>
      <c r="AW29" s="677"/>
      <c r="AX29" s="675"/>
      <c r="AY29" s="677"/>
      <c r="AZ29" s="675"/>
      <c r="BA29" s="677"/>
      <c r="BB29" s="675"/>
      <c r="BC29" s="677"/>
      <c r="BD29" s="673"/>
      <c r="BE29" s="673"/>
      <c r="BF29" s="673"/>
      <c r="BG29" s="673"/>
      <c r="BH29" s="678"/>
      <c r="BI29" s="679"/>
      <c r="BJ29" s="678"/>
      <c r="BK29" s="679"/>
      <c r="BL29" s="678"/>
      <c r="BM29" s="679"/>
      <c r="BN29" s="678"/>
      <c r="BO29" s="679"/>
      <c r="BP29" s="680"/>
      <c r="BQ29" s="679"/>
      <c r="BR29" s="681"/>
      <c r="BS29" s="673"/>
      <c r="BT29" s="673"/>
      <c r="BU29" s="673"/>
      <c r="BV29" s="678"/>
      <c r="BW29" s="682"/>
      <c r="BX29" s="673"/>
      <c r="BY29" s="673"/>
      <c r="BZ29" s="673"/>
      <c r="CA29" s="678"/>
      <c r="CB29" s="682"/>
      <c r="CC29" s="673"/>
      <c r="CD29" s="673"/>
      <c r="CE29" s="673"/>
      <c r="CF29" s="678"/>
      <c r="CG29" s="682"/>
      <c r="CH29" s="673"/>
      <c r="CI29" s="673"/>
      <c r="CJ29" s="673"/>
      <c r="CK29" s="678"/>
      <c r="CL29" s="682"/>
      <c r="CM29" s="683"/>
      <c r="CN29" s="683"/>
      <c r="CO29" s="683"/>
      <c r="CP29" s="682"/>
      <c r="CQ29" s="682"/>
      <c r="CR29" s="673"/>
      <c r="CS29" s="671"/>
      <c r="CT29" s="684"/>
    </row>
    <row r="30" spans="2:98" ht="30" x14ac:dyDescent="0.2">
      <c r="B30" s="856"/>
      <c r="C30" s="859"/>
      <c r="D30" s="862"/>
      <c r="E30" s="877"/>
      <c r="F30" s="877"/>
      <c r="G30" s="198"/>
      <c r="H30" s="877"/>
      <c r="I30" s="198"/>
      <c r="J30" s="198"/>
      <c r="K30" s="877"/>
      <c r="L30" s="198"/>
      <c r="M30" s="198"/>
      <c r="N30" s="877"/>
      <c r="O30" s="199"/>
      <c r="P30" s="199"/>
      <c r="Q30" s="878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780">
        <v>0.1897001072836666</v>
      </c>
      <c r="AN30" s="909" t="s">
        <v>621</v>
      </c>
      <c r="AO30" s="866">
        <v>0.10539082495217808</v>
      </c>
      <c r="AP30" s="779" t="s">
        <v>622</v>
      </c>
      <c r="AQ30" s="106" t="s">
        <v>623</v>
      </c>
      <c r="AR30" s="107">
        <v>0</v>
      </c>
      <c r="AS30" s="106" t="s">
        <v>624</v>
      </c>
      <c r="AT30" s="108">
        <v>0</v>
      </c>
      <c r="AU30" s="43">
        <v>1</v>
      </c>
      <c r="AV30" s="109">
        <v>1</v>
      </c>
      <c r="AW30" s="327">
        <v>0.25</v>
      </c>
      <c r="AX30" s="109">
        <v>1</v>
      </c>
      <c r="AY30" s="327">
        <v>0.25</v>
      </c>
      <c r="AZ30" s="109">
        <v>1</v>
      </c>
      <c r="BA30" s="333">
        <v>0.25</v>
      </c>
      <c r="BB30" s="110">
        <v>1</v>
      </c>
      <c r="BC30" s="333">
        <v>0.25</v>
      </c>
      <c r="BD30" s="111">
        <v>1</v>
      </c>
      <c r="BE30" s="109">
        <v>0</v>
      </c>
      <c r="BF30" s="109">
        <v>0</v>
      </c>
      <c r="BG30" s="342">
        <v>0</v>
      </c>
      <c r="BH30" s="379">
        <f t="shared" si="1"/>
        <v>1</v>
      </c>
      <c r="BI30" s="425">
        <f t="shared" si="2"/>
        <v>1</v>
      </c>
      <c r="BJ30" s="380">
        <f t="shared" si="3"/>
        <v>0</v>
      </c>
      <c r="BK30" s="425">
        <f t="shared" si="4"/>
        <v>0</v>
      </c>
      <c r="BL30" s="380">
        <f t="shared" si="5"/>
        <v>0</v>
      </c>
      <c r="BM30" s="425">
        <f t="shared" si="6"/>
        <v>0</v>
      </c>
      <c r="BN30" s="380">
        <f t="shared" si="7"/>
        <v>0</v>
      </c>
      <c r="BO30" s="425">
        <f t="shared" si="8"/>
        <v>0</v>
      </c>
      <c r="BP30" s="617">
        <f t="shared" si="24"/>
        <v>0.25</v>
      </c>
      <c r="BQ30" s="610">
        <f t="shared" si="9"/>
        <v>0.25</v>
      </c>
      <c r="BR30" s="625">
        <f t="shared" si="10"/>
        <v>0.25</v>
      </c>
      <c r="BS30" s="111">
        <v>274550</v>
      </c>
      <c r="BT30" s="109">
        <v>268950</v>
      </c>
      <c r="BU30" s="109">
        <v>0</v>
      </c>
      <c r="BV30" s="289">
        <f t="shared" si="11"/>
        <v>0.97960298670551815</v>
      </c>
      <c r="BW30" s="390" t="str">
        <f t="shared" si="12"/>
        <v xml:space="preserve"> -</v>
      </c>
      <c r="BX30" s="112">
        <v>412500</v>
      </c>
      <c r="BY30" s="109">
        <v>0</v>
      </c>
      <c r="BZ30" s="109">
        <v>0</v>
      </c>
      <c r="CA30" s="289">
        <f t="shared" si="13"/>
        <v>0</v>
      </c>
      <c r="CB30" s="397" t="str">
        <f t="shared" si="14"/>
        <v xml:space="preserve"> -</v>
      </c>
      <c r="CC30" s="111">
        <v>434500</v>
      </c>
      <c r="CD30" s="109">
        <v>0</v>
      </c>
      <c r="CE30" s="109">
        <v>0</v>
      </c>
      <c r="CF30" s="289">
        <f t="shared" si="15"/>
        <v>0</v>
      </c>
      <c r="CG30" s="390" t="str">
        <f t="shared" si="16"/>
        <v xml:space="preserve"> -</v>
      </c>
      <c r="CH30" s="112">
        <v>500500</v>
      </c>
      <c r="CI30" s="109">
        <v>0</v>
      </c>
      <c r="CJ30" s="109">
        <v>0</v>
      </c>
      <c r="CK30" s="289">
        <f t="shared" si="17"/>
        <v>0</v>
      </c>
      <c r="CL30" s="397" t="str">
        <f t="shared" si="18"/>
        <v xml:space="preserve"> -</v>
      </c>
      <c r="CM30" s="405">
        <f t="shared" si="19"/>
        <v>1622050</v>
      </c>
      <c r="CN30" s="406">
        <f t="shared" si="20"/>
        <v>268950</v>
      </c>
      <c r="CO30" s="406">
        <f t="shared" si="21"/>
        <v>0</v>
      </c>
      <c r="CP30" s="412">
        <f t="shared" si="22"/>
        <v>0.16580869886871552</v>
      </c>
      <c r="CQ30" s="390" t="str">
        <f t="shared" si="23"/>
        <v xml:space="preserve"> -</v>
      </c>
      <c r="CR30" s="113" t="s">
        <v>1080</v>
      </c>
      <c r="CS30" s="442" t="s">
        <v>1027</v>
      </c>
      <c r="CT30" s="237" t="s">
        <v>903</v>
      </c>
    </row>
    <row r="31" spans="2:98" ht="60" x14ac:dyDescent="0.2">
      <c r="B31" s="856"/>
      <c r="C31" s="859"/>
      <c r="D31" s="862"/>
      <c r="E31" s="877"/>
      <c r="F31" s="877"/>
      <c r="G31" s="198"/>
      <c r="H31" s="877"/>
      <c r="I31" s="198"/>
      <c r="J31" s="198"/>
      <c r="K31" s="877"/>
      <c r="L31" s="198"/>
      <c r="M31" s="198"/>
      <c r="N31" s="877"/>
      <c r="O31" s="199"/>
      <c r="P31" s="199"/>
      <c r="Q31" s="87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783"/>
      <c r="AN31" s="790"/>
      <c r="AO31" s="867"/>
      <c r="AP31" s="773"/>
      <c r="AQ31" s="82" t="s">
        <v>625</v>
      </c>
      <c r="AR31" s="83">
        <v>0</v>
      </c>
      <c r="AS31" s="82" t="s">
        <v>626</v>
      </c>
      <c r="AT31" s="84">
        <v>0</v>
      </c>
      <c r="AU31" s="126">
        <v>1</v>
      </c>
      <c r="AV31" s="85">
        <v>1</v>
      </c>
      <c r="AW31" s="323">
        <v>0.25</v>
      </c>
      <c r="AX31" s="85">
        <v>1</v>
      </c>
      <c r="AY31" s="323">
        <v>0.25</v>
      </c>
      <c r="AZ31" s="85">
        <v>1</v>
      </c>
      <c r="BA31" s="329">
        <v>0.25</v>
      </c>
      <c r="BB31" s="86">
        <v>1</v>
      </c>
      <c r="BC31" s="329">
        <v>0.25</v>
      </c>
      <c r="BD31" s="87">
        <v>1</v>
      </c>
      <c r="BE31" s="85">
        <v>0</v>
      </c>
      <c r="BF31" s="85">
        <v>0</v>
      </c>
      <c r="BG31" s="339">
        <v>0</v>
      </c>
      <c r="BH31" s="377">
        <f t="shared" si="1"/>
        <v>1</v>
      </c>
      <c r="BI31" s="423">
        <f t="shared" si="2"/>
        <v>1</v>
      </c>
      <c r="BJ31" s="378">
        <f t="shared" si="3"/>
        <v>0</v>
      </c>
      <c r="BK31" s="423">
        <f t="shared" si="4"/>
        <v>0</v>
      </c>
      <c r="BL31" s="378">
        <f t="shared" si="5"/>
        <v>0</v>
      </c>
      <c r="BM31" s="423">
        <f t="shared" si="6"/>
        <v>0</v>
      </c>
      <c r="BN31" s="378">
        <f t="shared" si="7"/>
        <v>0</v>
      </c>
      <c r="BO31" s="423">
        <f t="shared" si="8"/>
        <v>0</v>
      </c>
      <c r="BP31" s="615">
        <f t="shared" si="24"/>
        <v>0.25</v>
      </c>
      <c r="BQ31" s="608">
        <f t="shared" si="9"/>
        <v>0.25</v>
      </c>
      <c r="BR31" s="623">
        <f t="shared" si="10"/>
        <v>0.25</v>
      </c>
      <c r="BS31" s="87">
        <v>31500</v>
      </c>
      <c r="BT31" s="85">
        <v>31500</v>
      </c>
      <c r="BU31" s="85">
        <v>0</v>
      </c>
      <c r="BV31" s="95">
        <f t="shared" si="11"/>
        <v>1</v>
      </c>
      <c r="BW31" s="388" t="str">
        <f t="shared" si="12"/>
        <v xml:space="preserve"> -</v>
      </c>
      <c r="BX31" s="96">
        <v>38500</v>
      </c>
      <c r="BY31" s="85">
        <v>0</v>
      </c>
      <c r="BZ31" s="85">
        <v>0</v>
      </c>
      <c r="CA31" s="95">
        <f t="shared" si="13"/>
        <v>0</v>
      </c>
      <c r="CB31" s="395" t="str">
        <f t="shared" si="14"/>
        <v xml:space="preserve"> -</v>
      </c>
      <c r="CC31" s="87">
        <v>38500</v>
      </c>
      <c r="CD31" s="85">
        <v>0</v>
      </c>
      <c r="CE31" s="85">
        <v>0</v>
      </c>
      <c r="CF31" s="95">
        <f t="shared" si="15"/>
        <v>0</v>
      </c>
      <c r="CG31" s="388" t="str">
        <f t="shared" si="16"/>
        <v xml:space="preserve"> -</v>
      </c>
      <c r="CH31" s="96">
        <v>38500</v>
      </c>
      <c r="CI31" s="85">
        <v>0</v>
      </c>
      <c r="CJ31" s="85">
        <v>0</v>
      </c>
      <c r="CK31" s="95">
        <f t="shared" si="17"/>
        <v>0</v>
      </c>
      <c r="CL31" s="395" t="str">
        <f t="shared" si="18"/>
        <v xml:space="preserve"> -</v>
      </c>
      <c r="CM31" s="403">
        <f t="shared" si="19"/>
        <v>147000</v>
      </c>
      <c r="CN31" s="404">
        <f t="shared" si="20"/>
        <v>31500</v>
      </c>
      <c r="CO31" s="404">
        <f t="shared" si="21"/>
        <v>0</v>
      </c>
      <c r="CP31" s="410">
        <f t="shared" si="22"/>
        <v>0.21428571428571427</v>
      </c>
      <c r="CQ31" s="388" t="str">
        <f t="shared" si="23"/>
        <v xml:space="preserve"> -</v>
      </c>
      <c r="CR31" s="90" t="s">
        <v>998</v>
      </c>
      <c r="CS31" s="138" t="s">
        <v>1027</v>
      </c>
      <c r="CT31" s="224" t="s">
        <v>903</v>
      </c>
    </row>
    <row r="32" spans="2:98" ht="30" x14ac:dyDescent="0.2">
      <c r="B32" s="856"/>
      <c r="C32" s="859"/>
      <c r="D32" s="862"/>
      <c r="E32" s="877"/>
      <c r="F32" s="877"/>
      <c r="G32" s="198"/>
      <c r="H32" s="877"/>
      <c r="I32" s="198"/>
      <c r="J32" s="198"/>
      <c r="K32" s="877"/>
      <c r="L32" s="198"/>
      <c r="M32" s="198"/>
      <c r="N32" s="877"/>
      <c r="O32" s="199"/>
      <c r="P32" s="199"/>
      <c r="Q32" s="87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783"/>
      <c r="AN32" s="790"/>
      <c r="AO32" s="867"/>
      <c r="AP32" s="773"/>
      <c r="AQ32" s="82" t="s">
        <v>627</v>
      </c>
      <c r="AR32" s="83">
        <v>0</v>
      </c>
      <c r="AS32" s="82" t="s">
        <v>628</v>
      </c>
      <c r="AT32" s="84">
        <v>1</v>
      </c>
      <c r="AU32" s="126">
        <v>1</v>
      </c>
      <c r="AV32" s="85">
        <v>1</v>
      </c>
      <c r="AW32" s="323">
        <v>0.25</v>
      </c>
      <c r="AX32" s="85">
        <v>1</v>
      </c>
      <c r="AY32" s="323">
        <v>0.25</v>
      </c>
      <c r="AZ32" s="85">
        <v>1</v>
      </c>
      <c r="BA32" s="329">
        <v>0.25</v>
      </c>
      <c r="BB32" s="86">
        <v>1</v>
      </c>
      <c r="BC32" s="329">
        <v>0.25</v>
      </c>
      <c r="BD32" s="87">
        <v>1</v>
      </c>
      <c r="BE32" s="85">
        <v>0</v>
      </c>
      <c r="BF32" s="85">
        <v>0</v>
      </c>
      <c r="BG32" s="339">
        <v>0</v>
      </c>
      <c r="BH32" s="377">
        <f t="shared" si="1"/>
        <v>1</v>
      </c>
      <c r="BI32" s="423">
        <f t="shared" si="2"/>
        <v>1</v>
      </c>
      <c r="BJ32" s="378">
        <f t="shared" si="3"/>
        <v>0</v>
      </c>
      <c r="BK32" s="423">
        <f t="shared" si="4"/>
        <v>0</v>
      </c>
      <c r="BL32" s="378">
        <f t="shared" si="5"/>
        <v>0</v>
      </c>
      <c r="BM32" s="423">
        <f t="shared" si="6"/>
        <v>0</v>
      </c>
      <c r="BN32" s="378">
        <f t="shared" si="7"/>
        <v>0</v>
      </c>
      <c r="BO32" s="423">
        <f t="shared" si="8"/>
        <v>0</v>
      </c>
      <c r="BP32" s="615">
        <f t="shared" si="24"/>
        <v>0.25</v>
      </c>
      <c r="BQ32" s="608">
        <f t="shared" si="9"/>
        <v>0.25</v>
      </c>
      <c r="BR32" s="623">
        <f t="shared" si="10"/>
        <v>0.25</v>
      </c>
      <c r="BS32" s="87">
        <v>283323</v>
      </c>
      <c r="BT32" s="85">
        <v>283323</v>
      </c>
      <c r="BU32" s="85">
        <v>0</v>
      </c>
      <c r="BV32" s="95">
        <f t="shared" si="11"/>
        <v>1</v>
      </c>
      <c r="BW32" s="388" t="str">
        <f t="shared" si="12"/>
        <v xml:space="preserve"> -</v>
      </c>
      <c r="BX32" s="96">
        <v>401256.30072000006</v>
      </c>
      <c r="BY32" s="85">
        <v>0</v>
      </c>
      <c r="BZ32" s="85">
        <v>0</v>
      </c>
      <c r="CA32" s="95">
        <f t="shared" si="13"/>
        <v>0</v>
      </c>
      <c r="CB32" s="395" t="str">
        <f t="shared" si="14"/>
        <v xml:space="preserve"> -</v>
      </c>
      <c r="CC32" s="87">
        <v>401256.30072000006</v>
      </c>
      <c r="CD32" s="85">
        <v>0</v>
      </c>
      <c r="CE32" s="85">
        <v>0</v>
      </c>
      <c r="CF32" s="95">
        <f t="shared" si="15"/>
        <v>0</v>
      </c>
      <c r="CG32" s="388" t="str">
        <f t="shared" si="16"/>
        <v xml:space="preserve"> -</v>
      </c>
      <c r="CH32" s="96">
        <v>437734.14624000003</v>
      </c>
      <c r="CI32" s="85">
        <v>0</v>
      </c>
      <c r="CJ32" s="85">
        <v>0</v>
      </c>
      <c r="CK32" s="95">
        <f t="shared" si="17"/>
        <v>0</v>
      </c>
      <c r="CL32" s="395" t="str">
        <f t="shared" si="18"/>
        <v xml:space="preserve"> -</v>
      </c>
      <c r="CM32" s="403">
        <f t="shared" si="19"/>
        <v>1523569.74768</v>
      </c>
      <c r="CN32" s="404">
        <f t="shared" si="20"/>
        <v>283323</v>
      </c>
      <c r="CO32" s="404">
        <f t="shared" si="21"/>
        <v>0</v>
      </c>
      <c r="CP32" s="410">
        <f t="shared" si="22"/>
        <v>0.18595998012655945</v>
      </c>
      <c r="CQ32" s="388" t="str">
        <f t="shared" si="23"/>
        <v xml:space="preserve"> -</v>
      </c>
      <c r="CR32" s="90">
        <v>16</v>
      </c>
      <c r="CS32" s="138" t="s">
        <v>1027</v>
      </c>
      <c r="CT32" s="224" t="s">
        <v>903</v>
      </c>
    </row>
    <row r="33" spans="2:98" ht="30" x14ac:dyDescent="0.2">
      <c r="B33" s="856"/>
      <c r="C33" s="859"/>
      <c r="D33" s="862"/>
      <c r="E33" s="877"/>
      <c r="F33" s="877"/>
      <c r="G33" s="198"/>
      <c r="H33" s="877"/>
      <c r="I33" s="198"/>
      <c r="J33" s="198"/>
      <c r="K33" s="877"/>
      <c r="L33" s="198"/>
      <c r="M33" s="198"/>
      <c r="N33" s="877"/>
      <c r="O33" s="199"/>
      <c r="P33" s="199"/>
      <c r="Q33" s="87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783"/>
      <c r="AN33" s="790"/>
      <c r="AO33" s="867"/>
      <c r="AP33" s="773"/>
      <c r="AQ33" s="82" t="s">
        <v>629</v>
      </c>
      <c r="AR33" s="83">
        <v>0</v>
      </c>
      <c r="AS33" s="82" t="s">
        <v>630</v>
      </c>
      <c r="AT33" s="84">
        <v>1</v>
      </c>
      <c r="AU33" s="126">
        <v>1</v>
      </c>
      <c r="AV33" s="85">
        <v>1</v>
      </c>
      <c r="AW33" s="323">
        <v>0.25</v>
      </c>
      <c r="AX33" s="85">
        <v>1</v>
      </c>
      <c r="AY33" s="323">
        <v>0.25</v>
      </c>
      <c r="AZ33" s="85">
        <v>1</v>
      </c>
      <c r="BA33" s="329">
        <v>0.25</v>
      </c>
      <c r="BB33" s="86">
        <v>1</v>
      </c>
      <c r="BC33" s="329">
        <v>0.25</v>
      </c>
      <c r="BD33" s="87">
        <v>1</v>
      </c>
      <c r="BE33" s="85">
        <v>0</v>
      </c>
      <c r="BF33" s="85">
        <v>0</v>
      </c>
      <c r="BG33" s="339">
        <v>0</v>
      </c>
      <c r="BH33" s="377">
        <f t="shared" si="1"/>
        <v>1</v>
      </c>
      <c r="BI33" s="423">
        <f t="shared" si="2"/>
        <v>1</v>
      </c>
      <c r="BJ33" s="378">
        <f t="shared" si="3"/>
        <v>0</v>
      </c>
      <c r="BK33" s="423">
        <f t="shared" si="4"/>
        <v>0</v>
      </c>
      <c r="BL33" s="378">
        <f t="shared" si="5"/>
        <v>0</v>
      </c>
      <c r="BM33" s="423">
        <f t="shared" si="6"/>
        <v>0</v>
      </c>
      <c r="BN33" s="378">
        <f t="shared" si="7"/>
        <v>0</v>
      </c>
      <c r="BO33" s="423">
        <f t="shared" si="8"/>
        <v>0</v>
      </c>
      <c r="BP33" s="615">
        <f t="shared" si="24"/>
        <v>0.25</v>
      </c>
      <c r="BQ33" s="608">
        <f t="shared" si="9"/>
        <v>0.25</v>
      </c>
      <c r="BR33" s="623">
        <f t="shared" si="10"/>
        <v>0.25</v>
      </c>
      <c r="BS33" s="87">
        <v>853293</v>
      </c>
      <c r="BT33" s="85">
        <v>37423</v>
      </c>
      <c r="BU33" s="85">
        <v>0</v>
      </c>
      <c r="BV33" s="95">
        <f t="shared" si="11"/>
        <v>4.3857151060655603E-2</v>
      </c>
      <c r="BW33" s="388" t="str">
        <f t="shared" si="12"/>
        <v xml:space="preserve"> -</v>
      </c>
      <c r="BX33" s="96">
        <v>944000</v>
      </c>
      <c r="BY33" s="85">
        <v>0</v>
      </c>
      <c r="BZ33" s="85">
        <v>0</v>
      </c>
      <c r="CA33" s="95">
        <f t="shared" si="13"/>
        <v>0</v>
      </c>
      <c r="CB33" s="395" t="str">
        <f t="shared" si="14"/>
        <v xml:space="preserve"> -</v>
      </c>
      <c r="CC33" s="87">
        <v>1144000</v>
      </c>
      <c r="CD33" s="85">
        <v>0</v>
      </c>
      <c r="CE33" s="85">
        <v>0</v>
      </c>
      <c r="CF33" s="95">
        <f t="shared" si="15"/>
        <v>0</v>
      </c>
      <c r="CG33" s="388" t="str">
        <f t="shared" si="16"/>
        <v xml:space="preserve"> -</v>
      </c>
      <c r="CH33" s="96">
        <v>1344000</v>
      </c>
      <c r="CI33" s="85">
        <v>0</v>
      </c>
      <c r="CJ33" s="85">
        <v>0</v>
      </c>
      <c r="CK33" s="95">
        <f t="shared" si="17"/>
        <v>0</v>
      </c>
      <c r="CL33" s="395" t="str">
        <f t="shared" si="18"/>
        <v xml:space="preserve"> -</v>
      </c>
      <c r="CM33" s="403">
        <f t="shared" si="19"/>
        <v>4285293</v>
      </c>
      <c r="CN33" s="404">
        <f t="shared" si="20"/>
        <v>37423</v>
      </c>
      <c r="CO33" s="404">
        <f t="shared" si="21"/>
        <v>0</v>
      </c>
      <c r="CP33" s="410">
        <f t="shared" si="22"/>
        <v>8.7328917765949719E-3</v>
      </c>
      <c r="CQ33" s="388" t="str">
        <f t="shared" si="23"/>
        <v xml:space="preserve"> -</v>
      </c>
      <c r="CR33" s="90">
        <v>16</v>
      </c>
      <c r="CS33" s="138" t="s">
        <v>1027</v>
      </c>
      <c r="CT33" s="224" t="s">
        <v>903</v>
      </c>
    </row>
    <row r="34" spans="2:98" ht="30" x14ac:dyDescent="0.2">
      <c r="B34" s="856"/>
      <c r="C34" s="859"/>
      <c r="D34" s="876" t="s">
        <v>631</v>
      </c>
      <c r="E34" s="877">
        <v>331.1</v>
      </c>
      <c r="F34" s="877">
        <v>305.39999999999998</v>
      </c>
      <c r="G34" s="198"/>
      <c r="H34" s="877">
        <v>324.39999999999998</v>
      </c>
      <c r="I34" s="198"/>
      <c r="J34" s="198"/>
      <c r="K34" s="877">
        <v>318</v>
      </c>
      <c r="L34" s="198"/>
      <c r="M34" s="198"/>
      <c r="N34" s="877">
        <v>311.60000000000002</v>
      </c>
      <c r="O34" s="199"/>
      <c r="P34" s="199"/>
      <c r="Q34" s="878">
        <v>305.39999999999998</v>
      </c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783"/>
      <c r="AN34" s="790"/>
      <c r="AO34" s="867"/>
      <c r="AP34" s="773"/>
      <c r="AQ34" s="82" t="s">
        <v>632</v>
      </c>
      <c r="AR34" s="83">
        <v>0</v>
      </c>
      <c r="AS34" s="82" t="s">
        <v>633</v>
      </c>
      <c r="AT34" s="84">
        <v>0</v>
      </c>
      <c r="AU34" s="126">
        <v>10</v>
      </c>
      <c r="AV34" s="85">
        <v>1</v>
      </c>
      <c r="AW34" s="323">
        <v>0.1</v>
      </c>
      <c r="AX34" s="85">
        <v>3</v>
      </c>
      <c r="AY34" s="323">
        <v>0.3</v>
      </c>
      <c r="AZ34" s="85">
        <v>3</v>
      </c>
      <c r="BA34" s="329">
        <v>0.3</v>
      </c>
      <c r="BB34" s="86">
        <v>3</v>
      </c>
      <c r="BC34" s="329">
        <f>+BB34/AU34</f>
        <v>0.3</v>
      </c>
      <c r="BD34" s="87">
        <v>1</v>
      </c>
      <c r="BE34" s="85">
        <v>0</v>
      </c>
      <c r="BF34" s="85">
        <v>0</v>
      </c>
      <c r="BG34" s="339">
        <v>0</v>
      </c>
      <c r="BH34" s="377">
        <f t="shared" si="1"/>
        <v>1</v>
      </c>
      <c r="BI34" s="423">
        <f t="shared" si="2"/>
        <v>1</v>
      </c>
      <c r="BJ34" s="378">
        <f t="shared" si="3"/>
        <v>0</v>
      </c>
      <c r="BK34" s="423">
        <f t="shared" si="4"/>
        <v>0</v>
      </c>
      <c r="BL34" s="378">
        <f t="shared" si="5"/>
        <v>0</v>
      </c>
      <c r="BM34" s="423">
        <f t="shared" si="6"/>
        <v>0</v>
      </c>
      <c r="BN34" s="378">
        <f t="shared" si="7"/>
        <v>0</v>
      </c>
      <c r="BO34" s="423">
        <f t="shared" si="8"/>
        <v>0</v>
      </c>
      <c r="BP34" s="615">
        <f t="shared" si="24"/>
        <v>2.5000000000000001E-2</v>
      </c>
      <c r="BQ34" s="608">
        <f t="shared" si="9"/>
        <v>2.5000000000000001E-2</v>
      </c>
      <c r="BR34" s="623">
        <f t="shared" si="10"/>
        <v>2.5000000000000001E-2</v>
      </c>
      <c r="BS34" s="87">
        <v>52009</v>
      </c>
      <c r="BT34" s="85">
        <v>0</v>
      </c>
      <c r="BU34" s="85">
        <v>0</v>
      </c>
      <c r="BV34" s="95">
        <f t="shared" si="11"/>
        <v>0</v>
      </c>
      <c r="BW34" s="388" t="str">
        <f t="shared" si="12"/>
        <v xml:space="preserve"> -</v>
      </c>
      <c r="BX34" s="96">
        <v>108000</v>
      </c>
      <c r="BY34" s="85">
        <v>0</v>
      </c>
      <c r="BZ34" s="85">
        <v>0</v>
      </c>
      <c r="CA34" s="95">
        <f t="shared" si="13"/>
        <v>0</v>
      </c>
      <c r="CB34" s="395" t="str">
        <f t="shared" si="14"/>
        <v xml:space="preserve"> -</v>
      </c>
      <c r="CC34" s="87">
        <v>108000</v>
      </c>
      <c r="CD34" s="85">
        <v>0</v>
      </c>
      <c r="CE34" s="85">
        <v>0</v>
      </c>
      <c r="CF34" s="95">
        <f t="shared" si="15"/>
        <v>0</v>
      </c>
      <c r="CG34" s="388" t="str">
        <f t="shared" si="16"/>
        <v xml:space="preserve"> -</v>
      </c>
      <c r="CH34" s="96">
        <v>108000</v>
      </c>
      <c r="CI34" s="85">
        <v>0</v>
      </c>
      <c r="CJ34" s="85">
        <v>0</v>
      </c>
      <c r="CK34" s="95">
        <f t="shared" si="17"/>
        <v>0</v>
      </c>
      <c r="CL34" s="395" t="str">
        <f t="shared" si="18"/>
        <v xml:space="preserve"> -</v>
      </c>
      <c r="CM34" s="403">
        <f t="shared" si="19"/>
        <v>376009</v>
      </c>
      <c r="CN34" s="404">
        <f t="shared" si="20"/>
        <v>0</v>
      </c>
      <c r="CO34" s="404">
        <f t="shared" si="21"/>
        <v>0</v>
      </c>
      <c r="CP34" s="410">
        <f t="shared" si="22"/>
        <v>0</v>
      </c>
      <c r="CQ34" s="388" t="str">
        <f t="shared" si="23"/>
        <v xml:space="preserve"> -</v>
      </c>
      <c r="CR34" s="90">
        <v>16</v>
      </c>
      <c r="CS34" s="138" t="s">
        <v>1027</v>
      </c>
      <c r="CT34" s="224" t="s">
        <v>903</v>
      </c>
    </row>
    <row r="35" spans="2:98" ht="30.75" thickBot="1" x14ac:dyDescent="0.25">
      <c r="B35" s="856"/>
      <c r="C35" s="859"/>
      <c r="D35" s="876"/>
      <c r="E35" s="877"/>
      <c r="F35" s="877"/>
      <c r="G35" s="198"/>
      <c r="H35" s="877"/>
      <c r="I35" s="198"/>
      <c r="J35" s="198"/>
      <c r="K35" s="877"/>
      <c r="L35" s="198"/>
      <c r="M35" s="198"/>
      <c r="N35" s="877"/>
      <c r="O35" s="199"/>
      <c r="P35" s="199"/>
      <c r="Q35" s="87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783"/>
      <c r="AN35" s="790"/>
      <c r="AO35" s="868"/>
      <c r="AP35" s="774"/>
      <c r="AQ35" s="116" t="s">
        <v>634</v>
      </c>
      <c r="AR35" s="117">
        <v>0</v>
      </c>
      <c r="AS35" s="116" t="s">
        <v>635</v>
      </c>
      <c r="AT35" s="118">
        <v>1</v>
      </c>
      <c r="AU35" s="30">
        <v>1</v>
      </c>
      <c r="AV35" s="139">
        <v>1</v>
      </c>
      <c r="AW35" s="324">
        <v>0.25</v>
      </c>
      <c r="AX35" s="139">
        <v>1</v>
      </c>
      <c r="AY35" s="324">
        <v>0.25</v>
      </c>
      <c r="AZ35" s="139">
        <v>1</v>
      </c>
      <c r="BA35" s="330">
        <v>0.25</v>
      </c>
      <c r="BB35" s="140">
        <v>1</v>
      </c>
      <c r="BC35" s="330">
        <v>0.25</v>
      </c>
      <c r="BD35" s="141">
        <v>1</v>
      </c>
      <c r="BE35" s="121">
        <v>0</v>
      </c>
      <c r="BF35" s="121">
        <v>0</v>
      </c>
      <c r="BG35" s="346">
        <v>0</v>
      </c>
      <c r="BH35" s="417">
        <f t="shared" si="1"/>
        <v>1</v>
      </c>
      <c r="BI35" s="424">
        <f t="shared" si="2"/>
        <v>1</v>
      </c>
      <c r="BJ35" s="382">
        <f t="shared" si="3"/>
        <v>0</v>
      </c>
      <c r="BK35" s="424">
        <f t="shared" si="4"/>
        <v>0</v>
      </c>
      <c r="BL35" s="382">
        <f t="shared" si="5"/>
        <v>0</v>
      </c>
      <c r="BM35" s="424">
        <f t="shared" si="6"/>
        <v>0</v>
      </c>
      <c r="BN35" s="382">
        <f t="shared" si="7"/>
        <v>0</v>
      </c>
      <c r="BO35" s="424">
        <f t="shared" si="8"/>
        <v>0</v>
      </c>
      <c r="BP35" s="616">
        <f t="shared" si="24"/>
        <v>0.25</v>
      </c>
      <c r="BQ35" s="609">
        <f t="shared" si="9"/>
        <v>0.25</v>
      </c>
      <c r="BR35" s="624">
        <f t="shared" si="10"/>
        <v>0.25</v>
      </c>
      <c r="BS35" s="120">
        <v>0</v>
      </c>
      <c r="BT35" s="121">
        <v>0</v>
      </c>
      <c r="BU35" s="121">
        <v>0</v>
      </c>
      <c r="BV35" s="147" t="str">
        <f t="shared" si="11"/>
        <v xml:space="preserve"> -</v>
      </c>
      <c r="BW35" s="389" t="str">
        <f t="shared" si="12"/>
        <v xml:space="preserve"> -</v>
      </c>
      <c r="BX35" s="142">
        <v>55000</v>
      </c>
      <c r="BY35" s="139">
        <v>0</v>
      </c>
      <c r="BZ35" s="139">
        <v>0</v>
      </c>
      <c r="CA35" s="147">
        <f t="shared" si="13"/>
        <v>0</v>
      </c>
      <c r="CB35" s="396" t="str">
        <f t="shared" si="14"/>
        <v xml:space="preserve"> -</v>
      </c>
      <c r="CC35" s="141">
        <v>60000</v>
      </c>
      <c r="CD35" s="139">
        <v>0</v>
      </c>
      <c r="CE35" s="139">
        <v>0</v>
      </c>
      <c r="CF35" s="147">
        <f t="shared" si="15"/>
        <v>0</v>
      </c>
      <c r="CG35" s="389" t="str">
        <f t="shared" si="16"/>
        <v xml:space="preserve"> -</v>
      </c>
      <c r="CH35" s="142">
        <v>65000</v>
      </c>
      <c r="CI35" s="139">
        <v>0</v>
      </c>
      <c r="CJ35" s="139">
        <v>0</v>
      </c>
      <c r="CK35" s="147">
        <f t="shared" si="17"/>
        <v>0</v>
      </c>
      <c r="CL35" s="396" t="str">
        <f t="shared" si="18"/>
        <v xml:space="preserve"> -</v>
      </c>
      <c r="CM35" s="407">
        <f t="shared" si="19"/>
        <v>180000</v>
      </c>
      <c r="CN35" s="408">
        <f t="shared" si="20"/>
        <v>0</v>
      </c>
      <c r="CO35" s="408">
        <f t="shared" si="21"/>
        <v>0</v>
      </c>
      <c r="CP35" s="411">
        <f t="shared" si="22"/>
        <v>0</v>
      </c>
      <c r="CQ35" s="389" t="str">
        <f t="shared" si="23"/>
        <v xml:space="preserve"> -</v>
      </c>
      <c r="CR35" s="123" t="s">
        <v>1081</v>
      </c>
      <c r="CS35" s="143" t="s">
        <v>1027</v>
      </c>
      <c r="CT35" s="235" t="s">
        <v>902</v>
      </c>
    </row>
    <row r="36" spans="2:98" ht="45" x14ac:dyDescent="0.2">
      <c r="B36" s="856"/>
      <c r="C36" s="859"/>
      <c r="D36" s="876"/>
      <c r="E36" s="877"/>
      <c r="F36" s="877"/>
      <c r="G36" s="198"/>
      <c r="H36" s="877"/>
      <c r="I36" s="198"/>
      <c r="J36" s="198"/>
      <c r="K36" s="877"/>
      <c r="L36" s="198"/>
      <c r="M36" s="198"/>
      <c r="N36" s="877"/>
      <c r="O36" s="199"/>
      <c r="P36" s="199"/>
      <c r="Q36" s="87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783"/>
      <c r="AN36" s="790"/>
      <c r="AO36" s="776">
        <v>0.41173578951354994</v>
      </c>
      <c r="AP36" s="772" t="s">
        <v>636</v>
      </c>
      <c r="AQ36" s="70" t="s">
        <v>637</v>
      </c>
      <c r="AR36" s="71">
        <v>0</v>
      </c>
      <c r="AS36" s="70" t="s">
        <v>638</v>
      </c>
      <c r="AT36" s="72">
        <v>1</v>
      </c>
      <c r="AU36" s="73">
        <v>1</v>
      </c>
      <c r="AV36" s="74">
        <v>1</v>
      </c>
      <c r="AW36" s="323">
        <v>0.25</v>
      </c>
      <c r="AX36" s="74">
        <v>1</v>
      </c>
      <c r="AY36" s="323">
        <v>0.25</v>
      </c>
      <c r="AZ36" s="74">
        <v>1</v>
      </c>
      <c r="BA36" s="329">
        <v>0.25</v>
      </c>
      <c r="BB36" s="75">
        <v>1</v>
      </c>
      <c r="BC36" s="329">
        <v>0.25</v>
      </c>
      <c r="BD36" s="76">
        <v>1</v>
      </c>
      <c r="BE36" s="74">
        <v>0</v>
      </c>
      <c r="BF36" s="74">
        <v>0</v>
      </c>
      <c r="BG36" s="338">
        <v>0</v>
      </c>
      <c r="BH36" s="379">
        <f t="shared" si="1"/>
        <v>1</v>
      </c>
      <c r="BI36" s="425">
        <f t="shared" si="2"/>
        <v>1</v>
      </c>
      <c r="BJ36" s="380">
        <f t="shared" si="3"/>
        <v>0</v>
      </c>
      <c r="BK36" s="425">
        <f t="shared" si="4"/>
        <v>0</v>
      </c>
      <c r="BL36" s="380">
        <f t="shared" si="5"/>
        <v>0</v>
      </c>
      <c r="BM36" s="425">
        <f t="shared" si="6"/>
        <v>0</v>
      </c>
      <c r="BN36" s="380">
        <f t="shared" si="7"/>
        <v>0</v>
      </c>
      <c r="BO36" s="425">
        <f t="shared" si="8"/>
        <v>0</v>
      </c>
      <c r="BP36" s="617">
        <f t="shared" si="24"/>
        <v>0.25</v>
      </c>
      <c r="BQ36" s="610">
        <f t="shared" si="9"/>
        <v>0.25</v>
      </c>
      <c r="BR36" s="625">
        <f t="shared" si="10"/>
        <v>0.25</v>
      </c>
      <c r="BS36" s="76">
        <v>13374138</v>
      </c>
      <c r="BT36" s="74">
        <v>789719</v>
      </c>
      <c r="BU36" s="74">
        <v>0</v>
      </c>
      <c r="BV36" s="289">
        <f t="shared" si="11"/>
        <v>5.9048216789747497E-2</v>
      </c>
      <c r="BW36" s="390" t="str">
        <f t="shared" si="12"/>
        <v xml:space="preserve"> -</v>
      </c>
      <c r="BX36" s="112">
        <v>2694526.9699999997</v>
      </c>
      <c r="BY36" s="109">
        <v>0</v>
      </c>
      <c r="BZ36" s="109">
        <v>0</v>
      </c>
      <c r="CA36" s="289">
        <f t="shared" si="13"/>
        <v>0</v>
      </c>
      <c r="CB36" s="397" t="str">
        <f t="shared" si="14"/>
        <v xml:space="preserve"> -</v>
      </c>
      <c r="CC36" s="111">
        <v>2074727.9220000003</v>
      </c>
      <c r="CD36" s="109">
        <v>0</v>
      </c>
      <c r="CE36" s="109">
        <v>0</v>
      </c>
      <c r="CF36" s="289">
        <f t="shared" si="15"/>
        <v>0</v>
      </c>
      <c r="CG36" s="390" t="str">
        <f t="shared" si="16"/>
        <v xml:space="preserve"> -</v>
      </c>
      <c r="CH36" s="112">
        <v>4157540.4129999997</v>
      </c>
      <c r="CI36" s="109">
        <v>0</v>
      </c>
      <c r="CJ36" s="109">
        <v>0</v>
      </c>
      <c r="CK36" s="289">
        <f t="shared" si="17"/>
        <v>0</v>
      </c>
      <c r="CL36" s="397" t="str">
        <f t="shared" si="18"/>
        <v xml:space="preserve"> -</v>
      </c>
      <c r="CM36" s="405">
        <f t="shared" si="19"/>
        <v>22300933.304999996</v>
      </c>
      <c r="CN36" s="406">
        <f t="shared" si="20"/>
        <v>789719</v>
      </c>
      <c r="CO36" s="406">
        <f t="shared" si="21"/>
        <v>0</v>
      </c>
      <c r="CP36" s="412">
        <f t="shared" si="22"/>
        <v>3.5411926003246712E-2</v>
      </c>
      <c r="CQ36" s="390" t="str">
        <f t="shared" si="23"/>
        <v xml:space="preserve"> -</v>
      </c>
      <c r="CR36" s="78">
        <v>16</v>
      </c>
      <c r="CS36" s="135" t="s">
        <v>1034</v>
      </c>
      <c r="CT36" s="223" t="s">
        <v>903</v>
      </c>
    </row>
    <row r="37" spans="2:98" ht="45" x14ac:dyDescent="0.2">
      <c r="B37" s="856"/>
      <c r="C37" s="859"/>
      <c r="D37" s="876"/>
      <c r="E37" s="877"/>
      <c r="F37" s="877"/>
      <c r="G37" s="198"/>
      <c r="H37" s="877"/>
      <c r="I37" s="198"/>
      <c r="J37" s="198"/>
      <c r="K37" s="877"/>
      <c r="L37" s="198"/>
      <c r="M37" s="198"/>
      <c r="N37" s="877"/>
      <c r="O37" s="199"/>
      <c r="P37" s="199"/>
      <c r="Q37" s="87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783"/>
      <c r="AN37" s="790"/>
      <c r="AO37" s="783"/>
      <c r="AP37" s="773"/>
      <c r="AQ37" s="82" t="s">
        <v>639</v>
      </c>
      <c r="AR37" s="83">
        <v>0</v>
      </c>
      <c r="AS37" s="82" t="s">
        <v>640</v>
      </c>
      <c r="AT37" s="93">
        <v>1</v>
      </c>
      <c r="AU37" s="134">
        <v>1</v>
      </c>
      <c r="AV37" s="94">
        <v>1</v>
      </c>
      <c r="AW37" s="323">
        <v>0.25</v>
      </c>
      <c r="AX37" s="94">
        <v>1</v>
      </c>
      <c r="AY37" s="323">
        <v>0.25</v>
      </c>
      <c r="AZ37" s="94">
        <v>1</v>
      </c>
      <c r="BA37" s="329">
        <v>0.25</v>
      </c>
      <c r="BB37" s="95">
        <v>1</v>
      </c>
      <c r="BC37" s="329">
        <v>0.25</v>
      </c>
      <c r="BD37" s="349">
        <v>1</v>
      </c>
      <c r="BE37" s="94">
        <v>0</v>
      </c>
      <c r="BF37" s="94">
        <v>0</v>
      </c>
      <c r="BG37" s="340">
        <v>0</v>
      </c>
      <c r="BH37" s="377">
        <f t="shared" si="1"/>
        <v>1</v>
      </c>
      <c r="BI37" s="423">
        <f t="shared" si="2"/>
        <v>1</v>
      </c>
      <c r="BJ37" s="378">
        <f t="shared" si="3"/>
        <v>0</v>
      </c>
      <c r="BK37" s="423">
        <f t="shared" si="4"/>
        <v>0</v>
      </c>
      <c r="BL37" s="378">
        <f t="shared" si="5"/>
        <v>0</v>
      </c>
      <c r="BM37" s="423">
        <f t="shared" si="6"/>
        <v>0</v>
      </c>
      <c r="BN37" s="378">
        <f t="shared" si="7"/>
        <v>0</v>
      </c>
      <c r="BO37" s="423">
        <f t="shared" si="8"/>
        <v>0</v>
      </c>
      <c r="BP37" s="615">
        <f t="shared" si="24"/>
        <v>0.25</v>
      </c>
      <c r="BQ37" s="608">
        <f t="shared" si="9"/>
        <v>0.25</v>
      </c>
      <c r="BR37" s="623">
        <f t="shared" si="10"/>
        <v>0.25</v>
      </c>
      <c r="BS37" s="87">
        <v>1723257</v>
      </c>
      <c r="BT37" s="85">
        <v>973280</v>
      </c>
      <c r="BU37" s="85">
        <v>0</v>
      </c>
      <c r="BV37" s="95">
        <f t="shared" si="11"/>
        <v>0.56479097430040903</v>
      </c>
      <c r="BW37" s="388" t="str">
        <f t="shared" si="12"/>
        <v xml:space="preserve"> -</v>
      </c>
      <c r="BX37" s="96">
        <v>411671.4</v>
      </c>
      <c r="BY37" s="85">
        <v>0</v>
      </c>
      <c r="BZ37" s="85">
        <v>0</v>
      </c>
      <c r="CA37" s="95">
        <f t="shared" si="13"/>
        <v>0</v>
      </c>
      <c r="CB37" s="395" t="str">
        <f t="shared" si="14"/>
        <v xml:space="preserve"> -</v>
      </c>
      <c r="CC37" s="87">
        <v>432254.97</v>
      </c>
      <c r="CD37" s="85">
        <v>0</v>
      </c>
      <c r="CE37" s="85">
        <v>0</v>
      </c>
      <c r="CF37" s="95">
        <f t="shared" si="15"/>
        <v>0</v>
      </c>
      <c r="CG37" s="388" t="str">
        <f t="shared" si="16"/>
        <v xml:space="preserve"> -</v>
      </c>
      <c r="CH37" s="96">
        <v>453867.71899999998</v>
      </c>
      <c r="CI37" s="85">
        <v>0</v>
      </c>
      <c r="CJ37" s="85">
        <v>0</v>
      </c>
      <c r="CK37" s="95">
        <f t="shared" si="17"/>
        <v>0</v>
      </c>
      <c r="CL37" s="395" t="str">
        <f t="shared" si="18"/>
        <v xml:space="preserve"> -</v>
      </c>
      <c r="CM37" s="403">
        <f t="shared" si="19"/>
        <v>3021051.0890000002</v>
      </c>
      <c r="CN37" s="404">
        <f t="shared" si="20"/>
        <v>973280</v>
      </c>
      <c r="CO37" s="404">
        <f t="shared" si="21"/>
        <v>0</v>
      </c>
      <c r="CP37" s="410">
        <f t="shared" si="22"/>
        <v>0.32216601815964852</v>
      </c>
      <c r="CQ37" s="388" t="str">
        <f t="shared" si="23"/>
        <v xml:space="preserve"> -</v>
      </c>
      <c r="CR37" s="90">
        <v>16</v>
      </c>
      <c r="CS37" s="138" t="s">
        <v>1034</v>
      </c>
      <c r="CT37" s="224" t="s">
        <v>903</v>
      </c>
    </row>
    <row r="38" spans="2:98" ht="30" customHeight="1" x14ac:dyDescent="0.2">
      <c r="B38" s="856"/>
      <c r="C38" s="859"/>
      <c r="D38" s="876" t="s">
        <v>641</v>
      </c>
      <c r="E38" s="877">
        <v>140</v>
      </c>
      <c r="F38" s="877">
        <v>129.1</v>
      </c>
      <c r="G38" s="198"/>
      <c r="H38" s="877">
        <v>137.19999999999999</v>
      </c>
      <c r="I38" s="198"/>
      <c r="J38" s="198"/>
      <c r="K38" s="877">
        <v>134.5</v>
      </c>
      <c r="L38" s="198"/>
      <c r="M38" s="198"/>
      <c r="N38" s="877">
        <v>131.80000000000001</v>
      </c>
      <c r="O38" s="199"/>
      <c r="P38" s="199"/>
      <c r="Q38" s="878">
        <v>129.1</v>
      </c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783"/>
      <c r="AN38" s="790"/>
      <c r="AO38" s="783"/>
      <c r="AP38" s="773"/>
      <c r="AQ38" s="82" t="s">
        <v>642</v>
      </c>
      <c r="AR38" s="83">
        <v>0</v>
      </c>
      <c r="AS38" s="82" t="s">
        <v>643</v>
      </c>
      <c r="AT38" s="84">
        <v>1</v>
      </c>
      <c r="AU38" s="126">
        <v>1</v>
      </c>
      <c r="AV38" s="85">
        <v>1</v>
      </c>
      <c r="AW38" s="323">
        <v>0.25</v>
      </c>
      <c r="AX38" s="85">
        <v>1</v>
      </c>
      <c r="AY38" s="323">
        <v>0.25</v>
      </c>
      <c r="AZ38" s="85">
        <v>1</v>
      </c>
      <c r="BA38" s="329">
        <v>0.25</v>
      </c>
      <c r="BB38" s="86">
        <v>1</v>
      </c>
      <c r="BC38" s="329">
        <v>0.25</v>
      </c>
      <c r="BD38" s="87">
        <v>1</v>
      </c>
      <c r="BE38" s="85">
        <v>0</v>
      </c>
      <c r="BF38" s="85">
        <v>0</v>
      </c>
      <c r="BG38" s="339">
        <v>0</v>
      </c>
      <c r="BH38" s="377">
        <f t="shared" si="1"/>
        <v>1</v>
      </c>
      <c r="BI38" s="423">
        <f t="shared" si="2"/>
        <v>1</v>
      </c>
      <c r="BJ38" s="378">
        <f t="shared" si="3"/>
        <v>0</v>
      </c>
      <c r="BK38" s="423">
        <f t="shared" si="4"/>
        <v>0</v>
      </c>
      <c r="BL38" s="378">
        <f t="shared" si="5"/>
        <v>0</v>
      </c>
      <c r="BM38" s="423">
        <f t="shared" si="6"/>
        <v>0</v>
      </c>
      <c r="BN38" s="378">
        <f t="shared" si="7"/>
        <v>0</v>
      </c>
      <c r="BO38" s="423">
        <f t="shared" si="8"/>
        <v>0</v>
      </c>
      <c r="BP38" s="615">
        <f t="shared" si="24"/>
        <v>0.25</v>
      </c>
      <c r="BQ38" s="608">
        <f t="shared" si="9"/>
        <v>0.25</v>
      </c>
      <c r="BR38" s="623">
        <f t="shared" si="10"/>
        <v>0.25</v>
      </c>
      <c r="BS38" s="87">
        <v>363805</v>
      </c>
      <c r="BT38" s="85">
        <v>116093</v>
      </c>
      <c r="BU38" s="85">
        <v>0</v>
      </c>
      <c r="BV38" s="95">
        <f t="shared" si="11"/>
        <v>0.31910776377454958</v>
      </c>
      <c r="BW38" s="388" t="str">
        <f t="shared" si="12"/>
        <v xml:space="preserve"> -</v>
      </c>
      <c r="BX38" s="96">
        <v>300000</v>
      </c>
      <c r="BY38" s="85">
        <v>0</v>
      </c>
      <c r="BZ38" s="85">
        <v>0</v>
      </c>
      <c r="CA38" s="95">
        <f t="shared" si="13"/>
        <v>0</v>
      </c>
      <c r="CB38" s="395" t="str">
        <f t="shared" si="14"/>
        <v xml:space="preserve"> -</v>
      </c>
      <c r="CC38" s="87">
        <v>350000</v>
      </c>
      <c r="CD38" s="85">
        <v>0</v>
      </c>
      <c r="CE38" s="85">
        <v>0</v>
      </c>
      <c r="CF38" s="95">
        <f t="shared" si="15"/>
        <v>0</v>
      </c>
      <c r="CG38" s="388" t="str">
        <f t="shared" si="16"/>
        <v xml:space="preserve"> -</v>
      </c>
      <c r="CH38" s="96">
        <v>400000</v>
      </c>
      <c r="CI38" s="85">
        <v>0</v>
      </c>
      <c r="CJ38" s="85">
        <v>0</v>
      </c>
      <c r="CK38" s="95">
        <f t="shared" si="17"/>
        <v>0</v>
      </c>
      <c r="CL38" s="395" t="str">
        <f t="shared" si="18"/>
        <v xml:space="preserve"> -</v>
      </c>
      <c r="CM38" s="403">
        <f t="shared" si="19"/>
        <v>1413805</v>
      </c>
      <c r="CN38" s="404">
        <f t="shared" si="20"/>
        <v>116093</v>
      </c>
      <c r="CO38" s="404">
        <f t="shared" si="21"/>
        <v>0</v>
      </c>
      <c r="CP38" s="410">
        <f t="shared" si="22"/>
        <v>8.2113870017435225E-2</v>
      </c>
      <c r="CQ38" s="388" t="str">
        <f t="shared" si="23"/>
        <v xml:space="preserve"> -</v>
      </c>
      <c r="CR38" s="90">
        <v>16</v>
      </c>
      <c r="CS38" s="138" t="s">
        <v>1034</v>
      </c>
      <c r="CT38" s="224" t="s">
        <v>903</v>
      </c>
    </row>
    <row r="39" spans="2:98" ht="60.75" thickBot="1" x14ac:dyDescent="0.25">
      <c r="B39" s="856"/>
      <c r="C39" s="859"/>
      <c r="D39" s="876"/>
      <c r="E39" s="877"/>
      <c r="F39" s="877"/>
      <c r="G39" s="198"/>
      <c r="H39" s="877"/>
      <c r="I39" s="198"/>
      <c r="J39" s="198"/>
      <c r="K39" s="877"/>
      <c r="L39" s="198"/>
      <c r="M39" s="198"/>
      <c r="N39" s="877"/>
      <c r="O39" s="199"/>
      <c r="P39" s="199"/>
      <c r="Q39" s="878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783"/>
      <c r="AN39" s="790"/>
      <c r="AO39" s="777"/>
      <c r="AP39" s="778"/>
      <c r="AQ39" s="97" t="s">
        <v>644</v>
      </c>
      <c r="AR39" s="98">
        <v>0</v>
      </c>
      <c r="AS39" s="97" t="s">
        <v>645</v>
      </c>
      <c r="AT39" s="99">
        <v>0</v>
      </c>
      <c r="AU39" s="181">
        <v>1</v>
      </c>
      <c r="AV39" s="139">
        <v>0</v>
      </c>
      <c r="AW39" s="324">
        <v>0</v>
      </c>
      <c r="AX39" s="139">
        <v>1</v>
      </c>
      <c r="AY39" s="324">
        <v>0.33</v>
      </c>
      <c r="AZ39" s="139">
        <v>1</v>
      </c>
      <c r="BA39" s="330">
        <v>0.33</v>
      </c>
      <c r="BB39" s="140">
        <v>1</v>
      </c>
      <c r="BC39" s="330">
        <v>0.34</v>
      </c>
      <c r="BD39" s="141">
        <v>0</v>
      </c>
      <c r="BE39" s="139">
        <v>0</v>
      </c>
      <c r="BF39" s="139">
        <v>0</v>
      </c>
      <c r="BG39" s="345">
        <v>0</v>
      </c>
      <c r="BH39" s="417" t="str">
        <f t="shared" si="1"/>
        <v xml:space="preserve"> -</v>
      </c>
      <c r="BI39" s="424" t="str">
        <f t="shared" si="2"/>
        <v xml:space="preserve"> -</v>
      </c>
      <c r="BJ39" s="382">
        <f t="shared" si="3"/>
        <v>0</v>
      </c>
      <c r="BK39" s="424">
        <f t="shared" si="4"/>
        <v>0</v>
      </c>
      <c r="BL39" s="382">
        <f t="shared" si="5"/>
        <v>0</v>
      </c>
      <c r="BM39" s="424">
        <f t="shared" si="6"/>
        <v>0</v>
      </c>
      <c r="BN39" s="382">
        <f t="shared" si="7"/>
        <v>0</v>
      </c>
      <c r="BO39" s="424">
        <f t="shared" si="8"/>
        <v>0</v>
      </c>
      <c r="BP39" s="616">
        <f>+AVERAGE(BE39:BG39)/AU39</f>
        <v>0</v>
      </c>
      <c r="BQ39" s="609">
        <f t="shared" si="9"/>
        <v>0</v>
      </c>
      <c r="BR39" s="624">
        <f t="shared" si="10"/>
        <v>0</v>
      </c>
      <c r="BS39" s="141">
        <v>0</v>
      </c>
      <c r="BT39" s="139">
        <v>0</v>
      </c>
      <c r="BU39" s="139">
        <v>0</v>
      </c>
      <c r="BV39" s="147" t="str">
        <f t="shared" si="11"/>
        <v xml:space="preserve"> -</v>
      </c>
      <c r="BW39" s="389" t="str">
        <f t="shared" si="12"/>
        <v xml:space="preserve"> -</v>
      </c>
      <c r="BX39" s="142">
        <v>2000000</v>
      </c>
      <c r="BY39" s="139">
        <v>0</v>
      </c>
      <c r="BZ39" s="139">
        <v>0</v>
      </c>
      <c r="CA39" s="147">
        <f t="shared" si="13"/>
        <v>0</v>
      </c>
      <c r="CB39" s="396" t="str">
        <f t="shared" si="14"/>
        <v xml:space="preserve"> -</v>
      </c>
      <c r="CC39" s="141">
        <v>2500000</v>
      </c>
      <c r="CD39" s="139">
        <v>0</v>
      </c>
      <c r="CE39" s="139">
        <v>0</v>
      </c>
      <c r="CF39" s="147">
        <f t="shared" si="15"/>
        <v>0</v>
      </c>
      <c r="CG39" s="389" t="str">
        <f t="shared" si="16"/>
        <v xml:space="preserve"> -</v>
      </c>
      <c r="CH39" s="142">
        <v>300000</v>
      </c>
      <c r="CI39" s="139">
        <v>0</v>
      </c>
      <c r="CJ39" s="139">
        <v>0</v>
      </c>
      <c r="CK39" s="147">
        <f t="shared" si="17"/>
        <v>0</v>
      </c>
      <c r="CL39" s="396" t="str">
        <f t="shared" si="18"/>
        <v xml:space="preserve"> -</v>
      </c>
      <c r="CM39" s="407">
        <f t="shared" si="19"/>
        <v>4800000</v>
      </c>
      <c r="CN39" s="408">
        <f t="shared" si="20"/>
        <v>0</v>
      </c>
      <c r="CO39" s="408">
        <f t="shared" si="21"/>
        <v>0</v>
      </c>
      <c r="CP39" s="411">
        <f t="shared" si="22"/>
        <v>0</v>
      </c>
      <c r="CQ39" s="389" t="str">
        <f t="shared" si="23"/>
        <v xml:space="preserve"> -</v>
      </c>
      <c r="CR39" s="103">
        <v>16</v>
      </c>
      <c r="CS39" s="182" t="s">
        <v>1035</v>
      </c>
      <c r="CT39" s="225" t="s">
        <v>903</v>
      </c>
    </row>
    <row r="40" spans="2:98" ht="45" x14ac:dyDescent="0.2">
      <c r="B40" s="856"/>
      <c r="C40" s="859"/>
      <c r="D40" s="876"/>
      <c r="E40" s="877"/>
      <c r="F40" s="877"/>
      <c r="G40" s="198"/>
      <c r="H40" s="877"/>
      <c r="I40" s="198"/>
      <c r="J40" s="198"/>
      <c r="K40" s="877"/>
      <c r="L40" s="198"/>
      <c r="M40" s="198"/>
      <c r="N40" s="877"/>
      <c r="O40" s="199"/>
      <c r="P40" s="199"/>
      <c r="Q40" s="87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783"/>
      <c r="AN40" s="790"/>
      <c r="AO40" s="866">
        <v>0.14978848660302854</v>
      </c>
      <c r="AP40" s="779" t="s">
        <v>646</v>
      </c>
      <c r="AQ40" s="106" t="s">
        <v>647</v>
      </c>
      <c r="AR40" s="107">
        <v>0</v>
      </c>
      <c r="AS40" s="106" t="s">
        <v>648</v>
      </c>
      <c r="AT40" s="108">
        <v>1</v>
      </c>
      <c r="AU40" s="43">
        <v>1</v>
      </c>
      <c r="AV40" s="109">
        <v>1</v>
      </c>
      <c r="AW40" s="323">
        <v>0.25</v>
      </c>
      <c r="AX40" s="109">
        <v>1</v>
      </c>
      <c r="AY40" s="323">
        <v>0.25</v>
      </c>
      <c r="AZ40" s="109">
        <v>1</v>
      </c>
      <c r="BA40" s="329">
        <v>0.25</v>
      </c>
      <c r="BB40" s="110">
        <v>1</v>
      </c>
      <c r="BC40" s="329">
        <v>0.25</v>
      </c>
      <c r="BD40" s="111">
        <v>1</v>
      </c>
      <c r="BE40" s="109">
        <v>0</v>
      </c>
      <c r="BF40" s="109">
        <v>0</v>
      </c>
      <c r="BG40" s="342">
        <v>0</v>
      </c>
      <c r="BH40" s="379">
        <f t="shared" si="1"/>
        <v>1</v>
      </c>
      <c r="BI40" s="425">
        <f t="shared" si="2"/>
        <v>1</v>
      </c>
      <c r="BJ40" s="380">
        <f t="shared" si="3"/>
        <v>0</v>
      </c>
      <c r="BK40" s="425">
        <f t="shared" si="4"/>
        <v>0</v>
      </c>
      <c r="BL40" s="380">
        <f t="shared" si="5"/>
        <v>0</v>
      </c>
      <c r="BM40" s="425">
        <f t="shared" si="6"/>
        <v>0</v>
      </c>
      <c r="BN40" s="380">
        <f t="shared" si="7"/>
        <v>0</v>
      </c>
      <c r="BO40" s="425">
        <f t="shared" si="8"/>
        <v>0</v>
      </c>
      <c r="BP40" s="617">
        <f t="shared" si="24"/>
        <v>0.25</v>
      </c>
      <c r="BQ40" s="610">
        <f t="shared" si="9"/>
        <v>0.25</v>
      </c>
      <c r="BR40" s="625">
        <f t="shared" si="10"/>
        <v>0.25</v>
      </c>
      <c r="BS40" s="111">
        <v>673627</v>
      </c>
      <c r="BT40" s="109">
        <v>0</v>
      </c>
      <c r="BU40" s="109">
        <v>0</v>
      </c>
      <c r="BV40" s="289">
        <f t="shared" si="11"/>
        <v>0</v>
      </c>
      <c r="BW40" s="390" t="str">
        <f t="shared" si="12"/>
        <v xml:space="preserve"> -</v>
      </c>
      <c r="BX40" s="112">
        <v>1695264.1575</v>
      </c>
      <c r="BY40" s="109">
        <v>0</v>
      </c>
      <c r="BZ40" s="109">
        <v>0</v>
      </c>
      <c r="CA40" s="289">
        <f t="shared" si="13"/>
        <v>0</v>
      </c>
      <c r="CB40" s="397" t="str">
        <f t="shared" si="14"/>
        <v xml:space="preserve"> -</v>
      </c>
      <c r="CC40" s="111">
        <v>1746021.8064999999</v>
      </c>
      <c r="CD40" s="109">
        <v>0</v>
      </c>
      <c r="CE40" s="109">
        <v>0</v>
      </c>
      <c r="CF40" s="289">
        <f t="shared" si="15"/>
        <v>0</v>
      </c>
      <c r="CG40" s="390" t="str">
        <f t="shared" si="16"/>
        <v xml:space="preserve"> -</v>
      </c>
      <c r="CH40" s="112">
        <v>1798297.1727</v>
      </c>
      <c r="CI40" s="109">
        <v>0</v>
      </c>
      <c r="CJ40" s="109">
        <v>0</v>
      </c>
      <c r="CK40" s="289">
        <f t="shared" si="17"/>
        <v>0</v>
      </c>
      <c r="CL40" s="397" t="str">
        <f t="shared" si="18"/>
        <v xml:space="preserve"> -</v>
      </c>
      <c r="CM40" s="405">
        <f t="shared" si="19"/>
        <v>5913210.1366999997</v>
      </c>
      <c r="CN40" s="406">
        <f t="shared" si="20"/>
        <v>0</v>
      </c>
      <c r="CO40" s="406">
        <f t="shared" si="21"/>
        <v>0</v>
      </c>
      <c r="CP40" s="412">
        <f t="shared" si="22"/>
        <v>0</v>
      </c>
      <c r="CQ40" s="390" t="str">
        <f t="shared" si="23"/>
        <v xml:space="preserve"> -</v>
      </c>
      <c r="CR40" s="113">
        <v>16</v>
      </c>
      <c r="CS40" s="114" t="s">
        <v>1027</v>
      </c>
      <c r="CT40" s="237" t="s">
        <v>903</v>
      </c>
    </row>
    <row r="41" spans="2:98" ht="45" x14ac:dyDescent="0.2">
      <c r="B41" s="856"/>
      <c r="C41" s="859"/>
      <c r="D41" s="876"/>
      <c r="E41" s="877"/>
      <c r="F41" s="877"/>
      <c r="G41" s="198"/>
      <c r="H41" s="877"/>
      <c r="I41" s="198"/>
      <c r="J41" s="198"/>
      <c r="K41" s="877"/>
      <c r="L41" s="198"/>
      <c r="M41" s="198"/>
      <c r="N41" s="877"/>
      <c r="O41" s="199"/>
      <c r="P41" s="199"/>
      <c r="Q41" s="878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783"/>
      <c r="AN41" s="790"/>
      <c r="AO41" s="867"/>
      <c r="AP41" s="773"/>
      <c r="AQ41" s="82" t="s">
        <v>649</v>
      </c>
      <c r="AR41" s="83">
        <v>0</v>
      </c>
      <c r="AS41" s="82" t="s">
        <v>650</v>
      </c>
      <c r="AT41" s="84">
        <v>1</v>
      </c>
      <c r="AU41" s="126">
        <v>1</v>
      </c>
      <c r="AV41" s="85">
        <v>1</v>
      </c>
      <c r="AW41" s="323">
        <v>0.25</v>
      </c>
      <c r="AX41" s="85">
        <v>1</v>
      </c>
      <c r="AY41" s="323">
        <v>0.25</v>
      </c>
      <c r="AZ41" s="85">
        <v>1</v>
      </c>
      <c r="BA41" s="329">
        <v>0.25</v>
      </c>
      <c r="BB41" s="86">
        <v>1</v>
      </c>
      <c r="BC41" s="329">
        <v>0.25</v>
      </c>
      <c r="BD41" s="87">
        <v>1</v>
      </c>
      <c r="BE41" s="85">
        <v>0</v>
      </c>
      <c r="BF41" s="85">
        <v>0</v>
      </c>
      <c r="BG41" s="339">
        <v>0</v>
      </c>
      <c r="BH41" s="377">
        <f t="shared" si="1"/>
        <v>1</v>
      </c>
      <c r="BI41" s="423">
        <f t="shared" si="2"/>
        <v>1</v>
      </c>
      <c r="BJ41" s="378">
        <f t="shared" si="3"/>
        <v>0</v>
      </c>
      <c r="BK41" s="423">
        <f t="shared" si="4"/>
        <v>0</v>
      </c>
      <c r="BL41" s="378">
        <f t="shared" si="5"/>
        <v>0</v>
      </c>
      <c r="BM41" s="423">
        <f t="shared" si="6"/>
        <v>0</v>
      </c>
      <c r="BN41" s="378">
        <f t="shared" si="7"/>
        <v>0</v>
      </c>
      <c r="BO41" s="423">
        <f t="shared" si="8"/>
        <v>0</v>
      </c>
      <c r="BP41" s="615">
        <f t="shared" si="24"/>
        <v>0.25</v>
      </c>
      <c r="BQ41" s="608">
        <f t="shared" si="9"/>
        <v>0.25</v>
      </c>
      <c r="BR41" s="623">
        <f t="shared" si="10"/>
        <v>0.25</v>
      </c>
      <c r="BS41" s="87">
        <v>802390</v>
      </c>
      <c r="BT41" s="85">
        <v>373740</v>
      </c>
      <c r="BU41" s="85">
        <v>0</v>
      </c>
      <c r="BV41" s="95">
        <f t="shared" si="11"/>
        <v>0.4657834718777652</v>
      </c>
      <c r="BW41" s="388" t="str">
        <f t="shared" si="12"/>
        <v xml:space="preserve"> -</v>
      </c>
      <c r="BX41" s="96">
        <v>567933.51749999996</v>
      </c>
      <c r="BY41" s="85">
        <v>0</v>
      </c>
      <c r="BZ41" s="85">
        <v>0</v>
      </c>
      <c r="CA41" s="95">
        <f t="shared" si="13"/>
        <v>0</v>
      </c>
      <c r="CB41" s="395" t="str">
        <f t="shared" si="14"/>
        <v xml:space="preserve"> -</v>
      </c>
      <c r="CC41" s="87">
        <v>628851.79850000003</v>
      </c>
      <c r="CD41" s="85">
        <v>0</v>
      </c>
      <c r="CE41" s="85">
        <v>0</v>
      </c>
      <c r="CF41" s="95">
        <f t="shared" si="15"/>
        <v>0</v>
      </c>
      <c r="CG41" s="388" t="str">
        <f t="shared" si="16"/>
        <v xml:space="preserve"> -</v>
      </c>
      <c r="CH41" s="96">
        <v>689952.64030000009</v>
      </c>
      <c r="CI41" s="85">
        <v>0</v>
      </c>
      <c r="CJ41" s="85">
        <v>0</v>
      </c>
      <c r="CK41" s="95">
        <f t="shared" si="17"/>
        <v>0</v>
      </c>
      <c r="CL41" s="395" t="str">
        <f t="shared" si="18"/>
        <v xml:space="preserve"> -</v>
      </c>
      <c r="CM41" s="403">
        <f t="shared" si="19"/>
        <v>2689127.9563000002</v>
      </c>
      <c r="CN41" s="404">
        <f t="shared" si="20"/>
        <v>373740</v>
      </c>
      <c r="CO41" s="404">
        <f t="shared" si="21"/>
        <v>0</v>
      </c>
      <c r="CP41" s="410">
        <f t="shared" si="22"/>
        <v>0.13898185808689922</v>
      </c>
      <c r="CQ41" s="388" t="str">
        <f t="shared" si="23"/>
        <v xml:space="preserve"> -</v>
      </c>
      <c r="CR41" s="90">
        <v>16</v>
      </c>
      <c r="CS41" s="138" t="s">
        <v>1027</v>
      </c>
      <c r="CT41" s="224" t="s">
        <v>903</v>
      </c>
    </row>
    <row r="42" spans="2:98" ht="30" x14ac:dyDescent="0.2">
      <c r="B42" s="856"/>
      <c r="C42" s="859"/>
      <c r="D42" s="876" t="s">
        <v>651</v>
      </c>
      <c r="E42" s="898">
        <v>0.05</v>
      </c>
      <c r="F42" s="898">
        <v>0.1</v>
      </c>
      <c r="G42" s="236"/>
      <c r="H42" s="898">
        <v>0.06</v>
      </c>
      <c r="I42" s="236"/>
      <c r="J42" s="236"/>
      <c r="K42" s="898">
        <v>7.0000000000000007E-2</v>
      </c>
      <c r="L42" s="236"/>
      <c r="M42" s="236"/>
      <c r="N42" s="898">
        <v>8.5000000000000006E-2</v>
      </c>
      <c r="O42" s="274"/>
      <c r="P42" s="274"/>
      <c r="Q42" s="914">
        <v>0.1</v>
      </c>
      <c r="R42" s="312"/>
      <c r="S42" s="312"/>
      <c r="T42" s="312"/>
      <c r="U42" s="312"/>
      <c r="V42" s="312"/>
      <c r="W42" s="312"/>
      <c r="X42" s="312"/>
      <c r="Y42" s="312"/>
      <c r="Z42" s="312"/>
      <c r="AA42" s="312"/>
      <c r="AB42" s="312"/>
      <c r="AC42" s="312"/>
      <c r="AD42" s="312"/>
      <c r="AE42" s="312"/>
      <c r="AF42" s="312"/>
      <c r="AG42" s="312"/>
      <c r="AH42" s="312"/>
      <c r="AI42" s="312"/>
      <c r="AJ42" s="312"/>
      <c r="AK42" s="312"/>
      <c r="AL42" s="312"/>
      <c r="AM42" s="783"/>
      <c r="AN42" s="790"/>
      <c r="AO42" s="867"/>
      <c r="AP42" s="773"/>
      <c r="AQ42" s="82" t="s">
        <v>652</v>
      </c>
      <c r="AR42" s="83">
        <v>0</v>
      </c>
      <c r="AS42" s="82" t="s">
        <v>653</v>
      </c>
      <c r="AT42" s="84">
        <v>0</v>
      </c>
      <c r="AU42" s="126">
        <v>1</v>
      </c>
      <c r="AV42" s="85">
        <v>0</v>
      </c>
      <c r="AW42" s="323">
        <v>0</v>
      </c>
      <c r="AX42" s="85">
        <v>1</v>
      </c>
      <c r="AY42" s="323">
        <v>0.33</v>
      </c>
      <c r="AZ42" s="85">
        <v>1</v>
      </c>
      <c r="BA42" s="329">
        <v>0.33</v>
      </c>
      <c r="BB42" s="86">
        <v>1</v>
      </c>
      <c r="BC42" s="329">
        <v>0.34</v>
      </c>
      <c r="BD42" s="87">
        <v>0</v>
      </c>
      <c r="BE42" s="85">
        <v>0</v>
      </c>
      <c r="BF42" s="85">
        <v>0</v>
      </c>
      <c r="BG42" s="339">
        <v>0</v>
      </c>
      <c r="BH42" s="377" t="str">
        <f t="shared" si="1"/>
        <v xml:space="preserve"> -</v>
      </c>
      <c r="BI42" s="423" t="str">
        <f t="shared" si="2"/>
        <v xml:space="preserve"> -</v>
      </c>
      <c r="BJ42" s="378">
        <f t="shared" si="3"/>
        <v>0</v>
      </c>
      <c r="BK42" s="423">
        <f t="shared" si="4"/>
        <v>0</v>
      </c>
      <c r="BL42" s="378">
        <f t="shared" si="5"/>
        <v>0</v>
      </c>
      <c r="BM42" s="423">
        <f t="shared" si="6"/>
        <v>0</v>
      </c>
      <c r="BN42" s="378">
        <f t="shared" si="7"/>
        <v>0</v>
      </c>
      <c r="BO42" s="423">
        <f t="shared" si="8"/>
        <v>0</v>
      </c>
      <c r="BP42" s="615">
        <f>+AVERAGE(BE42:BG42)/AU42</f>
        <v>0</v>
      </c>
      <c r="BQ42" s="608">
        <f t="shared" si="9"/>
        <v>0</v>
      </c>
      <c r="BR42" s="623">
        <f t="shared" si="10"/>
        <v>0</v>
      </c>
      <c r="BS42" s="87">
        <v>0</v>
      </c>
      <c r="BT42" s="85">
        <v>0</v>
      </c>
      <c r="BU42" s="85">
        <v>0</v>
      </c>
      <c r="BV42" s="95" t="str">
        <f t="shared" si="11"/>
        <v xml:space="preserve"> -</v>
      </c>
      <c r="BW42" s="388" t="str">
        <f t="shared" si="12"/>
        <v xml:space="preserve"> -</v>
      </c>
      <c r="BX42" s="96">
        <v>126000</v>
      </c>
      <c r="BY42" s="85">
        <v>0</v>
      </c>
      <c r="BZ42" s="85">
        <v>0</v>
      </c>
      <c r="CA42" s="95">
        <f t="shared" si="13"/>
        <v>0</v>
      </c>
      <c r="CB42" s="395" t="str">
        <f t="shared" si="14"/>
        <v xml:space="preserve"> -</v>
      </c>
      <c r="CC42" s="87">
        <v>126000</v>
      </c>
      <c r="CD42" s="85">
        <v>0</v>
      </c>
      <c r="CE42" s="85">
        <v>0</v>
      </c>
      <c r="CF42" s="95">
        <f t="shared" si="15"/>
        <v>0</v>
      </c>
      <c r="CG42" s="388" t="str">
        <f t="shared" si="16"/>
        <v xml:space="preserve"> -</v>
      </c>
      <c r="CH42" s="96">
        <v>126000</v>
      </c>
      <c r="CI42" s="85">
        <v>0</v>
      </c>
      <c r="CJ42" s="85">
        <v>0</v>
      </c>
      <c r="CK42" s="95">
        <f t="shared" si="17"/>
        <v>0</v>
      </c>
      <c r="CL42" s="395" t="str">
        <f t="shared" si="18"/>
        <v xml:space="preserve"> -</v>
      </c>
      <c r="CM42" s="403">
        <f t="shared" si="19"/>
        <v>378000</v>
      </c>
      <c r="CN42" s="404">
        <f t="shared" si="20"/>
        <v>0</v>
      </c>
      <c r="CO42" s="404">
        <f t="shared" si="21"/>
        <v>0</v>
      </c>
      <c r="CP42" s="410">
        <f t="shared" si="22"/>
        <v>0</v>
      </c>
      <c r="CQ42" s="388" t="str">
        <f t="shared" si="23"/>
        <v xml:space="preserve"> -</v>
      </c>
      <c r="CR42" s="90">
        <v>16</v>
      </c>
      <c r="CS42" s="138" t="s">
        <v>1027</v>
      </c>
      <c r="CT42" s="224" t="s">
        <v>903</v>
      </c>
    </row>
    <row r="43" spans="2:98" ht="30" x14ac:dyDescent="0.2">
      <c r="B43" s="856"/>
      <c r="C43" s="859"/>
      <c r="D43" s="876"/>
      <c r="E43" s="898"/>
      <c r="F43" s="898"/>
      <c r="G43" s="236"/>
      <c r="H43" s="898"/>
      <c r="I43" s="236"/>
      <c r="J43" s="236"/>
      <c r="K43" s="898"/>
      <c r="L43" s="236"/>
      <c r="M43" s="236"/>
      <c r="N43" s="898"/>
      <c r="O43" s="274"/>
      <c r="P43" s="274"/>
      <c r="Q43" s="914"/>
      <c r="R43" s="312"/>
      <c r="S43" s="312"/>
      <c r="T43" s="312"/>
      <c r="U43" s="312"/>
      <c r="V43" s="312"/>
      <c r="W43" s="312"/>
      <c r="X43" s="312"/>
      <c r="Y43" s="312"/>
      <c r="Z43" s="312"/>
      <c r="AA43" s="312"/>
      <c r="AB43" s="312"/>
      <c r="AC43" s="312"/>
      <c r="AD43" s="312"/>
      <c r="AE43" s="312"/>
      <c r="AF43" s="312"/>
      <c r="AG43" s="312"/>
      <c r="AH43" s="312"/>
      <c r="AI43" s="312"/>
      <c r="AJ43" s="312"/>
      <c r="AK43" s="312"/>
      <c r="AL43" s="312"/>
      <c r="AM43" s="783"/>
      <c r="AN43" s="790"/>
      <c r="AO43" s="867"/>
      <c r="AP43" s="773"/>
      <c r="AQ43" s="82" t="s">
        <v>654</v>
      </c>
      <c r="AR43" s="83">
        <v>0</v>
      </c>
      <c r="AS43" s="82" t="s">
        <v>655</v>
      </c>
      <c r="AT43" s="84">
        <v>0</v>
      </c>
      <c r="AU43" s="126">
        <v>1</v>
      </c>
      <c r="AV43" s="85">
        <v>0</v>
      </c>
      <c r="AW43" s="323">
        <v>0</v>
      </c>
      <c r="AX43" s="85">
        <v>1</v>
      </c>
      <c r="AY43" s="323">
        <v>0.33</v>
      </c>
      <c r="AZ43" s="85">
        <v>1</v>
      </c>
      <c r="BA43" s="329">
        <v>0.33</v>
      </c>
      <c r="BB43" s="86">
        <v>1</v>
      </c>
      <c r="BC43" s="329">
        <v>0.34</v>
      </c>
      <c r="BD43" s="87">
        <v>0</v>
      </c>
      <c r="BE43" s="85">
        <v>0</v>
      </c>
      <c r="BF43" s="85">
        <v>0</v>
      </c>
      <c r="BG43" s="339">
        <v>0</v>
      </c>
      <c r="BH43" s="377" t="str">
        <f t="shared" si="1"/>
        <v xml:space="preserve"> -</v>
      </c>
      <c r="BI43" s="423" t="str">
        <f t="shared" si="2"/>
        <v xml:space="preserve"> -</v>
      </c>
      <c r="BJ43" s="378">
        <f t="shared" si="3"/>
        <v>0</v>
      </c>
      <c r="BK43" s="423">
        <f t="shared" si="4"/>
        <v>0</v>
      </c>
      <c r="BL43" s="378">
        <f t="shared" si="5"/>
        <v>0</v>
      </c>
      <c r="BM43" s="423">
        <f t="shared" si="6"/>
        <v>0</v>
      </c>
      <c r="BN43" s="378">
        <f t="shared" si="7"/>
        <v>0</v>
      </c>
      <c r="BO43" s="423">
        <f t="shared" si="8"/>
        <v>0</v>
      </c>
      <c r="BP43" s="615">
        <f>+AVERAGE(BE43:BG43)/AU43</f>
        <v>0</v>
      </c>
      <c r="BQ43" s="608">
        <f t="shared" si="9"/>
        <v>0</v>
      </c>
      <c r="BR43" s="623">
        <f t="shared" si="10"/>
        <v>0</v>
      </c>
      <c r="BS43" s="87">
        <v>0</v>
      </c>
      <c r="BT43" s="85">
        <v>0</v>
      </c>
      <c r="BU43" s="85">
        <v>0</v>
      </c>
      <c r="BV43" s="95" t="str">
        <f t="shared" si="11"/>
        <v xml:space="preserve"> -</v>
      </c>
      <c r="BW43" s="388" t="str">
        <f t="shared" si="12"/>
        <v xml:space="preserve"> -</v>
      </c>
      <c r="BX43" s="96">
        <v>38500</v>
      </c>
      <c r="BY43" s="85">
        <v>0</v>
      </c>
      <c r="BZ43" s="85">
        <v>0</v>
      </c>
      <c r="CA43" s="95">
        <f t="shared" si="13"/>
        <v>0</v>
      </c>
      <c r="CB43" s="395" t="str">
        <f t="shared" si="14"/>
        <v xml:space="preserve"> -</v>
      </c>
      <c r="CC43" s="87">
        <v>38500</v>
      </c>
      <c r="CD43" s="85">
        <v>0</v>
      </c>
      <c r="CE43" s="85">
        <v>0</v>
      </c>
      <c r="CF43" s="95">
        <f t="shared" si="15"/>
        <v>0</v>
      </c>
      <c r="CG43" s="388" t="str">
        <f t="shared" si="16"/>
        <v xml:space="preserve"> -</v>
      </c>
      <c r="CH43" s="96">
        <v>38500</v>
      </c>
      <c r="CI43" s="85">
        <v>0</v>
      </c>
      <c r="CJ43" s="85">
        <v>0</v>
      </c>
      <c r="CK43" s="95">
        <f t="shared" si="17"/>
        <v>0</v>
      </c>
      <c r="CL43" s="395" t="str">
        <f t="shared" si="18"/>
        <v xml:space="preserve"> -</v>
      </c>
      <c r="CM43" s="403">
        <f t="shared" si="19"/>
        <v>115500</v>
      </c>
      <c r="CN43" s="404">
        <f t="shared" si="20"/>
        <v>0</v>
      </c>
      <c r="CO43" s="404">
        <f t="shared" si="21"/>
        <v>0</v>
      </c>
      <c r="CP43" s="410">
        <f t="shared" si="22"/>
        <v>0</v>
      </c>
      <c r="CQ43" s="388" t="str">
        <f t="shared" si="23"/>
        <v xml:space="preserve"> -</v>
      </c>
      <c r="CR43" s="90">
        <v>16</v>
      </c>
      <c r="CS43" s="138" t="s">
        <v>1027</v>
      </c>
      <c r="CT43" s="224" t="s">
        <v>903</v>
      </c>
    </row>
    <row r="44" spans="2:98" ht="30.75" thickBot="1" x14ac:dyDescent="0.25">
      <c r="B44" s="856"/>
      <c r="C44" s="859"/>
      <c r="D44" s="876"/>
      <c r="E44" s="898"/>
      <c r="F44" s="898"/>
      <c r="G44" s="236"/>
      <c r="H44" s="898"/>
      <c r="I44" s="236"/>
      <c r="J44" s="236"/>
      <c r="K44" s="898"/>
      <c r="L44" s="236"/>
      <c r="M44" s="236"/>
      <c r="N44" s="898"/>
      <c r="O44" s="274"/>
      <c r="P44" s="274"/>
      <c r="Q44" s="914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783"/>
      <c r="AN44" s="790"/>
      <c r="AO44" s="868"/>
      <c r="AP44" s="774"/>
      <c r="AQ44" s="116" t="s">
        <v>656</v>
      </c>
      <c r="AR44" s="117">
        <v>0</v>
      </c>
      <c r="AS44" s="116" t="s">
        <v>657</v>
      </c>
      <c r="AT44" s="118">
        <v>0</v>
      </c>
      <c r="AU44" s="30">
        <v>1</v>
      </c>
      <c r="AV44" s="139">
        <v>0</v>
      </c>
      <c r="AW44" s="324">
        <v>0</v>
      </c>
      <c r="AX44" s="139">
        <v>1</v>
      </c>
      <c r="AY44" s="324">
        <v>0.33</v>
      </c>
      <c r="AZ44" s="139">
        <v>1</v>
      </c>
      <c r="BA44" s="330">
        <v>0.33</v>
      </c>
      <c r="BB44" s="140">
        <v>1</v>
      </c>
      <c r="BC44" s="330">
        <v>0.34</v>
      </c>
      <c r="BD44" s="141">
        <v>0</v>
      </c>
      <c r="BE44" s="139">
        <v>0</v>
      </c>
      <c r="BF44" s="121">
        <v>0</v>
      </c>
      <c r="BG44" s="346">
        <v>0</v>
      </c>
      <c r="BH44" s="417" t="str">
        <f t="shared" si="1"/>
        <v xml:space="preserve"> -</v>
      </c>
      <c r="BI44" s="424" t="str">
        <f t="shared" si="2"/>
        <v xml:space="preserve"> -</v>
      </c>
      <c r="BJ44" s="382">
        <f t="shared" si="3"/>
        <v>0</v>
      </c>
      <c r="BK44" s="424">
        <f t="shared" si="4"/>
        <v>0</v>
      </c>
      <c r="BL44" s="382">
        <f t="shared" si="5"/>
        <v>0</v>
      </c>
      <c r="BM44" s="424">
        <f t="shared" si="6"/>
        <v>0</v>
      </c>
      <c r="BN44" s="382">
        <f t="shared" si="7"/>
        <v>0</v>
      </c>
      <c r="BO44" s="424">
        <f t="shared" si="8"/>
        <v>0</v>
      </c>
      <c r="BP44" s="616">
        <f>+AVERAGE(BE44:BG44)/AU44</f>
        <v>0</v>
      </c>
      <c r="BQ44" s="609">
        <f t="shared" si="9"/>
        <v>0</v>
      </c>
      <c r="BR44" s="624">
        <f t="shared" si="10"/>
        <v>0</v>
      </c>
      <c r="BS44" s="120">
        <v>0</v>
      </c>
      <c r="BT44" s="121">
        <v>0</v>
      </c>
      <c r="BU44" s="121">
        <v>0</v>
      </c>
      <c r="BV44" s="147" t="str">
        <f t="shared" si="11"/>
        <v xml:space="preserve"> -</v>
      </c>
      <c r="BW44" s="389" t="str">
        <f t="shared" si="12"/>
        <v xml:space="preserve"> -</v>
      </c>
      <c r="BX44" s="142">
        <v>42000</v>
      </c>
      <c r="BY44" s="139">
        <v>0</v>
      </c>
      <c r="BZ44" s="139">
        <v>0</v>
      </c>
      <c r="CA44" s="147">
        <f t="shared" si="13"/>
        <v>0</v>
      </c>
      <c r="CB44" s="396" t="str">
        <f t="shared" si="14"/>
        <v xml:space="preserve"> -</v>
      </c>
      <c r="CC44" s="141">
        <v>42000</v>
      </c>
      <c r="CD44" s="139">
        <v>0</v>
      </c>
      <c r="CE44" s="139">
        <v>0</v>
      </c>
      <c r="CF44" s="147">
        <f t="shared" si="15"/>
        <v>0</v>
      </c>
      <c r="CG44" s="389" t="str">
        <f t="shared" si="16"/>
        <v xml:space="preserve"> -</v>
      </c>
      <c r="CH44" s="142">
        <v>42000</v>
      </c>
      <c r="CI44" s="139">
        <v>0</v>
      </c>
      <c r="CJ44" s="139">
        <v>0</v>
      </c>
      <c r="CK44" s="147">
        <f t="shared" si="17"/>
        <v>0</v>
      </c>
      <c r="CL44" s="396" t="str">
        <f t="shared" si="18"/>
        <v xml:space="preserve"> -</v>
      </c>
      <c r="CM44" s="407">
        <f t="shared" si="19"/>
        <v>126000</v>
      </c>
      <c r="CN44" s="408">
        <f t="shared" si="20"/>
        <v>0</v>
      </c>
      <c r="CO44" s="408">
        <f t="shared" si="21"/>
        <v>0</v>
      </c>
      <c r="CP44" s="411">
        <f t="shared" si="22"/>
        <v>0</v>
      </c>
      <c r="CQ44" s="389" t="str">
        <f t="shared" si="23"/>
        <v xml:space="preserve"> -</v>
      </c>
      <c r="CR44" s="123">
        <v>16</v>
      </c>
      <c r="CS44" s="143" t="s">
        <v>1027</v>
      </c>
      <c r="CT44" s="235" t="s">
        <v>903</v>
      </c>
    </row>
    <row r="45" spans="2:98" ht="45" x14ac:dyDescent="0.2">
      <c r="B45" s="856"/>
      <c r="C45" s="859"/>
      <c r="D45" s="876"/>
      <c r="E45" s="898"/>
      <c r="F45" s="898"/>
      <c r="G45" s="236"/>
      <c r="H45" s="898"/>
      <c r="I45" s="236"/>
      <c r="J45" s="236"/>
      <c r="K45" s="898"/>
      <c r="L45" s="236"/>
      <c r="M45" s="236"/>
      <c r="N45" s="898"/>
      <c r="O45" s="274"/>
      <c r="P45" s="274"/>
      <c r="Q45" s="914"/>
      <c r="R45" s="312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783"/>
      <c r="AN45" s="790"/>
      <c r="AO45" s="776">
        <v>2.2606423353926527E-2</v>
      </c>
      <c r="AP45" s="772" t="s">
        <v>658</v>
      </c>
      <c r="AQ45" s="70" t="s">
        <v>659</v>
      </c>
      <c r="AR45" s="71">
        <v>0</v>
      </c>
      <c r="AS45" s="70" t="s">
        <v>660</v>
      </c>
      <c r="AT45" s="72">
        <v>1</v>
      </c>
      <c r="AU45" s="73">
        <v>1</v>
      </c>
      <c r="AV45" s="74">
        <v>1</v>
      </c>
      <c r="AW45" s="323">
        <v>0.25</v>
      </c>
      <c r="AX45" s="74">
        <v>1</v>
      </c>
      <c r="AY45" s="323">
        <v>0.25</v>
      </c>
      <c r="AZ45" s="74">
        <v>1</v>
      </c>
      <c r="BA45" s="329">
        <v>0.25</v>
      </c>
      <c r="BB45" s="75">
        <v>1</v>
      </c>
      <c r="BC45" s="329">
        <v>0.25</v>
      </c>
      <c r="BD45" s="76">
        <v>1</v>
      </c>
      <c r="BE45" s="74">
        <v>0</v>
      </c>
      <c r="BF45" s="74">
        <v>0</v>
      </c>
      <c r="BG45" s="338">
        <v>0</v>
      </c>
      <c r="BH45" s="379">
        <f t="shared" si="1"/>
        <v>1</v>
      </c>
      <c r="BI45" s="425">
        <f t="shared" si="2"/>
        <v>1</v>
      </c>
      <c r="BJ45" s="380">
        <f t="shared" si="3"/>
        <v>0</v>
      </c>
      <c r="BK45" s="425">
        <f t="shared" si="4"/>
        <v>0</v>
      </c>
      <c r="BL45" s="380">
        <f t="shared" si="5"/>
        <v>0</v>
      </c>
      <c r="BM45" s="425">
        <f t="shared" si="6"/>
        <v>0</v>
      </c>
      <c r="BN45" s="380">
        <f t="shared" si="7"/>
        <v>0</v>
      </c>
      <c r="BO45" s="425">
        <f t="shared" si="8"/>
        <v>0</v>
      </c>
      <c r="BP45" s="617">
        <f t="shared" si="24"/>
        <v>0.25</v>
      </c>
      <c r="BQ45" s="610">
        <f t="shared" si="9"/>
        <v>0.25</v>
      </c>
      <c r="BR45" s="625">
        <f t="shared" si="10"/>
        <v>0.25</v>
      </c>
      <c r="BS45" s="76">
        <v>0</v>
      </c>
      <c r="BT45" s="74">
        <v>0</v>
      </c>
      <c r="BU45" s="74">
        <v>0</v>
      </c>
      <c r="BV45" s="289" t="str">
        <f t="shared" si="11"/>
        <v xml:space="preserve"> -</v>
      </c>
      <c r="BW45" s="390" t="str">
        <f t="shared" si="12"/>
        <v xml:space="preserve"> -</v>
      </c>
      <c r="BX45" s="112">
        <v>33000</v>
      </c>
      <c r="BY45" s="109">
        <v>0</v>
      </c>
      <c r="BZ45" s="109">
        <v>0</v>
      </c>
      <c r="CA45" s="289">
        <f t="shared" si="13"/>
        <v>0</v>
      </c>
      <c r="CB45" s="397" t="str">
        <f t="shared" si="14"/>
        <v xml:space="preserve"> -</v>
      </c>
      <c r="CC45" s="111">
        <v>33000</v>
      </c>
      <c r="CD45" s="109">
        <v>0</v>
      </c>
      <c r="CE45" s="109">
        <v>0</v>
      </c>
      <c r="CF45" s="289">
        <f t="shared" si="15"/>
        <v>0</v>
      </c>
      <c r="CG45" s="390" t="str">
        <f t="shared" si="16"/>
        <v xml:space="preserve"> -</v>
      </c>
      <c r="CH45" s="112">
        <v>33000</v>
      </c>
      <c r="CI45" s="109">
        <v>0</v>
      </c>
      <c r="CJ45" s="109">
        <v>0</v>
      </c>
      <c r="CK45" s="289">
        <f t="shared" si="17"/>
        <v>0</v>
      </c>
      <c r="CL45" s="397" t="str">
        <f t="shared" si="18"/>
        <v xml:space="preserve"> -</v>
      </c>
      <c r="CM45" s="405">
        <f t="shared" si="19"/>
        <v>99000</v>
      </c>
      <c r="CN45" s="406">
        <f t="shared" si="20"/>
        <v>0</v>
      </c>
      <c r="CO45" s="406">
        <f t="shared" si="21"/>
        <v>0</v>
      </c>
      <c r="CP45" s="412">
        <f t="shared" si="22"/>
        <v>0</v>
      </c>
      <c r="CQ45" s="390" t="str">
        <f t="shared" si="23"/>
        <v xml:space="preserve"> -</v>
      </c>
      <c r="CR45" s="78">
        <v>16</v>
      </c>
      <c r="CS45" s="135" t="s">
        <v>1035</v>
      </c>
      <c r="CT45" s="223" t="s">
        <v>903</v>
      </c>
    </row>
    <row r="46" spans="2:98" ht="30" x14ac:dyDescent="0.2">
      <c r="B46" s="856"/>
      <c r="C46" s="859"/>
      <c r="D46" s="876" t="s">
        <v>661</v>
      </c>
      <c r="E46" s="864">
        <v>10</v>
      </c>
      <c r="F46" s="863">
        <v>9</v>
      </c>
      <c r="G46" s="201"/>
      <c r="H46" s="863">
        <v>9.75</v>
      </c>
      <c r="I46" s="201"/>
      <c r="J46" s="201"/>
      <c r="K46" s="863">
        <v>9.5</v>
      </c>
      <c r="L46" s="201"/>
      <c r="M46" s="201"/>
      <c r="N46" s="863">
        <v>9.25</v>
      </c>
      <c r="O46" s="204"/>
      <c r="P46" s="204"/>
      <c r="Q46" s="875">
        <v>9</v>
      </c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783"/>
      <c r="AN46" s="790"/>
      <c r="AO46" s="783"/>
      <c r="AP46" s="773"/>
      <c r="AQ46" s="82" t="s">
        <v>662</v>
      </c>
      <c r="AR46" s="83">
        <v>0</v>
      </c>
      <c r="AS46" s="82" t="s">
        <v>663</v>
      </c>
      <c r="AT46" s="84">
        <v>3</v>
      </c>
      <c r="AU46" s="126">
        <v>3</v>
      </c>
      <c r="AV46" s="85">
        <v>3</v>
      </c>
      <c r="AW46" s="323">
        <v>0.25</v>
      </c>
      <c r="AX46" s="85">
        <v>3</v>
      </c>
      <c r="AY46" s="323">
        <v>0.25</v>
      </c>
      <c r="AZ46" s="85">
        <v>3</v>
      </c>
      <c r="BA46" s="329">
        <v>0.25</v>
      </c>
      <c r="BB46" s="86">
        <v>3</v>
      </c>
      <c r="BC46" s="329">
        <v>0.25</v>
      </c>
      <c r="BD46" s="87">
        <v>3</v>
      </c>
      <c r="BE46" s="85">
        <v>0</v>
      </c>
      <c r="BF46" s="85">
        <v>0</v>
      </c>
      <c r="BG46" s="339">
        <v>0</v>
      </c>
      <c r="BH46" s="377">
        <f t="shared" si="1"/>
        <v>1</v>
      </c>
      <c r="BI46" s="423">
        <f t="shared" si="2"/>
        <v>1</v>
      </c>
      <c r="BJ46" s="378">
        <f t="shared" si="3"/>
        <v>0</v>
      </c>
      <c r="BK46" s="423">
        <f t="shared" si="4"/>
        <v>0</v>
      </c>
      <c r="BL46" s="378">
        <f t="shared" si="5"/>
        <v>0</v>
      </c>
      <c r="BM46" s="423">
        <f t="shared" si="6"/>
        <v>0</v>
      </c>
      <c r="BN46" s="378">
        <f t="shared" si="7"/>
        <v>0</v>
      </c>
      <c r="BO46" s="423">
        <f t="shared" si="8"/>
        <v>0</v>
      </c>
      <c r="BP46" s="615">
        <f t="shared" si="24"/>
        <v>0.25</v>
      </c>
      <c r="BQ46" s="608">
        <f t="shared" si="9"/>
        <v>0.25</v>
      </c>
      <c r="BR46" s="623">
        <f t="shared" si="10"/>
        <v>0.25</v>
      </c>
      <c r="BS46" s="87">
        <v>139638</v>
      </c>
      <c r="BT46" s="85">
        <v>127000</v>
      </c>
      <c r="BU46" s="85">
        <v>0</v>
      </c>
      <c r="BV46" s="95">
        <f t="shared" si="11"/>
        <v>0.90949455019407321</v>
      </c>
      <c r="BW46" s="388" t="str">
        <f t="shared" si="12"/>
        <v xml:space="preserve"> -</v>
      </c>
      <c r="BX46" s="96">
        <v>165000</v>
      </c>
      <c r="BY46" s="85">
        <v>0</v>
      </c>
      <c r="BZ46" s="85">
        <v>0</v>
      </c>
      <c r="CA46" s="95">
        <f t="shared" si="13"/>
        <v>0</v>
      </c>
      <c r="CB46" s="395" t="str">
        <f t="shared" si="14"/>
        <v xml:space="preserve"> -</v>
      </c>
      <c r="CC46" s="87">
        <v>198000</v>
      </c>
      <c r="CD46" s="85">
        <v>0</v>
      </c>
      <c r="CE46" s="85">
        <v>0</v>
      </c>
      <c r="CF46" s="95">
        <f t="shared" si="15"/>
        <v>0</v>
      </c>
      <c r="CG46" s="388" t="str">
        <f t="shared" si="16"/>
        <v xml:space="preserve"> -</v>
      </c>
      <c r="CH46" s="96">
        <v>198000</v>
      </c>
      <c r="CI46" s="85">
        <v>0</v>
      </c>
      <c r="CJ46" s="85">
        <v>0</v>
      </c>
      <c r="CK46" s="95">
        <f t="shared" si="17"/>
        <v>0</v>
      </c>
      <c r="CL46" s="395" t="str">
        <f t="shared" si="18"/>
        <v xml:space="preserve"> -</v>
      </c>
      <c r="CM46" s="403">
        <f t="shared" si="19"/>
        <v>700638</v>
      </c>
      <c r="CN46" s="404">
        <f t="shared" si="20"/>
        <v>127000</v>
      </c>
      <c r="CO46" s="404">
        <f t="shared" si="21"/>
        <v>0</v>
      </c>
      <c r="CP46" s="410">
        <f t="shared" si="22"/>
        <v>0.18126336282074337</v>
      </c>
      <c r="CQ46" s="388" t="str">
        <f t="shared" si="23"/>
        <v xml:space="preserve"> -</v>
      </c>
      <c r="CR46" s="90" t="s">
        <v>1082</v>
      </c>
      <c r="CS46" s="138" t="s">
        <v>1035</v>
      </c>
      <c r="CT46" s="224" t="s">
        <v>903</v>
      </c>
    </row>
    <row r="47" spans="2:98" ht="45.75" thickBot="1" x14ac:dyDescent="0.25">
      <c r="B47" s="856"/>
      <c r="C47" s="859"/>
      <c r="D47" s="876"/>
      <c r="E47" s="864"/>
      <c r="F47" s="863"/>
      <c r="G47" s="201"/>
      <c r="H47" s="863"/>
      <c r="I47" s="201"/>
      <c r="J47" s="201"/>
      <c r="K47" s="863"/>
      <c r="L47" s="201"/>
      <c r="M47" s="201"/>
      <c r="N47" s="863"/>
      <c r="O47" s="204"/>
      <c r="P47" s="204"/>
      <c r="Q47" s="875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783"/>
      <c r="AN47" s="790"/>
      <c r="AO47" s="777"/>
      <c r="AP47" s="778"/>
      <c r="AQ47" s="97" t="s">
        <v>664</v>
      </c>
      <c r="AR47" s="98">
        <v>0</v>
      </c>
      <c r="AS47" s="97" t="s">
        <v>665</v>
      </c>
      <c r="AT47" s="99">
        <v>1</v>
      </c>
      <c r="AU47" s="181">
        <v>1</v>
      </c>
      <c r="AV47" s="139">
        <v>0</v>
      </c>
      <c r="AW47" s="324">
        <v>0</v>
      </c>
      <c r="AX47" s="139">
        <v>1</v>
      </c>
      <c r="AY47" s="324">
        <v>0.33</v>
      </c>
      <c r="AZ47" s="139">
        <v>1</v>
      </c>
      <c r="BA47" s="330">
        <v>0.33</v>
      </c>
      <c r="BB47" s="140">
        <v>1</v>
      </c>
      <c r="BC47" s="330">
        <v>0.34</v>
      </c>
      <c r="BD47" s="141">
        <v>0</v>
      </c>
      <c r="BE47" s="139">
        <v>0</v>
      </c>
      <c r="BF47" s="139">
        <v>0</v>
      </c>
      <c r="BG47" s="345">
        <v>0</v>
      </c>
      <c r="BH47" s="417" t="str">
        <f t="shared" si="1"/>
        <v xml:space="preserve"> -</v>
      </c>
      <c r="BI47" s="424" t="str">
        <f t="shared" si="2"/>
        <v xml:space="preserve"> -</v>
      </c>
      <c r="BJ47" s="382">
        <f t="shared" si="3"/>
        <v>0</v>
      </c>
      <c r="BK47" s="424">
        <f t="shared" si="4"/>
        <v>0</v>
      </c>
      <c r="BL47" s="382">
        <f t="shared" si="5"/>
        <v>0</v>
      </c>
      <c r="BM47" s="424">
        <f t="shared" si="6"/>
        <v>0</v>
      </c>
      <c r="BN47" s="382">
        <f t="shared" si="7"/>
        <v>0</v>
      </c>
      <c r="BO47" s="424">
        <f t="shared" si="8"/>
        <v>0</v>
      </c>
      <c r="BP47" s="616">
        <f>+AVERAGE(BE47:BG47)/AU47</f>
        <v>0</v>
      </c>
      <c r="BQ47" s="609">
        <f t="shared" si="9"/>
        <v>0</v>
      </c>
      <c r="BR47" s="624">
        <f t="shared" si="10"/>
        <v>0</v>
      </c>
      <c r="BS47" s="141">
        <v>0</v>
      </c>
      <c r="BT47" s="139">
        <v>0</v>
      </c>
      <c r="BU47" s="139">
        <v>0</v>
      </c>
      <c r="BV47" s="147" t="str">
        <f t="shared" si="11"/>
        <v xml:space="preserve"> -</v>
      </c>
      <c r="BW47" s="389" t="str">
        <f t="shared" si="12"/>
        <v xml:space="preserve"> -</v>
      </c>
      <c r="BX47" s="142">
        <v>288000</v>
      </c>
      <c r="BY47" s="139">
        <v>0</v>
      </c>
      <c r="BZ47" s="139">
        <v>0</v>
      </c>
      <c r="CA47" s="147">
        <f t="shared" si="13"/>
        <v>0</v>
      </c>
      <c r="CB47" s="396" t="str">
        <f t="shared" si="14"/>
        <v xml:space="preserve"> -</v>
      </c>
      <c r="CC47" s="141">
        <v>288000</v>
      </c>
      <c r="CD47" s="139">
        <v>0</v>
      </c>
      <c r="CE47" s="139">
        <v>0</v>
      </c>
      <c r="CF47" s="147">
        <f t="shared" si="15"/>
        <v>0</v>
      </c>
      <c r="CG47" s="389" t="str">
        <f t="shared" si="16"/>
        <v xml:space="preserve"> -</v>
      </c>
      <c r="CH47" s="142">
        <v>288000</v>
      </c>
      <c r="CI47" s="139">
        <v>0</v>
      </c>
      <c r="CJ47" s="139">
        <v>0</v>
      </c>
      <c r="CK47" s="147">
        <f t="shared" si="17"/>
        <v>0</v>
      </c>
      <c r="CL47" s="396" t="str">
        <f t="shared" si="18"/>
        <v xml:space="preserve"> -</v>
      </c>
      <c r="CM47" s="407">
        <f t="shared" si="19"/>
        <v>864000</v>
      </c>
      <c r="CN47" s="408">
        <f t="shared" si="20"/>
        <v>0</v>
      </c>
      <c r="CO47" s="408">
        <f t="shared" si="21"/>
        <v>0</v>
      </c>
      <c r="CP47" s="411">
        <f t="shared" si="22"/>
        <v>0</v>
      </c>
      <c r="CQ47" s="389" t="str">
        <f t="shared" si="23"/>
        <v xml:space="preserve"> -</v>
      </c>
      <c r="CR47" s="103">
        <v>16</v>
      </c>
      <c r="CS47" s="182" t="s">
        <v>1035</v>
      </c>
      <c r="CT47" s="225" t="s">
        <v>903</v>
      </c>
    </row>
    <row r="48" spans="2:98" ht="30" x14ac:dyDescent="0.2">
      <c r="B48" s="856"/>
      <c r="C48" s="859"/>
      <c r="D48" s="876"/>
      <c r="E48" s="864"/>
      <c r="F48" s="863"/>
      <c r="G48" s="201"/>
      <c r="H48" s="863"/>
      <c r="I48" s="201"/>
      <c r="J48" s="201"/>
      <c r="K48" s="863"/>
      <c r="L48" s="201"/>
      <c r="M48" s="201"/>
      <c r="N48" s="863"/>
      <c r="O48" s="204"/>
      <c r="P48" s="204"/>
      <c r="Q48" s="875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783"/>
      <c r="AN48" s="790"/>
      <c r="AO48" s="866">
        <v>2.9933652971786909E-2</v>
      </c>
      <c r="AP48" s="779" t="s">
        <v>666</v>
      </c>
      <c r="AQ48" s="106" t="s">
        <v>667</v>
      </c>
      <c r="AR48" s="107">
        <v>635070105</v>
      </c>
      <c r="AS48" s="106" t="s">
        <v>668</v>
      </c>
      <c r="AT48" s="108">
        <v>3</v>
      </c>
      <c r="AU48" s="43">
        <v>3</v>
      </c>
      <c r="AV48" s="109">
        <v>3</v>
      </c>
      <c r="AW48" s="323">
        <v>0.25</v>
      </c>
      <c r="AX48" s="109">
        <v>3</v>
      </c>
      <c r="AY48" s="323">
        <v>0.25</v>
      </c>
      <c r="AZ48" s="109">
        <v>3</v>
      </c>
      <c r="BA48" s="329">
        <v>0.25</v>
      </c>
      <c r="BB48" s="110">
        <v>3</v>
      </c>
      <c r="BC48" s="329">
        <v>0.25</v>
      </c>
      <c r="BD48" s="111">
        <v>3</v>
      </c>
      <c r="BE48" s="109">
        <v>0</v>
      </c>
      <c r="BF48" s="109">
        <v>0</v>
      </c>
      <c r="BG48" s="342">
        <v>0</v>
      </c>
      <c r="BH48" s="379">
        <f t="shared" si="1"/>
        <v>1</v>
      </c>
      <c r="BI48" s="425">
        <f t="shared" si="2"/>
        <v>1</v>
      </c>
      <c r="BJ48" s="380">
        <f t="shared" si="3"/>
        <v>0</v>
      </c>
      <c r="BK48" s="425">
        <f t="shared" si="4"/>
        <v>0</v>
      </c>
      <c r="BL48" s="380">
        <f t="shared" si="5"/>
        <v>0</v>
      </c>
      <c r="BM48" s="425">
        <f t="shared" si="6"/>
        <v>0</v>
      </c>
      <c r="BN48" s="380">
        <f t="shared" si="7"/>
        <v>0</v>
      </c>
      <c r="BO48" s="425">
        <f t="shared" si="8"/>
        <v>0</v>
      </c>
      <c r="BP48" s="617">
        <f t="shared" si="24"/>
        <v>0.25</v>
      </c>
      <c r="BQ48" s="610">
        <f t="shared" si="9"/>
        <v>0.25</v>
      </c>
      <c r="BR48" s="625">
        <f t="shared" si="10"/>
        <v>0.25</v>
      </c>
      <c r="BS48" s="111">
        <v>300000</v>
      </c>
      <c r="BT48" s="109">
        <v>143036.12899999999</v>
      </c>
      <c r="BU48" s="109">
        <v>0</v>
      </c>
      <c r="BV48" s="289">
        <f t="shared" si="11"/>
        <v>0.47678709666666663</v>
      </c>
      <c r="BW48" s="390" t="str">
        <f t="shared" si="12"/>
        <v xml:space="preserve"> -</v>
      </c>
      <c r="BX48" s="112">
        <v>158000</v>
      </c>
      <c r="BY48" s="109">
        <v>0</v>
      </c>
      <c r="BZ48" s="109">
        <v>0</v>
      </c>
      <c r="CA48" s="289">
        <f t="shared" si="13"/>
        <v>0</v>
      </c>
      <c r="CB48" s="397" t="str">
        <f t="shared" si="14"/>
        <v xml:space="preserve"> -</v>
      </c>
      <c r="CC48" s="111">
        <v>300000</v>
      </c>
      <c r="CD48" s="109">
        <v>0</v>
      </c>
      <c r="CE48" s="109">
        <v>0</v>
      </c>
      <c r="CF48" s="289">
        <f t="shared" si="15"/>
        <v>0</v>
      </c>
      <c r="CG48" s="390" t="str">
        <f t="shared" si="16"/>
        <v xml:space="preserve"> -</v>
      </c>
      <c r="CH48" s="112">
        <v>350000</v>
      </c>
      <c r="CI48" s="109">
        <v>0</v>
      </c>
      <c r="CJ48" s="109">
        <v>0</v>
      </c>
      <c r="CK48" s="289">
        <f t="shared" si="17"/>
        <v>0</v>
      </c>
      <c r="CL48" s="397" t="str">
        <f t="shared" si="18"/>
        <v xml:space="preserve"> -</v>
      </c>
      <c r="CM48" s="405">
        <f t="shared" si="19"/>
        <v>1108000</v>
      </c>
      <c r="CN48" s="406">
        <f t="shared" si="20"/>
        <v>143036.12899999999</v>
      </c>
      <c r="CO48" s="406">
        <f t="shared" si="21"/>
        <v>0</v>
      </c>
      <c r="CP48" s="412">
        <f t="shared" si="22"/>
        <v>0.12909397924187724</v>
      </c>
      <c r="CQ48" s="390" t="str">
        <f t="shared" si="23"/>
        <v xml:space="preserve"> -</v>
      </c>
      <c r="CR48" s="113">
        <v>13</v>
      </c>
      <c r="CS48" s="114" t="s">
        <v>1032</v>
      </c>
      <c r="CT48" s="237" t="s">
        <v>919</v>
      </c>
    </row>
    <row r="49" spans="2:98" ht="45.75" thickBot="1" x14ac:dyDescent="0.25">
      <c r="B49" s="856"/>
      <c r="C49" s="859"/>
      <c r="D49" s="876"/>
      <c r="E49" s="864"/>
      <c r="F49" s="863"/>
      <c r="G49" s="201"/>
      <c r="H49" s="863"/>
      <c r="I49" s="201"/>
      <c r="J49" s="201"/>
      <c r="K49" s="863"/>
      <c r="L49" s="201"/>
      <c r="M49" s="201"/>
      <c r="N49" s="863"/>
      <c r="O49" s="204"/>
      <c r="P49" s="204"/>
      <c r="Q49" s="875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783"/>
      <c r="AN49" s="790"/>
      <c r="AO49" s="868"/>
      <c r="AP49" s="774"/>
      <c r="AQ49" s="116" t="s">
        <v>669</v>
      </c>
      <c r="AR49" s="117">
        <v>635020101</v>
      </c>
      <c r="AS49" s="116" t="s">
        <v>670</v>
      </c>
      <c r="AT49" s="118">
        <v>0</v>
      </c>
      <c r="AU49" s="30">
        <v>1</v>
      </c>
      <c r="AV49" s="139">
        <v>1</v>
      </c>
      <c r="AW49" s="324">
        <v>0.25</v>
      </c>
      <c r="AX49" s="139">
        <v>1</v>
      </c>
      <c r="AY49" s="324">
        <v>0.25</v>
      </c>
      <c r="AZ49" s="139">
        <v>1</v>
      </c>
      <c r="BA49" s="330">
        <v>0.25</v>
      </c>
      <c r="BB49" s="140">
        <v>1</v>
      </c>
      <c r="BC49" s="330">
        <v>0.25</v>
      </c>
      <c r="BD49" s="141">
        <v>1</v>
      </c>
      <c r="BE49" s="139">
        <v>0</v>
      </c>
      <c r="BF49" s="121">
        <v>0</v>
      </c>
      <c r="BG49" s="346">
        <v>0</v>
      </c>
      <c r="BH49" s="417">
        <f t="shared" si="1"/>
        <v>1</v>
      </c>
      <c r="BI49" s="424">
        <f t="shared" si="2"/>
        <v>1</v>
      </c>
      <c r="BJ49" s="382">
        <f t="shared" si="3"/>
        <v>0</v>
      </c>
      <c r="BK49" s="424">
        <f t="shared" si="4"/>
        <v>0</v>
      </c>
      <c r="BL49" s="382">
        <f t="shared" si="5"/>
        <v>0</v>
      </c>
      <c r="BM49" s="424">
        <f t="shared" si="6"/>
        <v>0</v>
      </c>
      <c r="BN49" s="382">
        <f t="shared" si="7"/>
        <v>0</v>
      </c>
      <c r="BO49" s="424">
        <f t="shared" si="8"/>
        <v>0</v>
      </c>
      <c r="BP49" s="616">
        <f t="shared" si="24"/>
        <v>0.25</v>
      </c>
      <c r="BQ49" s="609">
        <f t="shared" si="9"/>
        <v>0.25</v>
      </c>
      <c r="BR49" s="624">
        <f t="shared" si="10"/>
        <v>0.25</v>
      </c>
      <c r="BS49" s="120">
        <v>109000</v>
      </c>
      <c r="BT49" s="121">
        <v>88886.271999999997</v>
      </c>
      <c r="BU49" s="121">
        <v>0</v>
      </c>
      <c r="BV49" s="147">
        <f t="shared" si="11"/>
        <v>0.81547038532110094</v>
      </c>
      <c r="BW49" s="389" t="str">
        <f t="shared" si="12"/>
        <v xml:space="preserve"> -</v>
      </c>
      <c r="BX49" s="142">
        <v>248000</v>
      </c>
      <c r="BY49" s="139">
        <v>0</v>
      </c>
      <c r="BZ49" s="139">
        <v>0</v>
      </c>
      <c r="CA49" s="147">
        <f t="shared" si="13"/>
        <v>0</v>
      </c>
      <c r="CB49" s="396" t="str">
        <f t="shared" si="14"/>
        <v xml:space="preserve"> -</v>
      </c>
      <c r="CC49" s="141">
        <v>300000</v>
      </c>
      <c r="CD49" s="139">
        <v>0</v>
      </c>
      <c r="CE49" s="139">
        <v>0</v>
      </c>
      <c r="CF49" s="147">
        <f t="shared" si="15"/>
        <v>0</v>
      </c>
      <c r="CG49" s="389" t="str">
        <f t="shared" si="16"/>
        <v xml:space="preserve"> -</v>
      </c>
      <c r="CH49" s="142">
        <v>500000</v>
      </c>
      <c r="CI49" s="139">
        <v>0</v>
      </c>
      <c r="CJ49" s="139">
        <v>0</v>
      </c>
      <c r="CK49" s="147">
        <f t="shared" si="17"/>
        <v>0</v>
      </c>
      <c r="CL49" s="396" t="str">
        <f t="shared" si="18"/>
        <v xml:space="preserve"> -</v>
      </c>
      <c r="CM49" s="407">
        <f t="shared" si="19"/>
        <v>1157000</v>
      </c>
      <c r="CN49" s="408">
        <f t="shared" si="20"/>
        <v>88886.271999999997</v>
      </c>
      <c r="CO49" s="408">
        <f t="shared" si="21"/>
        <v>0</v>
      </c>
      <c r="CP49" s="411">
        <f t="shared" si="22"/>
        <v>7.6824781331028519E-2</v>
      </c>
      <c r="CQ49" s="389" t="str">
        <f t="shared" si="23"/>
        <v xml:space="preserve"> -</v>
      </c>
      <c r="CR49" s="123">
        <v>13</v>
      </c>
      <c r="CS49" s="143" t="s">
        <v>1032</v>
      </c>
      <c r="CT49" s="235" t="s">
        <v>919</v>
      </c>
    </row>
    <row r="50" spans="2:98" ht="45" x14ac:dyDescent="0.2">
      <c r="B50" s="856"/>
      <c r="C50" s="859"/>
      <c r="D50" s="876" t="s">
        <v>671</v>
      </c>
      <c r="E50" s="864">
        <v>4</v>
      </c>
      <c r="F50" s="863">
        <v>3</v>
      </c>
      <c r="G50" s="201"/>
      <c r="H50" s="863">
        <v>3.75</v>
      </c>
      <c r="I50" s="201"/>
      <c r="J50" s="201"/>
      <c r="K50" s="863">
        <v>3.5</v>
      </c>
      <c r="L50" s="201"/>
      <c r="M50" s="201"/>
      <c r="N50" s="863">
        <v>3.25</v>
      </c>
      <c r="O50" s="204"/>
      <c r="P50" s="204"/>
      <c r="Q50" s="875">
        <v>3</v>
      </c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783"/>
      <c r="AN50" s="790"/>
      <c r="AO50" s="776">
        <v>0.16322823513510235</v>
      </c>
      <c r="AP50" s="772" t="s">
        <v>672</v>
      </c>
      <c r="AQ50" s="70" t="s">
        <v>673</v>
      </c>
      <c r="AR50" s="71">
        <v>63507050101</v>
      </c>
      <c r="AS50" s="70" t="s">
        <v>674</v>
      </c>
      <c r="AT50" s="72">
        <v>1</v>
      </c>
      <c r="AU50" s="73">
        <v>1</v>
      </c>
      <c r="AV50" s="74">
        <v>1</v>
      </c>
      <c r="AW50" s="323">
        <v>0.25</v>
      </c>
      <c r="AX50" s="74">
        <v>1</v>
      </c>
      <c r="AY50" s="323">
        <v>0.25</v>
      </c>
      <c r="AZ50" s="74">
        <v>1</v>
      </c>
      <c r="BA50" s="329">
        <v>0.25</v>
      </c>
      <c r="BB50" s="75">
        <v>1</v>
      </c>
      <c r="BC50" s="329">
        <v>0.25</v>
      </c>
      <c r="BD50" s="76">
        <v>1</v>
      </c>
      <c r="BE50" s="74">
        <v>0</v>
      </c>
      <c r="BF50" s="74">
        <v>0</v>
      </c>
      <c r="BG50" s="338">
        <v>0</v>
      </c>
      <c r="BH50" s="379">
        <f t="shared" si="1"/>
        <v>1</v>
      </c>
      <c r="BI50" s="425">
        <f t="shared" si="2"/>
        <v>1</v>
      </c>
      <c r="BJ50" s="380">
        <f t="shared" si="3"/>
        <v>0</v>
      </c>
      <c r="BK50" s="425">
        <f t="shared" si="4"/>
        <v>0</v>
      </c>
      <c r="BL50" s="380">
        <f t="shared" si="5"/>
        <v>0</v>
      </c>
      <c r="BM50" s="425">
        <f t="shared" si="6"/>
        <v>0</v>
      </c>
      <c r="BN50" s="380">
        <f t="shared" si="7"/>
        <v>0</v>
      </c>
      <c r="BO50" s="425">
        <f t="shared" si="8"/>
        <v>0</v>
      </c>
      <c r="BP50" s="617">
        <f t="shared" si="24"/>
        <v>0.25</v>
      </c>
      <c r="BQ50" s="610">
        <f t="shared" si="9"/>
        <v>0.25</v>
      </c>
      <c r="BR50" s="625">
        <f t="shared" si="10"/>
        <v>0.25</v>
      </c>
      <c r="BS50" s="76">
        <v>2712952.3640000001</v>
      </c>
      <c r="BT50" s="74">
        <v>858845.93900000001</v>
      </c>
      <c r="BU50" s="74">
        <v>400000</v>
      </c>
      <c r="BV50" s="289">
        <f t="shared" si="11"/>
        <v>0.31657243613880132</v>
      </c>
      <c r="BW50" s="390">
        <f t="shared" si="12"/>
        <v>0.46574127190464598</v>
      </c>
      <c r="BX50" s="112">
        <v>2648302.1880000001</v>
      </c>
      <c r="BY50" s="109">
        <v>0</v>
      </c>
      <c r="BZ50" s="109">
        <v>0</v>
      </c>
      <c r="CA50" s="289">
        <f t="shared" si="13"/>
        <v>0</v>
      </c>
      <c r="CB50" s="397" t="str">
        <f t="shared" si="14"/>
        <v xml:space="preserve"> -</v>
      </c>
      <c r="CC50" s="111">
        <v>2738655</v>
      </c>
      <c r="CD50" s="109">
        <v>0</v>
      </c>
      <c r="CE50" s="109">
        <v>0</v>
      </c>
      <c r="CF50" s="289">
        <f t="shared" si="15"/>
        <v>0</v>
      </c>
      <c r="CG50" s="390" t="str">
        <f t="shared" si="16"/>
        <v xml:space="preserve"> -</v>
      </c>
      <c r="CH50" s="112">
        <v>2600000</v>
      </c>
      <c r="CI50" s="109">
        <v>0</v>
      </c>
      <c r="CJ50" s="109">
        <v>0</v>
      </c>
      <c r="CK50" s="289">
        <f t="shared" si="17"/>
        <v>0</v>
      </c>
      <c r="CL50" s="397" t="str">
        <f t="shared" si="18"/>
        <v xml:space="preserve"> -</v>
      </c>
      <c r="CM50" s="405">
        <f t="shared" si="19"/>
        <v>10699909.552000001</v>
      </c>
      <c r="CN50" s="406">
        <f t="shared" si="20"/>
        <v>858845.93900000001</v>
      </c>
      <c r="CO50" s="406">
        <f t="shared" si="21"/>
        <v>400000</v>
      </c>
      <c r="CP50" s="412">
        <f t="shared" si="22"/>
        <v>8.0266654108255203E-2</v>
      </c>
      <c r="CQ50" s="390">
        <f t="shared" si="23"/>
        <v>0.46574127190464598</v>
      </c>
      <c r="CR50" s="78">
        <v>8</v>
      </c>
      <c r="CS50" s="135" t="s">
        <v>1032</v>
      </c>
      <c r="CT50" s="223" t="s">
        <v>919</v>
      </c>
    </row>
    <row r="51" spans="2:98" ht="30.75" thickBot="1" x14ac:dyDescent="0.25">
      <c r="B51" s="856"/>
      <c r="C51" s="859"/>
      <c r="D51" s="876"/>
      <c r="E51" s="864"/>
      <c r="F51" s="863"/>
      <c r="G51" s="201"/>
      <c r="H51" s="863"/>
      <c r="I51" s="201"/>
      <c r="J51" s="201"/>
      <c r="K51" s="863"/>
      <c r="L51" s="201"/>
      <c r="M51" s="201"/>
      <c r="N51" s="863"/>
      <c r="O51" s="204"/>
      <c r="P51" s="204"/>
      <c r="Q51" s="875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783"/>
      <c r="AN51" s="790"/>
      <c r="AO51" s="777"/>
      <c r="AP51" s="778"/>
      <c r="AQ51" s="97" t="s">
        <v>675</v>
      </c>
      <c r="AR51" s="98">
        <v>635060103</v>
      </c>
      <c r="AS51" s="97" t="s">
        <v>676</v>
      </c>
      <c r="AT51" s="99">
        <v>8373</v>
      </c>
      <c r="AU51" s="181">
        <v>45000</v>
      </c>
      <c r="AV51" s="139">
        <v>10500</v>
      </c>
      <c r="AW51" s="324">
        <v>0.23333333333333334</v>
      </c>
      <c r="AX51" s="139">
        <v>11000</v>
      </c>
      <c r="AY51" s="324">
        <v>0.24444444444444444</v>
      </c>
      <c r="AZ51" s="139">
        <v>11500</v>
      </c>
      <c r="BA51" s="330">
        <v>0.25555555555555554</v>
      </c>
      <c r="BB51" s="140">
        <v>12000</v>
      </c>
      <c r="BC51" s="330">
        <f>+BB51/AU51</f>
        <v>0.26666666666666666</v>
      </c>
      <c r="BD51" s="141">
        <v>7971</v>
      </c>
      <c r="BE51" s="139">
        <v>0</v>
      </c>
      <c r="BF51" s="139">
        <v>0</v>
      </c>
      <c r="BG51" s="345">
        <v>0</v>
      </c>
      <c r="BH51" s="417">
        <f t="shared" si="1"/>
        <v>0.75914285714285712</v>
      </c>
      <c r="BI51" s="424">
        <f t="shared" si="2"/>
        <v>0.75914285714285712</v>
      </c>
      <c r="BJ51" s="382">
        <f t="shared" si="3"/>
        <v>0</v>
      </c>
      <c r="BK51" s="424">
        <f t="shared" si="4"/>
        <v>0</v>
      </c>
      <c r="BL51" s="382">
        <f t="shared" si="5"/>
        <v>0</v>
      </c>
      <c r="BM51" s="424">
        <f t="shared" si="6"/>
        <v>0</v>
      </c>
      <c r="BN51" s="382">
        <f t="shared" si="7"/>
        <v>0</v>
      </c>
      <c r="BO51" s="424">
        <f t="shared" si="8"/>
        <v>0</v>
      </c>
      <c r="BP51" s="616">
        <f t="shared" si="24"/>
        <v>4.4283333333333334E-2</v>
      </c>
      <c r="BQ51" s="609">
        <f t="shared" si="9"/>
        <v>4.4283333333333334E-2</v>
      </c>
      <c r="BR51" s="624">
        <f t="shared" si="10"/>
        <v>4.4283333333333334E-2</v>
      </c>
      <c r="BS51" s="141">
        <v>400000</v>
      </c>
      <c r="BT51" s="139">
        <v>279172.10399999999</v>
      </c>
      <c r="BU51" s="139">
        <v>0</v>
      </c>
      <c r="BV51" s="147">
        <f t="shared" si="11"/>
        <v>0.69793026000000002</v>
      </c>
      <c r="BW51" s="389" t="str">
        <f t="shared" si="12"/>
        <v xml:space="preserve"> -</v>
      </c>
      <c r="BX51" s="142">
        <v>436980.234</v>
      </c>
      <c r="BY51" s="139">
        <v>0</v>
      </c>
      <c r="BZ51" s="139">
        <v>0</v>
      </c>
      <c r="CA51" s="147">
        <f t="shared" si="13"/>
        <v>0</v>
      </c>
      <c r="CB51" s="396" t="str">
        <f t="shared" si="14"/>
        <v xml:space="preserve"> -</v>
      </c>
      <c r="CC51" s="141">
        <v>396832.75199999998</v>
      </c>
      <c r="CD51" s="139">
        <v>0</v>
      </c>
      <c r="CE51" s="139">
        <v>0</v>
      </c>
      <c r="CF51" s="147">
        <f t="shared" si="15"/>
        <v>0</v>
      </c>
      <c r="CG51" s="389" t="str">
        <f t="shared" si="16"/>
        <v xml:space="preserve"> -</v>
      </c>
      <c r="CH51" s="142">
        <v>417324.39</v>
      </c>
      <c r="CI51" s="139">
        <v>0</v>
      </c>
      <c r="CJ51" s="139">
        <v>0</v>
      </c>
      <c r="CK51" s="147">
        <f t="shared" si="17"/>
        <v>0</v>
      </c>
      <c r="CL51" s="396" t="str">
        <f t="shared" si="18"/>
        <v xml:space="preserve"> -</v>
      </c>
      <c r="CM51" s="407">
        <f t="shared" si="19"/>
        <v>1651137.3760000002</v>
      </c>
      <c r="CN51" s="408">
        <f t="shared" si="20"/>
        <v>279172.10399999999</v>
      </c>
      <c r="CO51" s="408">
        <f t="shared" si="21"/>
        <v>0</v>
      </c>
      <c r="CP51" s="411">
        <f t="shared" si="22"/>
        <v>0.16907866544473399</v>
      </c>
      <c r="CQ51" s="389" t="str">
        <f t="shared" si="23"/>
        <v xml:space="preserve"> -</v>
      </c>
      <c r="CR51" s="103">
        <v>13</v>
      </c>
      <c r="CS51" s="182" t="s">
        <v>1032</v>
      </c>
      <c r="CT51" s="225" t="s">
        <v>919</v>
      </c>
    </row>
    <row r="52" spans="2:98" ht="30" customHeight="1" x14ac:dyDescent="0.2">
      <c r="B52" s="856"/>
      <c r="C52" s="859"/>
      <c r="D52" s="876"/>
      <c r="E52" s="864"/>
      <c r="F52" s="863"/>
      <c r="G52" s="201"/>
      <c r="H52" s="863"/>
      <c r="I52" s="201"/>
      <c r="J52" s="201"/>
      <c r="K52" s="863"/>
      <c r="L52" s="201"/>
      <c r="M52" s="201"/>
      <c r="N52" s="863"/>
      <c r="O52" s="204"/>
      <c r="P52" s="204"/>
      <c r="Q52" s="875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783"/>
      <c r="AN52" s="790"/>
      <c r="AO52" s="866">
        <v>0.11731658747042752</v>
      </c>
      <c r="AP52" s="779" t="s">
        <v>677</v>
      </c>
      <c r="AQ52" s="106" t="s">
        <v>678</v>
      </c>
      <c r="AR52" s="107">
        <v>63507010201</v>
      </c>
      <c r="AS52" s="106" t="s">
        <v>679</v>
      </c>
      <c r="AT52" s="108">
        <v>174</v>
      </c>
      <c r="AU52" s="43">
        <v>174</v>
      </c>
      <c r="AV52" s="109">
        <v>174</v>
      </c>
      <c r="AW52" s="323">
        <v>0.25</v>
      </c>
      <c r="AX52" s="109">
        <v>174</v>
      </c>
      <c r="AY52" s="323">
        <v>0.25</v>
      </c>
      <c r="AZ52" s="109">
        <v>174</v>
      </c>
      <c r="BA52" s="329">
        <v>0.25</v>
      </c>
      <c r="BB52" s="110">
        <v>174</v>
      </c>
      <c r="BC52" s="329">
        <v>0.25</v>
      </c>
      <c r="BD52" s="111">
        <v>174</v>
      </c>
      <c r="BE52" s="109">
        <v>0</v>
      </c>
      <c r="BF52" s="109">
        <v>0</v>
      </c>
      <c r="BG52" s="342">
        <v>0</v>
      </c>
      <c r="BH52" s="379">
        <f t="shared" si="1"/>
        <v>1</v>
      </c>
      <c r="BI52" s="425">
        <f t="shared" si="2"/>
        <v>1</v>
      </c>
      <c r="BJ52" s="380">
        <f t="shared" si="3"/>
        <v>0</v>
      </c>
      <c r="BK52" s="425">
        <f t="shared" si="4"/>
        <v>0</v>
      </c>
      <c r="BL52" s="380">
        <f t="shared" si="5"/>
        <v>0</v>
      </c>
      <c r="BM52" s="425">
        <f t="shared" si="6"/>
        <v>0</v>
      </c>
      <c r="BN52" s="380">
        <f t="shared" si="7"/>
        <v>0</v>
      </c>
      <c r="BO52" s="425">
        <f t="shared" si="8"/>
        <v>0</v>
      </c>
      <c r="BP52" s="617">
        <f t="shared" si="24"/>
        <v>0.25</v>
      </c>
      <c r="BQ52" s="610">
        <f t="shared" si="9"/>
        <v>0.25</v>
      </c>
      <c r="BR52" s="625">
        <f t="shared" si="10"/>
        <v>0.25</v>
      </c>
      <c r="BS52" s="111">
        <v>413000</v>
      </c>
      <c r="BT52" s="109">
        <v>75060</v>
      </c>
      <c r="BU52" s="109">
        <v>0</v>
      </c>
      <c r="BV52" s="289">
        <f t="shared" si="11"/>
        <v>0.18174334140435836</v>
      </c>
      <c r="BW52" s="390" t="str">
        <f t="shared" si="12"/>
        <v xml:space="preserve"> -</v>
      </c>
      <c r="BX52" s="112">
        <v>437034.516</v>
      </c>
      <c r="BY52" s="109">
        <v>0</v>
      </c>
      <c r="BZ52" s="109">
        <v>0</v>
      </c>
      <c r="CA52" s="289">
        <f t="shared" si="13"/>
        <v>0</v>
      </c>
      <c r="CB52" s="397" t="str">
        <f t="shared" si="14"/>
        <v xml:space="preserve"> -</v>
      </c>
      <c r="CC52" s="111">
        <v>520000</v>
      </c>
      <c r="CD52" s="109">
        <v>0</v>
      </c>
      <c r="CE52" s="109">
        <v>0</v>
      </c>
      <c r="CF52" s="289">
        <f t="shared" si="15"/>
        <v>0</v>
      </c>
      <c r="CG52" s="390" t="str">
        <f t="shared" si="16"/>
        <v xml:space="preserve"> -</v>
      </c>
      <c r="CH52" s="112">
        <v>400000</v>
      </c>
      <c r="CI52" s="109">
        <v>0</v>
      </c>
      <c r="CJ52" s="109">
        <v>0</v>
      </c>
      <c r="CK52" s="289">
        <f t="shared" si="17"/>
        <v>0</v>
      </c>
      <c r="CL52" s="397" t="str">
        <f t="shared" si="18"/>
        <v xml:space="preserve"> -</v>
      </c>
      <c r="CM52" s="405">
        <f t="shared" si="19"/>
        <v>1770034.5160000001</v>
      </c>
      <c r="CN52" s="406">
        <f t="shared" si="20"/>
        <v>75060</v>
      </c>
      <c r="CO52" s="406">
        <f t="shared" si="21"/>
        <v>0</v>
      </c>
      <c r="CP52" s="412">
        <f t="shared" si="22"/>
        <v>4.2405952720980723E-2</v>
      </c>
      <c r="CQ52" s="390" t="str">
        <f t="shared" si="23"/>
        <v xml:space="preserve"> -</v>
      </c>
      <c r="CR52" s="113">
        <v>11</v>
      </c>
      <c r="CS52" s="114" t="s">
        <v>1032</v>
      </c>
      <c r="CT52" s="237" t="s">
        <v>919</v>
      </c>
    </row>
    <row r="53" spans="2:98" ht="30" x14ac:dyDescent="0.2">
      <c r="B53" s="856"/>
      <c r="C53" s="859"/>
      <c r="D53" s="876"/>
      <c r="E53" s="864"/>
      <c r="F53" s="863"/>
      <c r="G53" s="201"/>
      <c r="H53" s="863"/>
      <c r="I53" s="201"/>
      <c r="J53" s="201"/>
      <c r="K53" s="863"/>
      <c r="L53" s="201"/>
      <c r="M53" s="201"/>
      <c r="N53" s="863"/>
      <c r="O53" s="204"/>
      <c r="P53" s="204"/>
      <c r="Q53" s="875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783"/>
      <c r="AN53" s="790"/>
      <c r="AO53" s="867"/>
      <c r="AP53" s="773"/>
      <c r="AQ53" s="82" t="s">
        <v>680</v>
      </c>
      <c r="AR53" s="83">
        <v>63507010202</v>
      </c>
      <c r="AS53" s="82" t="s">
        <v>681</v>
      </c>
      <c r="AT53" s="93">
        <v>0</v>
      </c>
      <c r="AU53" s="134">
        <v>1</v>
      </c>
      <c r="AV53" s="94">
        <v>0</v>
      </c>
      <c r="AW53" s="323">
        <v>0</v>
      </c>
      <c r="AX53" s="94">
        <v>0.1</v>
      </c>
      <c r="AY53" s="323">
        <v>0.1</v>
      </c>
      <c r="AZ53" s="94">
        <v>0.4</v>
      </c>
      <c r="BA53" s="329">
        <v>0.4</v>
      </c>
      <c r="BB53" s="95">
        <v>0.5</v>
      </c>
      <c r="BC53" s="329">
        <f>+BB53/AU53</f>
        <v>0.5</v>
      </c>
      <c r="BD53" s="349">
        <v>0</v>
      </c>
      <c r="BE53" s="94">
        <v>0</v>
      </c>
      <c r="BF53" s="94">
        <v>0</v>
      </c>
      <c r="BG53" s="340">
        <v>0</v>
      </c>
      <c r="BH53" s="377" t="str">
        <f t="shared" si="1"/>
        <v xml:space="preserve"> -</v>
      </c>
      <c r="BI53" s="423" t="str">
        <f t="shared" si="2"/>
        <v xml:space="preserve"> -</v>
      </c>
      <c r="BJ53" s="378">
        <f t="shared" si="3"/>
        <v>0</v>
      </c>
      <c r="BK53" s="423">
        <f t="shared" si="4"/>
        <v>0</v>
      </c>
      <c r="BL53" s="378">
        <f t="shared" si="5"/>
        <v>0</v>
      </c>
      <c r="BM53" s="423">
        <f t="shared" si="6"/>
        <v>0</v>
      </c>
      <c r="BN53" s="378">
        <f t="shared" si="7"/>
        <v>0</v>
      </c>
      <c r="BO53" s="423">
        <f t="shared" si="8"/>
        <v>0</v>
      </c>
      <c r="BP53" s="615">
        <f t="shared" si="24"/>
        <v>0</v>
      </c>
      <c r="BQ53" s="608">
        <f t="shared" si="9"/>
        <v>0</v>
      </c>
      <c r="BR53" s="623">
        <f t="shared" si="10"/>
        <v>0</v>
      </c>
      <c r="BS53" s="87">
        <v>0</v>
      </c>
      <c r="BT53" s="85">
        <v>0</v>
      </c>
      <c r="BU53" s="85">
        <v>0</v>
      </c>
      <c r="BV53" s="95" t="str">
        <f t="shared" si="11"/>
        <v xml:space="preserve"> -</v>
      </c>
      <c r="BW53" s="388" t="str">
        <f t="shared" si="12"/>
        <v xml:space="preserve"> -</v>
      </c>
      <c r="BX53" s="96">
        <v>400000</v>
      </c>
      <c r="BY53" s="85">
        <v>0</v>
      </c>
      <c r="BZ53" s="85">
        <v>0</v>
      </c>
      <c r="CA53" s="95">
        <f t="shared" si="13"/>
        <v>0</v>
      </c>
      <c r="CB53" s="395" t="str">
        <f t="shared" si="14"/>
        <v xml:space="preserve"> -</v>
      </c>
      <c r="CC53" s="87">
        <v>2500000</v>
      </c>
      <c r="CD53" s="85">
        <v>0</v>
      </c>
      <c r="CE53" s="85">
        <v>0</v>
      </c>
      <c r="CF53" s="95">
        <f t="shared" si="15"/>
        <v>0</v>
      </c>
      <c r="CG53" s="388" t="str">
        <f t="shared" si="16"/>
        <v xml:space="preserve"> -</v>
      </c>
      <c r="CH53" s="96">
        <v>2600000</v>
      </c>
      <c r="CI53" s="85">
        <v>0</v>
      </c>
      <c r="CJ53" s="85">
        <v>0</v>
      </c>
      <c r="CK53" s="95">
        <f t="shared" si="17"/>
        <v>0</v>
      </c>
      <c r="CL53" s="395" t="str">
        <f t="shared" si="18"/>
        <v xml:space="preserve"> -</v>
      </c>
      <c r="CM53" s="403">
        <f t="shared" si="19"/>
        <v>5500000</v>
      </c>
      <c r="CN53" s="404">
        <f t="shared" si="20"/>
        <v>0</v>
      </c>
      <c r="CO53" s="404">
        <f t="shared" si="21"/>
        <v>0</v>
      </c>
      <c r="CP53" s="410">
        <f t="shared" si="22"/>
        <v>0</v>
      </c>
      <c r="CQ53" s="388" t="str">
        <f t="shared" si="23"/>
        <v xml:space="preserve"> -</v>
      </c>
      <c r="CR53" s="90">
        <v>11</v>
      </c>
      <c r="CS53" s="138" t="s">
        <v>1032</v>
      </c>
      <c r="CT53" s="224" t="s">
        <v>919</v>
      </c>
    </row>
    <row r="54" spans="2:98" ht="30" x14ac:dyDescent="0.2">
      <c r="B54" s="856"/>
      <c r="C54" s="859"/>
      <c r="D54" s="876" t="s">
        <v>682</v>
      </c>
      <c r="E54" s="864">
        <v>300</v>
      </c>
      <c r="F54" s="864">
        <v>280</v>
      </c>
      <c r="G54" s="196"/>
      <c r="H54" s="864">
        <v>295</v>
      </c>
      <c r="I54" s="196"/>
      <c r="J54" s="196"/>
      <c r="K54" s="864">
        <v>290</v>
      </c>
      <c r="L54" s="196"/>
      <c r="M54" s="196"/>
      <c r="N54" s="864">
        <v>285</v>
      </c>
      <c r="O54" s="194"/>
      <c r="P54" s="194"/>
      <c r="Q54" s="775">
        <v>280</v>
      </c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783"/>
      <c r="AN54" s="790"/>
      <c r="AO54" s="867"/>
      <c r="AP54" s="773"/>
      <c r="AQ54" s="82" t="s">
        <v>683</v>
      </c>
      <c r="AR54" s="83">
        <v>635070103</v>
      </c>
      <c r="AS54" s="82" t="s">
        <v>684</v>
      </c>
      <c r="AT54" s="93">
        <v>1</v>
      </c>
      <c r="AU54" s="134">
        <v>1</v>
      </c>
      <c r="AV54" s="94">
        <v>1</v>
      </c>
      <c r="AW54" s="323">
        <v>0.25</v>
      </c>
      <c r="AX54" s="94">
        <v>1</v>
      </c>
      <c r="AY54" s="323">
        <v>0.25</v>
      </c>
      <c r="AZ54" s="94">
        <v>1</v>
      </c>
      <c r="BA54" s="329">
        <v>0.25</v>
      </c>
      <c r="BB54" s="95">
        <v>1</v>
      </c>
      <c r="BC54" s="329">
        <v>0.25</v>
      </c>
      <c r="BD54" s="349">
        <v>1</v>
      </c>
      <c r="BE54" s="94">
        <v>0</v>
      </c>
      <c r="BF54" s="94">
        <v>0</v>
      </c>
      <c r="BG54" s="340">
        <v>0</v>
      </c>
      <c r="BH54" s="377">
        <f t="shared" si="1"/>
        <v>1</v>
      </c>
      <c r="BI54" s="423">
        <f t="shared" si="2"/>
        <v>1</v>
      </c>
      <c r="BJ54" s="378">
        <f t="shared" si="3"/>
        <v>0</v>
      </c>
      <c r="BK54" s="423">
        <f t="shared" si="4"/>
        <v>0</v>
      </c>
      <c r="BL54" s="378">
        <f t="shared" si="5"/>
        <v>0</v>
      </c>
      <c r="BM54" s="423">
        <f t="shared" si="6"/>
        <v>0</v>
      </c>
      <c r="BN54" s="378">
        <f t="shared" si="7"/>
        <v>0</v>
      </c>
      <c r="BO54" s="423">
        <f t="shared" si="8"/>
        <v>0</v>
      </c>
      <c r="BP54" s="615">
        <f t="shared" si="24"/>
        <v>0.25</v>
      </c>
      <c r="BQ54" s="608">
        <f t="shared" si="9"/>
        <v>0.25</v>
      </c>
      <c r="BR54" s="623">
        <f t="shared" si="10"/>
        <v>0.25</v>
      </c>
      <c r="BS54" s="87">
        <v>107000</v>
      </c>
      <c r="BT54" s="85">
        <v>58035.186999999998</v>
      </c>
      <c r="BU54" s="85">
        <v>0</v>
      </c>
      <c r="BV54" s="95">
        <f t="shared" si="11"/>
        <v>0.54238492523364479</v>
      </c>
      <c r="BW54" s="388" t="str">
        <f t="shared" si="12"/>
        <v xml:space="preserve"> -</v>
      </c>
      <c r="BX54" s="96">
        <v>100000</v>
      </c>
      <c r="BY54" s="85">
        <v>0</v>
      </c>
      <c r="BZ54" s="85">
        <v>0</v>
      </c>
      <c r="CA54" s="95">
        <f t="shared" si="13"/>
        <v>0</v>
      </c>
      <c r="CB54" s="395" t="str">
        <f t="shared" si="14"/>
        <v xml:space="preserve"> -</v>
      </c>
      <c r="CC54" s="87">
        <v>320000</v>
      </c>
      <c r="CD54" s="85">
        <v>0</v>
      </c>
      <c r="CE54" s="85">
        <v>0</v>
      </c>
      <c r="CF54" s="95">
        <f t="shared" si="15"/>
        <v>0</v>
      </c>
      <c r="CG54" s="388" t="str">
        <f t="shared" si="16"/>
        <v xml:space="preserve"> -</v>
      </c>
      <c r="CH54" s="96">
        <v>150000</v>
      </c>
      <c r="CI54" s="85">
        <v>0</v>
      </c>
      <c r="CJ54" s="85">
        <v>0</v>
      </c>
      <c r="CK54" s="95">
        <f t="shared" si="17"/>
        <v>0</v>
      </c>
      <c r="CL54" s="395" t="str">
        <f t="shared" si="18"/>
        <v xml:space="preserve"> -</v>
      </c>
      <c r="CM54" s="403">
        <f t="shared" si="19"/>
        <v>677000</v>
      </c>
      <c r="CN54" s="404">
        <f t="shared" si="20"/>
        <v>58035.186999999998</v>
      </c>
      <c r="CO54" s="404">
        <f t="shared" si="21"/>
        <v>0</v>
      </c>
      <c r="CP54" s="410">
        <f t="shared" si="22"/>
        <v>8.5724057607090107E-2</v>
      </c>
      <c r="CQ54" s="388" t="str">
        <f t="shared" si="23"/>
        <v xml:space="preserve"> -</v>
      </c>
      <c r="CR54" s="90">
        <v>11</v>
      </c>
      <c r="CS54" s="138" t="s">
        <v>1032</v>
      </c>
      <c r="CT54" s="224" t="s">
        <v>919</v>
      </c>
    </row>
    <row r="55" spans="2:98" ht="30" customHeight="1" x14ac:dyDescent="0.2">
      <c r="B55" s="856"/>
      <c r="C55" s="859"/>
      <c r="D55" s="876"/>
      <c r="E55" s="864"/>
      <c r="F55" s="864"/>
      <c r="G55" s="196"/>
      <c r="H55" s="864"/>
      <c r="I55" s="196"/>
      <c r="J55" s="196"/>
      <c r="K55" s="864"/>
      <c r="L55" s="196"/>
      <c r="M55" s="196"/>
      <c r="N55" s="864"/>
      <c r="O55" s="194"/>
      <c r="P55" s="194"/>
      <c r="Q55" s="775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783"/>
      <c r="AN55" s="790"/>
      <c r="AO55" s="867"/>
      <c r="AP55" s="773"/>
      <c r="AQ55" s="82" t="s">
        <v>685</v>
      </c>
      <c r="AR55" s="83">
        <v>635070103</v>
      </c>
      <c r="AS55" s="82" t="s">
        <v>686</v>
      </c>
      <c r="AT55" s="84">
        <v>4865</v>
      </c>
      <c r="AU55" s="126">
        <v>6000</v>
      </c>
      <c r="AV55" s="85">
        <v>500</v>
      </c>
      <c r="AW55" s="323">
        <v>8.3333333333333329E-2</v>
      </c>
      <c r="AX55" s="85">
        <v>1500</v>
      </c>
      <c r="AY55" s="323">
        <v>0.25</v>
      </c>
      <c r="AZ55" s="85">
        <v>2000</v>
      </c>
      <c r="BA55" s="329">
        <v>0.33333333333333331</v>
      </c>
      <c r="BB55" s="86">
        <v>2000</v>
      </c>
      <c r="BC55" s="329">
        <f>+BB55/AU55</f>
        <v>0.33333333333333331</v>
      </c>
      <c r="BD55" s="87">
        <v>649.4</v>
      </c>
      <c r="BE55" s="85">
        <v>0</v>
      </c>
      <c r="BF55" s="85">
        <v>0</v>
      </c>
      <c r="BG55" s="339">
        <v>0</v>
      </c>
      <c r="BH55" s="377">
        <f t="shared" si="1"/>
        <v>1.2988</v>
      </c>
      <c r="BI55" s="423">
        <f t="shared" si="2"/>
        <v>1</v>
      </c>
      <c r="BJ55" s="378">
        <f t="shared" si="3"/>
        <v>0</v>
      </c>
      <c r="BK55" s="423">
        <f t="shared" si="4"/>
        <v>0</v>
      </c>
      <c r="BL55" s="378">
        <f t="shared" si="5"/>
        <v>0</v>
      </c>
      <c r="BM55" s="423">
        <f t="shared" si="6"/>
        <v>0</v>
      </c>
      <c r="BN55" s="378">
        <f t="shared" si="7"/>
        <v>0</v>
      </c>
      <c r="BO55" s="423">
        <f t="shared" si="8"/>
        <v>0</v>
      </c>
      <c r="BP55" s="615">
        <f t="shared" si="24"/>
        <v>2.7058333333333334E-2</v>
      </c>
      <c r="BQ55" s="608">
        <f t="shared" si="9"/>
        <v>2.7058333333333334E-2</v>
      </c>
      <c r="BR55" s="623">
        <f t="shared" si="10"/>
        <v>2.7058333333333334E-2</v>
      </c>
      <c r="BS55" s="87">
        <v>100000</v>
      </c>
      <c r="BT55" s="85">
        <v>31815.34</v>
      </c>
      <c r="BU55" s="85">
        <v>0</v>
      </c>
      <c r="BV55" s="95">
        <f t="shared" si="11"/>
        <v>0.31815339999999998</v>
      </c>
      <c r="BW55" s="388" t="str">
        <f t="shared" si="12"/>
        <v xml:space="preserve"> -</v>
      </c>
      <c r="BX55" s="96">
        <v>120000</v>
      </c>
      <c r="BY55" s="85">
        <v>0</v>
      </c>
      <c r="BZ55" s="85">
        <v>0</v>
      </c>
      <c r="CA55" s="95">
        <f t="shared" si="13"/>
        <v>0</v>
      </c>
      <c r="CB55" s="395" t="str">
        <f t="shared" si="14"/>
        <v xml:space="preserve"> -</v>
      </c>
      <c r="CC55" s="87">
        <v>150000</v>
      </c>
      <c r="CD55" s="85">
        <v>0</v>
      </c>
      <c r="CE55" s="85">
        <v>0</v>
      </c>
      <c r="CF55" s="95">
        <f t="shared" si="15"/>
        <v>0</v>
      </c>
      <c r="CG55" s="388" t="str">
        <f t="shared" si="16"/>
        <v xml:space="preserve"> -</v>
      </c>
      <c r="CH55" s="96">
        <v>80000</v>
      </c>
      <c r="CI55" s="85">
        <v>0</v>
      </c>
      <c r="CJ55" s="85">
        <v>0</v>
      </c>
      <c r="CK55" s="95">
        <f t="shared" si="17"/>
        <v>0</v>
      </c>
      <c r="CL55" s="395" t="str">
        <f t="shared" si="18"/>
        <v xml:space="preserve"> -</v>
      </c>
      <c r="CM55" s="403">
        <f t="shared" si="19"/>
        <v>450000</v>
      </c>
      <c r="CN55" s="404">
        <f t="shared" si="20"/>
        <v>31815.34</v>
      </c>
      <c r="CO55" s="404">
        <f t="shared" si="21"/>
        <v>0</v>
      </c>
      <c r="CP55" s="410">
        <f t="shared" si="22"/>
        <v>7.070075555555555E-2</v>
      </c>
      <c r="CQ55" s="388" t="str">
        <f t="shared" si="23"/>
        <v xml:space="preserve"> -</v>
      </c>
      <c r="CR55" s="90">
        <v>11</v>
      </c>
      <c r="CS55" s="138" t="s">
        <v>1032</v>
      </c>
      <c r="CT55" s="224" t="s">
        <v>919</v>
      </c>
    </row>
    <row r="56" spans="2:98" ht="30" customHeight="1" x14ac:dyDescent="0.2">
      <c r="B56" s="856"/>
      <c r="C56" s="859"/>
      <c r="D56" s="876"/>
      <c r="E56" s="864"/>
      <c r="F56" s="864"/>
      <c r="G56" s="196"/>
      <c r="H56" s="864"/>
      <c r="I56" s="196"/>
      <c r="J56" s="196"/>
      <c r="K56" s="864"/>
      <c r="L56" s="196"/>
      <c r="M56" s="196"/>
      <c r="N56" s="864"/>
      <c r="O56" s="194"/>
      <c r="P56" s="194"/>
      <c r="Q56" s="775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783"/>
      <c r="AN56" s="790"/>
      <c r="AO56" s="867"/>
      <c r="AP56" s="773"/>
      <c r="AQ56" s="82" t="s">
        <v>687</v>
      </c>
      <c r="AR56" s="83">
        <v>635070103</v>
      </c>
      <c r="AS56" s="82" t="s">
        <v>688</v>
      </c>
      <c r="AT56" s="84">
        <v>322</v>
      </c>
      <c r="AU56" s="126">
        <v>700</v>
      </c>
      <c r="AV56" s="85">
        <v>50</v>
      </c>
      <c r="AW56" s="323">
        <v>7.1428571428571425E-2</v>
      </c>
      <c r="AX56" s="85">
        <v>100</v>
      </c>
      <c r="AY56" s="323">
        <v>0.14285714285714285</v>
      </c>
      <c r="AZ56" s="85">
        <v>200</v>
      </c>
      <c r="BA56" s="329">
        <v>0.2857142857142857</v>
      </c>
      <c r="BB56" s="86">
        <v>350</v>
      </c>
      <c r="BC56" s="329">
        <f>+BB56/AU56</f>
        <v>0.5</v>
      </c>
      <c r="BD56" s="87">
        <v>54</v>
      </c>
      <c r="BE56" s="85">
        <v>0</v>
      </c>
      <c r="BF56" s="85">
        <v>0</v>
      </c>
      <c r="BG56" s="339">
        <v>0</v>
      </c>
      <c r="BH56" s="377">
        <f t="shared" si="1"/>
        <v>1.08</v>
      </c>
      <c r="BI56" s="423">
        <f t="shared" si="2"/>
        <v>1</v>
      </c>
      <c r="BJ56" s="378">
        <f t="shared" si="3"/>
        <v>0</v>
      </c>
      <c r="BK56" s="423">
        <f t="shared" si="4"/>
        <v>0</v>
      </c>
      <c r="BL56" s="378">
        <f t="shared" si="5"/>
        <v>0</v>
      </c>
      <c r="BM56" s="423">
        <f t="shared" si="6"/>
        <v>0</v>
      </c>
      <c r="BN56" s="378">
        <f t="shared" si="7"/>
        <v>0</v>
      </c>
      <c r="BO56" s="423">
        <f t="shared" si="8"/>
        <v>0</v>
      </c>
      <c r="BP56" s="615">
        <f t="shared" si="24"/>
        <v>1.9285714285714285E-2</v>
      </c>
      <c r="BQ56" s="608">
        <f t="shared" si="9"/>
        <v>1.9285714285714285E-2</v>
      </c>
      <c r="BR56" s="623">
        <f t="shared" si="10"/>
        <v>1.9285714285714285E-2</v>
      </c>
      <c r="BS56" s="87">
        <v>20000</v>
      </c>
      <c r="BT56" s="85">
        <v>19800</v>
      </c>
      <c r="BU56" s="85">
        <v>0</v>
      </c>
      <c r="BV56" s="95">
        <f t="shared" si="11"/>
        <v>0.99</v>
      </c>
      <c r="BW56" s="388" t="str">
        <f t="shared" si="12"/>
        <v xml:space="preserve"> -</v>
      </c>
      <c r="BX56" s="96">
        <v>100000</v>
      </c>
      <c r="BY56" s="85">
        <v>0</v>
      </c>
      <c r="BZ56" s="85">
        <v>0</v>
      </c>
      <c r="CA56" s="95">
        <f t="shared" si="13"/>
        <v>0</v>
      </c>
      <c r="CB56" s="395" t="str">
        <f t="shared" si="14"/>
        <v xml:space="preserve"> -</v>
      </c>
      <c r="CC56" s="87">
        <v>100000</v>
      </c>
      <c r="CD56" s="85">
        <v>0</v>
      </c>
      <c r="CE56" s="85">
        <v>0</v>
      </c>
      <c r="CF56" s="95">
        <f t="shared" si="15"/>
        <v>0</v>
      </c>
      <c r="CG56" s="388" t="str">
        <f t="shared" si="16"/>
        <v xml:space="preserve"> -</v>
      </c>
      <c r="CH56" s="96">
        <v>120000</v>
      </c>
      <c r="CI56" s="85">
        <v>0</v>
      </c>
      <c r="CJ56" s="85">
        <v>0</v>
      </c>
      <c r="CK56" s="95">
        <f t="shared" si="17"/>
        <v>0</v>
      </c>
      <c r="CL56" s="395" t="str">
        <f t="shared" si="18"/>
        <v xml:space="preserve"> -</v>
      </c>
      <c r="CM56" s="403">
        <f t="shared" si="19"/>
        <v>340000</v>
      </c>
      <c r="CN56" s="404">
        <f t="shared" si="20"/>
        <v>19800</v>
      </c>
      <c r="CO56" s="404">
        <f t="shared" si="21"/>
        <v>0</v>
      </c>
      <c r="CP56" s="410">
        <f t="shared" si="22"/>
        <v>5.8235294117647059E-2</v>
      </c>
      <c r="CQ56" s="388" t="str">
        <f t="shared" si="23"/>
        <v xml:space="preserve"> -</v>
      </c>
      <c r="CR56" s="90">
        <v>11</v>
      </c>
      <c r="CS56" s="138" t="s">
        <v>1032</v>
      </c>
      <c r="CT56" s="224" t="s">
        <v>919</v>
      </c>
    </row>
    <row r="57" spans="2:98" ht="30.75" thickBot="1" x14ac:dyDescent="0.25">
      <c r="B57" s="856"/>
      <c r="C57" s="859"/>
      <c r="D57" s="876"/>
      <c r="E57" s="864"/>
      <c r="F57" s="864"/>
      <c r="G57" s="196"/>
      <c r="H57" s="864"/>
      <c r="I57" s="196"/>
      <c r="J57" s="196"/>
      <c r="K57" s="864"/>
      <c r="L57" s="196"/>
      <c r="M57" s="196"/>
      <c r="N57" s="864"/>
      <c r="O57" s="194"/>
      <c r="P57" s="194"/>
      <c r="Q57" s="775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781"/>
      <c r="AN57" s="791"/>
      <c r="AO57" s="868"/>
      <c r="AP57" s="774"/>
      <c r="AQ57" s="116" t="s">
        <v>689</v>
      </c>
      <c r="AR57" s="117">
        <v>635070103</v>
      </c>
      <c r="AS57" s="116" t="s">
        <v>690</v>
      </c>
      <c r="AT57" s="118">
        <v>0</v>
      </c>
      <c r="AU57" s="30">
        <v>2</v>
      </c>
      <c r="AV57" s="121">
        <v>0</v>
      </c>
      <c r="AW57" s="326">
        <v>0</v>
      </c>
      <c r="AX57" s="121">
        <v>1</v>
      </c>
      <c r="AY57" s="326">
        <v>0.5</v>
      </c>
      <c r="AZ57" s="121">
        <v>1</v>
      </c>
      <c r="BA57" s="332">
        <v>0.5</v>
      </c>
      <c r="BB57" s="144">
        <v>0</v>
      </c>
      <c r="BC57" s="332">
        <f>+BB57/AU57</f>
        <v>0</v>
      </c>
      <c r="BD57" s="120">
        <v>0</v>
      </c>
      <c r="BE57" s="121">
        <v>0</v>
      </c>
      <c r="BF57" s="121">
        <v>0</v>
      </c>
      <c r="BG57" s="346">
        <v>0</v>
      </c>
      <c r="BH57" s="383" t="str">
        <f t="shared" si="1"/>
        <v xml:space="preserve"> -</v>
      </c>
      <c r="BI57" s="427" t="str">
        <f t="shared" si="2"/>
        <v xml:space="preserve"> -</v>
      </c>
      <c r="BJ57" s="384">
        <f t="shared" si="3"/>
        <v>0</v>
      </c>
      <c r="BK57" s="427">
        <f t="shared" si="4"/>
        <v>0</v>
      </c>
      <c r="BL57" s="384">
        <f t="shared" si="5"/>
        <v>0</v>
      </c>
      <c r="BM57" s="427">
        <f t="shared" si="6"/>
        <v>0</v>
      </c>
      <c r="BN57" s="384" t="str">
        <f t="shared" si="7"/>
        <v xml:space="preserve"> -</v>
      </c>
      <c r="BO57" s="427" t="str">
        <f t="shared" si="8"/>
        <v xml:space="preserve"> -</v>
      </c>
      <c r="BP57" s="618">
        <f t="shared" si="24"/>
        <v>0</v>
      </c>
      <c r="BQ57" s="611">
        <f t="shared" si="9"/>
        <v>0</v>
      </c>
      <c r="BR57" s="626">
        <f t="shared" si="10"/>
        <v>0</v>
      </c>
      <c r="BS57" s="120">
        <v>0</v>
      </c>
      <c r="BT57" s="121">
        <v>0</v>
      </c>
      <c r="BU57" s="121">
        <v>0</v>
      </c>
      <c r="BV57" s="233" t="str">
        <f t="shared" si="11"/>
        <v xml:space="preserve"> -</v>
      </c>
      <c r="BW57" s="391" t="str">
        <f t="shared" si="12"/>
        <v xml:space="preserve"> -</v>
      </c>
      <c r="BX57" s="122">
        <v>60000</v>
      </c>
      <c r="BY57" s="121">
        <v>0</v>
      </c>
      <c r="BZ57" s="121">
        <v>0</v>
      </c>
      <c r="CA57" s="233">
        <f t="shared" si="13"/>
        <v>0</v>
      </c>
      <c r="CB57" s="398" t="str">
        <f t="shared" si="14"/>
        <v xml:space="preserve"> -</v>
      </c>
      <c r="CC57" s="120">
        <v>80000</v>
      </c>
      <c r="CD57" s="121">
        <v>0</v>
      </c>
      <c r="CE57" s="121">
        <v>0</v>
      </c>
      <c r="CF57" s="233">
        <f t="shared" si="15"/>
        <v>0</v>
      </c>
      <c r="CG57" s="391" t="str">
        <f t="shared" si="16"/>
        <v xml:space="preserve"> -</v>
      </c>
      <c r="CH57" s="122">
        <v>0</v>
      </c>
      <c r="CI57" s="121">
        <v>0</v>
      </c>
      <c r="CJ57" s="121">
        <v>0</v>
      </c>
      <c r="CK57" s="233" t="str">
        <f t="shared" si="17"/>
        <v xml:space="preserve"> -</v>
      </c>
      <c r="CL57" s="398" t="str">
        <f t="shared" si="18"/>
        <v xml:space="preserve"> -</v>
      </c>
      <c r="CM57" s="465">
        <f t="shared" si="19"/>
        <v>140000</v>
      </c>
      <c r="CN57" s="466">
        <f t="shared" si="20"/>
        <v>0</v>
      </c>
      <c r="CO57" s="466">
        <f t="shared" si="21"/>
        <v>0</v>
      </c>
      <c r="CP57" s="467">
        <f t="shared" si="22"/>
        <v>0</v>
      </c>
      <c r="CQ57" s="391" t="str">
        <f t="shared" si="23"/>
        <v xml:space="preserve"> -</v>
      </c>
      <c r="CR57" s="123">
        <v>11</v>
      </c>
      <c r="CS57" s="431" t="s">
        <v>1033</v>
      </c>
      <c r="CT57" s="235" t="s">
        <v>919</v>
      </c>
    </row>
    <row r="58" spans="2:98" ht="12.95" customHeight="1" thickBot="1" x14ac:dyDescent="0.25">
      <c r="B58" s="856"/>
      <c r="C58" s="859"/>
      <c r="D58" s="862" t="s">
        <v>691</v>
      </c>
      <c r="E58" s="869">
        <v>0.93</v>
      </c>
      <c r="F58" s="869">
        <v>0.96</v>
      </c>
      <c r="G58" s="203"/>
      <c r="H58" s="869">
        <v>0.93</v>
      </c>
      <c r="I58" s="203"/>
      <c r="J58" s="203"/>
      <c r="K58" s="869">
        <v>0.94</v>
      </c>
      <c r="L58" s="203"/>
      <c r="M58" s="203"/>
      <c r="N58" s="869">
        <v>0.95</v>
      </c>
      <c r="O58" s="200"/>
      <c r="P58" s="200"/>
      <c r="Q58" s="879">
        <v>0.96</v>
      </c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670"/>
      <c r="AN58" s="671"/>
      <c r="AO58" s="672"/>
      <c r="AP58" s="673"/>
      <c r="AQ58" s="673"/>
      <c r="AR58" s="674"/>
      <c r="AS58" s="673"/>
      <c r="AT58" s="675"/>
      <c r="AU58" s="676"/>
      <c r="AV58" s="675"/>
      <c r="AW58" s="677"/>
      <c r="AX58" s="675"/>
      <c r="AY58" s="677"/>
      <c r="AZ58" s="675"/>
      <c r="BA58" s="677"/>
      <c r="BB58" s="675"/>
      <c r="BC58" s="677"/>
      <c r="BD58" s="673"/>
      <c r="BE58" s="673"/>
      <c r="BF58" s="673"/>
      <c r="BG58" s="673"/>
      <c r="BH58" s="678"/>
      <c r="BI58" s="679"/>
      <c r="BJ58" s="678"/>
      <c r="BK58" s="679"/>
      <c r="BL58" s="678"/>
      <c r="BM58" s="679"/>
      <c r="BN58" s="678"/>
      <c r="BO58" s="679"/>
      <c r="BP58" s="680"/>
      <c r="BQ58" s="679"/>
      <c r="BR58" s="681"/>
      <c r="BS58" s="673"/>
      <c r="BT58" s="673"/>
      <c r="BU58" s="673"/>
      <c r="BV58" s="678"/>
      <c r="BW58" s="682"/>
      <c r="BX58" s="673"/>
      <c r="BY58" s="673"/>
      <c r="BZ58" s="673"/>
      <c r="CA58" s="678"/>
      <c r="CB58" s="682"/>
      <c r="CC58" s="673"/>
      <c r="CD58" s="673"/>
      <c r="CE58" s="673"/>
      <c r="CF58" s="678"/>
      <c r="CG58" s="682"/>
      <c r="CH58" s="673"/>
      <c r="CI58" s="673"/>
      <c r="CJ58" s="673"/>
      <c r="CK58" s="678"/>
      <c r="CL58" s="682"/>
      <c r="CM58" s="683"/>
      <c r="CN58" s="683"/>
      <c r="CO58" s="683"/>
      <c r="CP58" s="682"/>
      <c r="CQ58" s="682"/>
      <c r="CR58" s="673"/>
      <c r="CS58" s="671"/>
      <c r="CT58" s="684"/>
    </row>
    <row r="59" spans="2:98" ht="30" customHeight="1" x14ac:dyDescent="0.2">
      <c r="B59" s="856"/>
      <c r="C59" s="859"/>
      <c r="D59" s="862"/>
      <c r="E59" s="869"/>
      <c r="F59" s="869"/>
      <c r="G59" s="203"/>
      <c r="H59" s="869"/>
      <c r="I59" s="203"/>
      <c r="J59" s="203"/>
      <c r="K59" s="869"/>
      <c r="L59" s="203"/>
      <c r="M59" s="203"/>
      <c r="N59" s="869"/>
      <c r="O59" s="200"/>
      <c r="P59" s="200"/>
      <c r="Q59" s="879"/>
      <c r="R59" s="313"/>
      <c r="S59" s="313"/>
      <c r="T59" s="313"/>
      <c r="U59" s="313"/>
      <c r="V59" s="313"/>
      <c r="W59" s="313"/>
      <c r="X59" s="313"/>
      <c r="Y59" s="313"/>
      <c r="Z59" s="313"/>
      <c r="AA59" s="313"/>
      <c r="AB59" s="313"/>
      <c r="AC59" s="313"/>
      <c r="AD59" s="313"/>
      <c r="AE59" s="313"/>
      <c r="AF59" s="313"/>
      <c r="AG59" s="313"/>
      <c r="AH59" s="313"/>
      <c r="AI59" s="313"/>
      <c r="AJ59" s="313"/>
      <c r="AK59" s="313"/>
      <c r="AL59" s="313"/>
      <c r="AM59" s="780">
        <v>3.2922535210294382E-2</v>
      </c>
      <c r="AN59" s="909" t="s">
        <v>692</v>
      </c>
      <c r="AO59" s="866">
        <v>1</v>
      </c>
      <c r="AP59" s="779" t="s">
        <v>693</v>
      </c>
      <c r="AQ59" s="261" t="s">
        <v>694</v>
      </c>
      <c r="AR59" s="262">
        <v>0</v>
      </c>
      <c r="AS59" s="261" t="s">
        <v>695</v>
      </c>
      <c r="AT59" s="504">
        <v>0</v>
      </c>
      <c r="AU59" s="42">
        <v>1</v>
      </c>
      <c r="AV59" s="288">
        <v>0</v>
      </c>
      <c r="AW59" s="327">
        <v>0</v>
      </c>
      <c r="AX59" s="288">
        <v>1</v>
      </c>
      <c r="AY59" s="327">
        <v>1</v>
      </c>
      <c r="AZ59" s="288">
        <v>0</v>
      </c>
      <c r="BA59" s="333">
        <v>0</v>
      </c>
      <c r="BB59" s="289">
        <v>0</v>
      </c>
      <c r="BC59" s="333">
        <f>+BB59/AU59</f>
        <v>0</v>
      </c>
      <c r="BD59" s="362">
        <v>0.02</v>
      </c>
      <c r="BE59" s="288">
        <v>0</v>
      </c>
      <c r="BF59" s="288">
        <v>0</v>
      </c>
      <c r="BG59" s="361">
        <v>0</v>
      </c>
      <c r="BH59" s="379" t="str">
        <f t="shared" si="1"/>
        <v xml:space="preserve"> -</v>
      </c>
      <c r="BI59" s="425" t="str">
        <f t="shared" si="2"/>
        <v xml:space="preserve"> -</v>
      </c>
      <c r="BJ59" s="380">
        <f t="shared" si="3"/>
        <v>0</v>
      </c>
      <c r="BK59" s="425">
        <f t="shared" si="4"/>
        <v>0</v>
      </c>
      <c r="BL59" s="380" t="str">
        <f t="shared" si="5"/>
        <v xml:space="preserve"> -</v>
      </c>
      <c r="BM59" s="425" t="str">
        <f t="shared" si="6"/>
        <v xml:space="preserve"> -</v>
      </c>
      <c r="BN59" s="380" t="str">
        <f t="shared" si="7"/>
        <v xml:space="preserve"> -</v>
      </c>
      <c r="BO59" s="425" t="str">
        <f t="shared" si="8"/>
        <v xml:space="preserve"> -</v>
      </c>
      <c r="BP59" s="617">
        <f t="shared" si="24"/>
        <v>5.0000000000000001E-3</v>
      </c>
      <c r="BQ59" s="610">
        <f t="shared" si="9"/>
        <v>5.0000000000000001E-3</v>
      </c>
      <c r="BR59" s="625">
        <f t="shared" si="10"/>
        <v>5.0000000000000001E-3</v>
      </c>
      <c r="BS59" s="111">
        <v>60000</v>
      </c>
      <c r="BT59" s="109">
        <v>49344.004000000001</v>
      </c>
      <c r="BU59" s="109">
        <v>0</v>
      </c>
      <c r="BV59" s="289">
        <f t="shared" si="11"/>
        <v>0.82240006666666665</v>
      </c>
      <c r="BW59" s="390" t="str">
        <f t="shared" si="12"/>
        <v xml:space="preserve"> -</v>
      </c>
      <c r="BX59" s="112">
        <v>2200000</v>
      </c>
      <c r="BY59" s="109">
        <v>0</v>
      </c>
      <c r="BZ59" s="109">
        <v>0</v>
      </c>
      <c r="CA59" s="289">
        <f t="shared" si="13"/>
        <v>0</v>
      </c>
      <c r="CB59" s="397" t="str">
        <f t="shared" si="14"/>
        <v xml:space="preserve"> -</v>
      </c>
      <c r="CC59" s="111">
        <v>0</v>
      </c>
      <c r="CD59" s="109">
        <v>0</v>
      </c>
      <c r="CE59" s="109">
        <v>0</v>
      </c>
      <c r="CF59" s="289" t="str">
        <f t="shared" si="15"/>
        <v xml:space="preserve"> -</v>
      </c>
      <c r="CG59" s="390" t="str">
        <f t="shared" si="16"/>
        <v xml:space="preserve"> -</v>
      </c>
      <c r="CH59" s="112">
        <v>0</v>
      </c>
      <c r="CI59" s="109">
        <v>0</v>
      </c>
      <c r="CJ59" s="109">
        <v>0</v>
      </c>
      <c r="CK59" s="289" t="str">
        <f t="shared" si="17"/>
        <v xml:space="preserve"> -</v>
      </c>
      <c r="CL59" s="397" t="str">
        <f t="shared" si="18"/>
        <v xml:space="preserve"> -</v>
      </c>
      <c r="CM59" s="405">
        <f t="shared" si="19"/>
        <v>2260000</v>
      </c>
      <c r="CN59" s="406">
        <f t="shared" si="20"/>
        <v>49344.004000000001</v>
      </c>
      <c r="CO59" s="406">
        <f t="shared" si="21"/>
        <v>0</v>
      </c>
      <c r="CP59" s="412">
        <f t="shared" si="22"/>
        <v>2.1833630088495575E-2</v>
      </c>
      <c r="CQ59" s="390" t="str">
        <f t="shared" si="23"/>
        <v xml:space="preserve"> -</v>
      </c>
      <c r="CR59" s="264">
        <v>11</v>
      </c>
      <c r="CS59" s="442" t="s">
        <v>1003</v>
      </c>
      <c r="CT59" s="237" t="s">
        <v>911</v>
      </c>
    </row>
    <row r="60" spans="2:98" ht="31.5" x14ac:dyDescent="0.2">
      <c r="B60" s="856"/>
      <c r="C60" s="859"/>
      <c r="D60" s="862"/>
      <c r="E60" s="869"/>
      <c r="F60" s="869"/>
      <c r="G60" s="203"/>
      <c r="H60" s="869"/>
      <c r="I60" s="203"/>
      <c r="J60" s="203"/>
      <c r="K60" s="869"/>
      <c r="L60" s="203"/>
      <c r="M60" s="203"/>
      <c r="N60" s="869"/>
      <c r="O60" s="200"/>
      <c r="P60" s="200"/>
      <c r="Q60" s="879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783"/>
      <c r="AN60" s="790"/>
      <c r="AO60" s="867"/>
      <c r="AP60" s="773"/>
      <c r="AQ60" s="266" t="s">
        <v>696</v>
      </c>
      <c r="AR60" s="267">
        <v>0</v>
      </c>
      <c r="AS60" s="266" t="s">
        <v>697</v>
      </c>
      <c r="AT60" s="270">
        <v>0</v>
      </c>
      <c r="AU60" s="126">
        <v>4</v>
      </c>
      <c r="AV60" s="85">
        <v>0</v>
      </c>
      <c r="AW60" s="323">
        <v>0</v>
      </c>
      <c r="AX60" s="85">
        <v>2</v>
      </c>
      <c r="AY60" s="323">
        <v>0.5</v>
      </c>
      <c r="AZ60" s="85">
        <v>1</v>
      </c>
      <c r="BA60" s="329">
        <v>0.25</v>
      </c>
      <c r="BB60" s="86">
        <v>1</v>
      </c>
      <c r="BC60" s="329">
        <f>+BB60/AU60</f>
        <v>0.25</v>
      </c>
      <c r="BD60" s="87">
        <v>0</v>
      </c>
      <c r="BE60" s="85">
        <v>0</v>
      </c>
      <c r="BF60" s="85">
        <v>0</v>
      </c>
      <c r="BG60" s="339">
        <v>0</v>
      </c>
      <c r="BH60" s="377" t="str">
        <f t="shared" si="1"/>
        <v xml:space="preserve"> -</v>
      </c>
      <c r="BI60" s="423" t="str">
        <f t="shared" si="2"/>
        <v xml:space="preserve"> -</v>
      </c>
      <c r="BJ60" s="378">
        <f t="shared" si="3"/>
        <v>0</v>
      </c>
      <c r="BK60" s="423">
        <f t="shared" si="4"/>
        <v>0</v>
      </c>
      <c r="BL60" s="378">
        <f t="shared" si="5"/>
        <v>0</v>
      </c>
      <c r="BM60" s="423">
        <f t="shared" si="6"/>
        <v>0</v>
      </c>
      <c r="BN60" s="378">
        <f t="shared" si="7"/>
        <v>0</v>
      </c>
      <c r="BO60" s="423">
        <f t="shared" si="8"/>
        <v>0</v>
      </c>
      <c r="BP60" s="615">
        <f t="shared" si="24"/>
        <v>0</v>
      </c>
      <c r="BQ60" s="608">
        <f t="shared" si="9"/>
        <v>0</v>
      </c>
      <c r="BR60" s="623">
        <f t="shared" si="10"/>
        <v>0</v>
      </c>
      <c r="BS60" s="87">
        <v>700000</v>
      </c>
      <c r="BT60" s="85">
        <v>0</v>
      </c>
      <c r="BU60" s="85">
        <v>0</v>
      </c>
      <c r="BV60" s="95">
        <f t="shared" si="11"/>
        <v>0</v>
      </c>
      <c r="BW60" s="388" t="str">
        <f t="shared" si="12"/>
        <v xml:space="preserve"> -</v>
      </c>
      <c r="BX60" s="96">
        <v>1000000</v>
      </c>
      <c r="BY60" s="85">
        <v>0</v>
      </c>
      <c r="BZ60" s="85">
        <v>0</v>
      </c>
      <c r="CA60" s="95">
        <f t="shared" si="13"/>
        <v>0</v>
      </c>
      <c r="CB60" s="395" t="str">
        <f t="shared" si="14"/>
        <v xml:space="preserve"> -</v>
      </c>
      <c r="CC60" s="87">
        <v>2300000</v>
      </c>
      <c r="CD60" s="85">
        <v>0</v>
      </c>
      <c r="CE60" s="85">
        <v>0</v>
      </c>
      <c r="CF60" s="95">
        <f t="shared" si="15"/>
        <v>0</v>
      </c>
      <c r="CG60" s="388" t="str">
        <f t="shared" si="16"/>
        <v xml:space="preserve"> -</v>
      </c>
      <c r="CH60" s="96">
        <v>2000000</v>
      </c>
      <c r="CI60" s="85">
        <v>0</v>
      </c>
      <c r="CJ60" s="85">
        <v>0</v>
      </c>
      <c r="CK60" s="95">
        <f t="shared" si="17"/>
        <v>0</v>
      </c>
      <c r="CL60" s="395" t="str">
        <f t="shared" si="18"/>
        <v xml:space="preserve"> -</v>
      </c>
      <c r="CM60" s="403">
        <f t="shared" si="19"/>
        <v>6000000</v>
      </c>
      <c r="CN60" s="404">
        <f t="shared" si="20"/>
        <v>0</v>
      </c>
      <c r="CO60" s="404">
        <f t="shared" si="21"/>
        <v>0</v>
      </c>
      <c r="CP60" s="410">
        <f t="shared" si="22"/>
        <v>0</v>
      </c>
      <c r="CQ60" s="388" t="str">
        <f t="shared" si="23"/>
        <v xml:space="preserve"> -</v>
      </c>
      <c r="CR60" s="269">
        <v>11</v>
      </c>
      <c r="CS60" s="138" t="s">
        <v>1003</v>
      </c>
      <c r="CT60" s="224" t="s">
        <v>911</v>
      </c>
    </row>
    <row r="61" spans="2:98" ht="30" x14ac:dyDescent="0.2">
      <c r="B61" s="856"/>
      <c r="C61" s="859"/>
      <c r="D61" s="862"/>
      <c r="E61" s="869"/>
      <c r="F61" s="869"/>
      <c r="G61" s="203"/>
      <c r="H61" s="869"/>
      <c r="I61" s="203"/>
      <c r="J61" s="203"/>
      <c r="K61" s="869"/>
      <c r="L61" s="203"/>
      <c r="M61" s="203"/>
      <c r="N61" s="869"/>
      <c r="O61" s="200"/>
      <c r="P61" s="200"/>
      <c r="Q61" s="879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783"/>
      <c r="AN61" s="790"/>
      <c r="AO61" s="867"/>
      <c r="AP61" s="773"/>
      <c r="AQ61" s="82" t="s">
        <v>698</v>
      </c>
      <c r="AR61" s="83">
        <v>0</v>
      </c>
      <c r="AS61" s="82" t="s">
        <v>699</v>
      </c>
      <c r="AT61" s="93">
        <v>0.79</v>
      </c>
      <c r="AU61" s="134">
        <v>1</v>
      </c>
      <c r="AV61" s="94">
        <v>1</v>
      </c>
      <c r="AW61" s="323">
        <v>0.25</v>
      </c>
      <c r="AX61" s="94">
        <v>1</v>
      </c>
      <c r="AY61" s="323">
        <v>0.25</v>
      </c>
      <c r="AZ61" s="94">
        <v>1</v>
      </c>
      <c r="BA61" s="329">
        <v>0.25</v>
      </c>
      <c r="BB61" s="95">
        <v>1</v>
      </c>
      <c r="BC61" s="329">
        <v>0.25</v>
      </c>
      <c r="BD61" s="349">
        <v>0.77</v>
      </c>
      <c r="BE61" s="94">
        <v>0</v>
      </c>
      <c r="BF61" s="94">
        <v>0</v>
      </c>
      <c r="BG61" s="340">
        <v>0</v>
      </c>
      <c r="BH61" s="377">
        <f t="shared" si="1"/>
        <v>0.77</v>
      </c>
      <c r="BI61" s="423">
        <f t="shared" si="2"/>
        <v>0.77</v>
      </c>
      <c r="BJ61" s="378">
        <f t="shared" si="3"/>
        <v>0</v>
      </c>
      <c r="BK61" s="423">
        <f t="shared" si="4"/>
        <v>0</v>
      </c>
      <c r="BL61" s="378">
        <f t="shared" si="5"/>
        <v>0</v>
      </c>
      <c r="BM61" s="423">
        <f t="shared" si="6"/>
        <v>0</v>
      </c>
      <c r="BN61" s="378">
        <f t="shared" si="7"/>
        <v>0</v>
      </c>
      <c r="BO61" s="423">
        <f t="shared" si="8"/>
        <v>0</v>
      </c>
      <c r="BP61" s="615">
        <f t="shared" si="24"/>
        <v>0.1925</v>
      </c>
      <c r="BQ61" s="608">
        <f t="shared" si="9"/>
        <v>0.1925</v>
      </c>
      <c r="BR61" s="623">
        <f t="shared" si="10"/>
        <v>0.1925</v>
      </c>
      <c r="BS61" s="87">
        <v>364800</v>
      </c>
      <c r="BT61" s="85">
        <v>364783.33299999998</v>
      </c>
      <c r="BU61" s="85">
        <v>0</v>
      </c>
      <c r="BV61" s="95">
        <f t="shared" si="11"/>
        <v>0.99995431195175433</v>
      </c>
      <c r="BW61" s="388" t="str">
        <f t="shared" si="12"/>
        <v xml:space="preserve"> -</v>
      </c>
      <c r="BX61" s="96">
        <v>500000</v>
      </c>
      <c r="BY61" s="85">
        <v>0</v>
      </c>
      <c r="BZ61" s="85">
        <v>0</v>
      </c>
      <c r="CA61" s="95">
        <f t="shared" si="13"/>
        <v>0</v>
      </c>
      <c r="CB61" s="395" t="str">
        <f t="shared" si="14"/>
        <v xml:space="preserve"> -</v>
      </c>
      <c r="CC61" s="87">
        <v>400000</v>
      </c>
      <c r="CD61" s="85">
        <v>0</v>
      </c>
      <c r="CE61" s="85">
        <v>0</v>
      </c>
      <c r="CF61" s="95">
        <f t="shared" si="15"/>
        <v>0</v>
      </c>
      <c r="CG61" s="388" t="str">
        <f t="shared" si="16"/>
        <v xml:space="preserve"> -</v>
      </c>
      <c r="CH61" s="96">
        <v>400000</v>
      </c>
      <c r="CI61" s="85">
        <v>0</v>
      </c>
      <c r="CJ61" s="85">
        <v>0</v>
      </c>
      <c r="CK61" s="95">
        <f t="shared" si="17"/>
        <v>0</v>
      </c>
      <c r="CL61" s="395" t="str">
        <f t="shared" si="18"/>
        <v xml:space="preserve"> -</v>
      </c>
      <c r="CM61" s="403">
        <f t="shared" si="19"/>
        <v>1664800</v>
      </c>
      <c r="CN61" s="404">
        <f t="shared" si="20"/>
        <v>364783.33299999998</v>
      </c>
      <c r="CO61" s="404">
        <f t="shared" si="21"/>
        <v>0</v>
      </c>
      <c r="CP61" s="410">
        <f t="shared" si="22"/>
        <v>0.21911540905814511</v>
      </c>
      <c r="CQ61" s="388" t="str">
        <f t="shared" si="23"/>
        <v xml:space="preserve"> -</v>
      </c>
      <c r="CR61" s="90">
        <v>11</v>
      </c>
      <c r="CS61" s="138" t="s">
        <v>1033</v>
      </c>
      <c r="CT61" s="224" t="s">
        <v>911</v>
      </c>
    </row>
    <row r="62" spans="2:98" ht="30" customHeight="1" x14ac:dyDescent="0.2">
      <c r="B62" s="856"/>
      <c r="C62" s="859"/>
      <c r="D62" s="862"/>
      <c r="E62" s="869"/>
      <c r="F62" s="869"/>
      <c r="G62" s="203"/>
      <c r="H62" s="869"/>
      <c r="I62" s="203"/>
      <c r="J62" s="203"/>
      <c r="K62" s="869"/>
      <c r="L62" s="203"/>
      <c r="M62" s="203"/>
      <c r="N62" s="869"/>
      <c r="O62" s="200"/>
      <c r="P62" s="200"/>
      <c r="Q62" s="879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783"/>
      <c r="AN62" s="790"/>
      <c r="AO62" s="867"/>
      <c r="AP62" s="773"/>
      <c r="AQ62" s="82" t="s">
        <v>700</v>
      </c>
      <c r="AR62" s="83">
        <v>0</v>
      </c>
      <c r="AS62" s="82" t="s">
        <v>701</v>
      </c>
      <c r="AT62" s="84">
        <v>5</v>
      </c>
      <c r="AU62" s="126">
        <v>25</v>
      </c>
      <c r="AV62" s="85">
        <v>1</v>
      </c>
      <c r="AW62" s="323">
        <v>0.04</v>
      </c>
      <c r="AX62" s="85">
        <v>7</v>
      </c>
      <c r="AY62" s="323">
        <v>0.28000000000000003</v>
      </c>
      <c r="AZ62" s="85">
        <v>8</v>
      </c>
      <c r="BA62" s="329">
        <v>0.32</v>
      </c>
      <c r="BB62" s="86">
        <v>9</v>
      </c>
      <c r="BC62" s="329">
        <f>+BB62/AU62</f>
        <v>0.36</v>
      </c>
      <c r="BD62" s="87">
        <v>0.3</v>
      </c>
      <c r="BE62" s="85">
        <v>0</v>
      </c>
      <c r="BF62" s="85">
        <v>0</v>
      </c>
      <c r="BG62" s="339">
        <v>0</v>
      </c>
      <c r="BH62" s="377">
        <f t="shared" si="1"/>
        <v>0.3</v>
      </c>
      <c r="BI62" s="423">
        <f t="shared" si="2"/>
        <v>0.3</v>
      </c>
      <c r="BJ62" s="378">
        <f t="shared" si="3"/>
        <v>0</v>
      </c>
      <c r="BK62" s="423">
        <f t="shared" si="4"/>
        <v>0</v>
      </c>
      <c r="BL62" s="378">
        <f t="shared" si="5"/>
        <v>0</v>
      </c>
      <c r="BM62" s="423">
        <f t="shared" si="6"/>
        <v>0</v>
      </c>
      <c r="BN62" s="378">
        <f t="shared" si="7"/>
        <v>0</v>
      </c>
      <c r="BO62" s="423">
        <f t="shared" si="8"/>
        <v>0</v>
      </c>
      <c r="BP62" s="615">
        <f t="shared" si="24"/>
        <v>3.0000000000000001E-3</v>
      </c>
      <c r="BQ62" s="608">
        <f t="shared" si="9"/>
        <v>3.0000000000000001E-3</v>
      </c>
      <c r="BR62" s="623">
        <f t="shared" si="10"/>
        <v>3.0000000000000001E-3</v>
      </c>
      <c r="BS62" s="87">
        <v>141300</v>
      </c>
      <c r="BT62" s="85">
        <v>95716.667000000001</v>
      </c>
      <c r="BU62" s="85">
        <v>0</v>
      </c>
      <c r="BV62" s="95">
        <f t="shared" si="11"/>
        <v>0.67740033262561927</v>
      </c>
      <c r="BW62" s="388" t="str">
        <f t="shared" si="12"/>
        <v xml:space="preserve"> -</v>
      </c>
      <c r="BX62" s="96">
        <v>570000</v>
      </c>
      <c r="BY62" s="85">
        <v>0</v>
      </c>
      <c r="BZ62" s="85">
        <v>0</v>
      </c>
      <c r="CA62" s="95">
        <f t="shared" si="13"/>
        <v>0</v>
      </c>
      <c r="CB62" s="395" t="str">
        <f t="shared" si="14"/>
        <v xml:space="preserve"> -</v>
      </c>
      <c r="CC62" s="87">
        <v>626000</v>
      </c>
      <c r="CD62" s="85">
        <v>0</v>
      </c>
      <c r="CE62" s="85">
        <v>0</v>
      </c>
      <c r="CF62" s="95">
        <f t="shared" si="15"/>
        <v>0</v>
      </c>
      <c r="CG62" s="388" t="str">
        <f t="shared" si="16"/>
        <v xml:space="preserve"> -</v>
      </c>
      <c r="CH62" s="96">
        <v>600000</v>
      </c>
      <c r="CI62" s="85">
        <v>0</v>
      </c>
      <c r="CJ62" s="85">
        <v>0</v>
      </c>
      <c r="CK62" s="95">
        <f t="shared" si="17"/>
        <v>0</v>
      </c>
      <c r="CL62" s="395" t="str">
        <f t="shared" si="18"/>
        <v xml:space="preserve"> -</v>
      </c>
      <c r="CM62" s="403">
        <f t="shared" si="19"/>
        <v>1937300</v>
      </c>
      <c r="CN62" s="404">
        <f t="shared" si="20"/>
        <v>95716.667000000001</v>
      </c>
      <c r="CO62" s="404">
        <f t="shared" si="21"/>
        <v>0</v>
      </c>
      <c r="CP62" s="410">
        <f t="shared" si="22"/>
        <v>4.940725081298715E-2</v>
      </c>
      <c r="CQ62" s="388" t="str">
        <f t="shared" si="23"/>
        <v xml:space="preserve"> -</v>
      </c>
      <c r="CR62" s="90" t="s">
        <v>1002</v>
      </c>
      <c r="CS62" s="138" t="s">
        <v>1033</v>
      </c>
      <c r="CT62" s="224" t="s">
        <v>911</v>
      </c>
    </row>
    <row r="63" spans="2:98" ht="30.75" thickBot="1" x14ac:dyDescent="0.25">
      <c r="B63" s="856"/>
      <c r="C63" s="859"/>
      <c r="D63" s="862"/>
      <c r="E63" s="869"/>
      <c r="F63" s="869"/>
      <c r="G63" s="203"/>
      <c r="H63" s="869"/>
      <c r="I63" s="203"/>
      <c r="J63" s="203"/>
      <c r="K63" s="869"/>
      <c r="L63" s="203"/>
      <c r="M63" s="203"/>
      <c r="N63" s="869"/>
      <c r="O63" s="200"/>
      <c r="P63" s="200"/>
      <c r="Q63" s="879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781"/>
      <c r="AN63" s="791"/>
      <c r="AO63" s="868"/>
      <c r="AP63" s="774"/>
      <c r="AQ63" s="116" t="s">
        <v>702</v>
      </c>
      <c r="AR63" s="117" t="s">
        <v>1075</v>
      </c>
      <c r="AS63" s="116" t="s">
        <v>703</v>
      </c>
      <c r="AT63" s="265">
        <v>0</v>
      </c>
      <c r="AU63" s="231">
        <v>1</v>
      </c>
      <c r="AV63" s="232">
        <v>0</v>
      </c>
      <c r="AW63" s="326">
        <v>0</v>
      </c>
      <c r="AX63" s="232">
        <v>0.5</v>
      </c>
      <c r="AY63" s="326">
        <v>0.5</v>
      </c>
      <c r="AZ63" s="232">
        <v>0.5</v>
      </c>
      <c r="BA63" s="332">
        <v>0.5</v>
      </c>
      <c r="BB63" s="233">
        <v>0</v>
      </c>
      <c r="BC63" s="332">
        <f>+BB63/AU63</f>
        <v>0</v>
      </c>
      <c r="BD63" s="356">
        <v>0</v>
      </c>
      <c r="BE63" s="232">
        <v>0</v>
      </c>
      <c r="BF63" s="232">
        <v>0</v>
      </c>
      <c r="BG63" s="353">
        <v>0</v>
      </c>
      <c r="BH63" s="383" t="str">
        <f t="shared" si="1"/>
        <v xml:space="preserve"> -</v>
      </c>
      <c r="BI63" s="427" t="str">
        <f t="shared" si="2"/>
        <v xml:space="preserve"> -</v>
      </c>
      <c r="BJ63" s="384">
        <f t="shared" si="3"/>
        <v>0</v>
      </c>
      <c r="BK63" s="427">
        <f t="shared" si="4"/>
        <v>0</v>
      </c>
      <c r="BL63" s="384">
        <f t="shared" si="5"/>
        <v>0</v>
      </c>
      <c r="BM63" s="427">
        <f t="shared" si="6"/>
        <v>0</v>
      </c>
      <c r="BN63" s="384" t="str">
        <f t="shared" si="7"/>
        <v xml:space="preserve"> -</v>
      </c>
      <c r="BO63" s="427" t="str">
        <f t="shared" si="8"/>
        <v xml:space="preserve"> -</v>
      </c>
      <c r="BP63" s="618">
        <f t="shared" si="24"/>
        <v>0</v>
      </c>
      <c r="BQ63" s="611">
        <f t="shared" si="9"/>
        <v>0</v>
      </c>
      <c r="BR63" s="626">
        <f t="shared" si="10"/>
        <v>0</v>
      </c>
      <c r="BS63" s="120">
        <v>0</v>
      </c>
      <c r="BT63" s="121">
        <v>0</v>
      </c>
      <c r="BU63" s="121">
        <v>0</v>
      </c>
      <c r="BV63" s="233" t="str">
        <f t="shared" si="11"/>
        <v xml:space="preserve"> -</v>
      </c>
      <c r="BW63" s="391" t="str">
        <f t="shared" si="12"/>
        <v xml:space="preserve"> -</v>
      </c>
      <c r="BX63" s="122">
        <v>1000000</v>
      </c>
      <c r="BY63" s="121">
        <v>0</v>
      </c>
      <c r="BZ63" s="121">
        <v>0</v>
      </c>
      <c r="CA63" s="233">
        <f t="shared" si="13"/>
        <v>0</v>
      </c>
      <c r="CB63" s="398" t="str">
        <f t="shared" si="14"/>
        <v xml:space="preserve"> -</v>
      </c>
      <c r="CC63" s="120">
        <v>1000000</v>
      </c>
      <c r="CD63" s="121">
        <v>0</v>
      </c>
      <c r="CE63" s="121">
        <v>0</v>
      </c>
      <c r="CF63" s="233">
        <f t="shared" si="15"/>
        <v>0</v>
      </c>
      <c r="CG63" s="391" t="str">
        <f t="shared" si="16"/>
        <v xml:space="preserve"> -</v>
      </c>
      <c r="CH63" s="122">
        <v>0</v>
      </c>
      <c r="CI63" s="121">
        <v>0</v>
      </c>
      <c r="CJ63" s="121">
        <v>0</v>
      </c>
      <c r="CK63" s="233" t="str">
        <f t="shared" si="17"/>
        <v xml:space="preserve"> -</v>
      </c>
      <c r="CL63" s="398" t="str">
        <f t="shared" si="18"/>
        <v xml:space="preserve"> -</v>
      </c>
      <c r="CM63" s="465">
        <f t="shared" si="19"/>
        <v>2000000</v>
      </c>
      <c r="CN63" s="466">
        <f t="shared" si="20"/>
        <v>0</v>
      </c>
      <c r="CO63" s="466">
        <f t="shared" si="21"/>
        <v>0</v>
      </c>
      <c r="CP63" s="467">
        <f t="shared" si="22"/>
        <v>0</v>
      </c>
      <c r="CQ63" s="391" t="str">
        <f t="shared" si="23"/>
        <v xml:space="preserve"> -</v>
      </c>
      <c r="CR63" s="123" t="s">
        <v>1002</v>
      </c>
      <c r="CS63" s="431" t="s">
        <v>1003</v>
      </c>
      <c r="CT63" s="235" t="s">
        <v>22</v>
      </c>
    </row>
    <row r="64" spans="2:98" ht="12.95" customHeight="1" thickBot="1" x14ac:dyDescent="0.25">
      <c r="B64" s="856"/>
      <c r="C64" s="859"/>
      <c r="D64" s="862"/>
      <c r="E64" s="869"/>
      <c r="F64" s="869"/>
      <c r="G64" s="203"/>
      <c r="H64" s="869"/>
      <c r="I64" s="203"/>
      <c r="J64" s="203"/>
      <c r="K64" s="869"/>
      <c r="L64" s="203"/>
      <c r="M64" s="203"/>
      <c r="N64" s="869"/>
      <c r="O64" s="200"/>
      <c r="P64" s="200"/>
      <c r="Q64" s="879"/>
      <c r="R64" s="217"/>
      <c r="S64" s="217"/>
      <c r="T64" s="217"/>
      <c r="U64" s="217"/>
      <c r="V64" s="217"/>
      <c r="W64" s="217"/>
      <c r="X64" s="217"/>
      <c r="Y64" s="217"/>
      <c r="Z64" s="217"/>
      <c r="AA64" s="217"/>
      <c r="AB64" s="217"/>
      <c r="AC64" s="217"/>
      <c r="AD64" s="217"/>
      <c r="AE64" s="217"/>
      <c r="AF64" s="217"/>
      <c r="AG64" s="217"/>
      <c r="AH64" s="217"/>
      <c r="AI64" s="217"/>
      <c r="AJ64" s="217"/>
      <c r="AK64" s="217"/>
      <c r="AL64" s="217"/>
      <c r="AM64" s="670"/>
      <c r="AN64" s="671"/>
      <c r="AO64" s="672"/>
      <c r="AP64" s="673"/>
      <c r="AQ64" s="673"/>
      <c r="AR64" s="674"/>
      <c r="AS64" s="673"/>
      <c r="AT64" s="675"/>
      <c r="AU64" s="676"/>
      <c r="AV64" s="675"/>
      <c r="AW64" s="677"/>
      <c r="AX64" s="675"/>
      <c r="AY64" s="677"/>
      <c r="AZ64" s="675"/>
      <c r="BA64" s="677"/>
      <c r="BB64" s="675"/>
      <c r="BC64" s="677"/>
      <c r="BD64" s="673"/>
      <c r="BE64" s="673"/>
      <c r="BF64" s="673"/>
      <c r="BG64" s="673"/>
      <c r="BH64" s="678"/>
      <c r="BI64" s="679"/>
      <c r="BJ64" s="678"/>
      <c r="BK64" s="679"/>
      <c r="BL64" s="678"/>
      <c r="BM64" s="679"/>
      <c r="BN64" s="678"/>
      <c r="BO64" s="679"/>
      <c r="BP64" s="680"/>
      <c r="BQ64" s="679"/>
      <c r="BR64" s="681"/>
      <c r="BS64" s="673"/>
      <c r="BT64" s="673"/>
      <c r="BU64" s="673"/>
      <c r="BV64" s="678"/>
      <c r="BW64" s="682"/>
      <c r="BX64" s="673"/>
      <c r="BY64" s="673"/>
      <c r="BZ64" s="673"/>
      <c r="CA64" s="678"/>
      <c r="CB64" s="682"/>
      <c r="CC64" s="673"/>
      <c r="CD64" s="673"/>
      <c r="CE64" s="673"/>
      <c r="CF64" s="678"/>
      <c r="CG64" s="682"/>
      <c r="CH64" s="673"/>
      <c r="CI64" s="673"/>
      <c r="CJ64" s="673"/>
      <c r="CK64" s="678"/>
      <c r="CL64" s="682"/>
      <c r="CM64" s="683"/>
      <c r="CN64" s="683"/>
      <c r="CO64" s="683"/>
      <c r="CP64" s="682"/>
      <c r="CQ64" s="682"/>
      <c r="CR64" s="673"/>
      <c r="CS64" s="671"/>
      <c r="CT64" s="684"/>
    </row>
    <row r="65" spans="2:98" ht="30" customHeight="1" x14ac:dyDescent="0.2">
      <c r="B65" s="856"/>
      <c r="C65" s="859"/>
      <c r="D65" s="862"/>
      <c r="E65" s="869"/>
      <c r="F65" s="869"/>
      <c r="G65" s="203"/>
      <c r="H65" s="869"/>
      <c r="I65" s="203"/>
      <c r="J65" s="203"/>
      <c r="K65" s="869"/>
      <c r="L65" s="203"/>
      <c r="M65" s="203"/>
      <c r="N65" s="869"/>
      <c r="O65" s="200"/>
      <c r="P65" s="200"/>
      <c r="Q65" s="879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313"/>
      <c r="AJ65" s="313"/>
      <c r="AK65" s="313"/>
      <c r="AL65" s="313"/>
      <c r="AM65" s="780">
        <v>4.255610639986683E-2</v>
      </c>
      <c r="AN65" s="909" t="s">
        <v>704</v>
      </c>
      <c r="AO65" s="866">
        <v>0.67647638607334382</v>
      </c>
      <c r="AP65" s="779" t="s">
        <v>705</v>
      </c>
      <c r="AQ65" s="106" t="s">
        <v>706</v>
      </c>
      <c r="AR65" s="107">
        <v>0</v>
      </c>
      <c r="AS65" s="106" t="s">
        <v>707</v>
      </c>
      <c r="AT65" s="108">
        <v>1</v>
      </c>
      <c r="AU65" s="43">
        <v>1</v>
      </c>
      <c r="AV65" s="109">
        <v>0</v>
      </c>
      <c r="AW65" s="327">
        <v>0</v>
      </c>
      <c r="AX65" s="109">
        <v>1</v>
      </c>
      <c r="AY65" s="327">
        <v>0.33</v>
      </c>
      <c r="AZ65" s="109">
        <v>1</v>
      </c>
      <c r="BA65" s="333">
        <v>0.33</v>
      </c>
      <c r="BB65" s="110">
        <v>1</v>
      </c>
      <c r="BC65" s="333">
        <v>0.34</v>
      </c>
      <c r="BD65" s="111">
        <v>0</v>
      </c>
      <c r="BE65" s="109">
        <v>0</v>
      </c>
      <c r="BF65" s="109">
        <v>0</v>
      </c>
      <c r="BG65" s="342">
        <v>0</v>
      </c>
      <c r="BH65" s="379" t="str">
        <f t="shared" si="1"/>
        <v xml:space="preserve"> -</v>
      </c>
      <c r="BI65" s="425" t="str">
        <f t="shared" si="2"/>
        <v xml:space="preserve"> -</v>
      </c>
      <c r="BJ65" s="380">
        <f t="shared" si="3"/>
        <v>0</v>
      </c>
      <c r="BK65" s="425">
        <f t="shared" si="4"/>
        <v>0</v>
      </c>
      <c r="BL65" s="380">
        <f t="shared" si="5"/>
        <v>0</v>
      </c>
      <c r="BM65" s="425">
        <f t="shared" si="6"/>
        <v>0</v>
      </c>
      <c r="BN65" s="380">
        <f t="shared" si="7"/>
        <v>0</v>
      </c>
      <c r="BO65" s="425">
        <f t="shared" si="8"/>
        <v>0</v>
      </c>
      <c r="BP65" s="617">
        <f>+AVERAGE(BE65:BG65)/AU65</f>
        <v>0</v>
      </c>
      <c r="BQ65" s="610">
        <f t="shared" si="9"/>
        <v>0</v>
      </c>
      <c r="BR65" s="625">
        <f t="shared" si="10"/>
        <v>0</v>
      </c>
      <c r="BS65" s="111">
        <v>0</v>
      </c>
      <c r="BT65" s="109">
        <v>0</v>
      </c>
      <c r="BU65" s="109">
        <v>0</v>
      </c>
      <c r="BV65" s="289" t="str">
        <f t="shared" si="11"/>
        <v xml:space="preserve"> -</v>
      </c>
      <c r="BW65" s="390" t="str">
        <f t="shared" si="12"/>
        <v xml:space="preserve"> -</v>
      </c>
      <c r="BX65" s="112">
        <v>50000</v>
      </c>
      <c r="BY65" s="109">
        <v>0</v>
      </c>
      <c r="BZ65" s="109">
        <v>0</v>
      </c>
      <c r="CA65" s="289">
        <f t="shared" si="13"/>
        <v>0</v>
      </c>
      <c r="CB65" s="397" t="str">
        <f t="shared" si="14"/>
        <v xml:space="preserve"> -</v>
      </c>
      <c r="CC65" s="111">
        <v>50000</v>
      </c>
      <c r="CD65" s="109">
        <v>0</v>
      </c>
      <c r="CE65" s="109">
        <v>0</v>
      </c>
      <c r="CF65" s="289">
        <f t="shared" si="15"/>
        <v>0</v>
      </c>
      <c r="CG65" s="390" t="str">
        <f t="shared" si="16"/>
        <v xml:space="preserve"> -</v>
      </c>
      <c r="CH65" s="112">
        <v>100000</v>
      </c>
      <c r="CI65" s="109">
        <v>0</v>
      </c>
      <c r="CJ65" s="109">
        <v>0</v>
      </c>
      <c r="CK65" s="289">
        <f t="shared" si="17"/>
        <v>0</v>
      </c>
      <c r="CL65" s="397" t="str">
        <f t="shared" si="18"/>
        <v xml:space="preserve"> -</v>
      </c>
      <c r="CM65" s="405">
        <f t="shared" si="19"/>
        <v>200000</v>
      </c>
      <c r="CN65" s="406">
        <f t="shared" si="20"/>
        <v>0</v>
      </c>
      <c r="CO65" s="406">
        <f t="shared" si="21"/>
        <v>0</v>
      </c>
      <c r="CP65" s="412">
        <f t="shared" si="22"/>
        <v>0</v>
      </c>
      <c r="CQ65" s="390" t="str">
        <f t="shared" si="23"/>
        <v xml:space="preserve"> -</v>
      </c>
      <c r="CR65" s="113" t="s">
        <v>1083</v>
      </c>
      <c r="CS65" s="442" t="s">
        <v>1027</v>
      </c>
      <c r="CT65" s="237" t="s">
        <v>903</v>
      </c>
    </row>
    <row r="66" spans="2:98" ht="30" x14ac:dyDescent="0.2">
      <c r="B66" s="856"/>
      <c r="C66" s="859"/>
      <c r="D66" s="862"/>
      <c r="E66" s="869"/>
      <c r="F66" s="869"/>
      <c r="G66" s="203"/>
      <c r="H66" s="869"/>
      <c r="I66" s="203"/>
      <c r="J66" s="203"/>
      <c r="K66" s="869"/>
      <c r="L66" s="203"/>
      <c r="M66" s="203"/>
      <c r="N66" s="869"/>
      <c r="O66" s="200"/>
      <c r="P66" s="200"/>
      <c r="Q66" s="879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783"/>
      <c r="AN66" s="790"/>
      <c r="AO66" s="867"/>
      <c r="AP66" s="773"/>
      <c r="AQ66" s="82" t="s">
        <v>708</v>
      </c>
      <c r="AR66" s="83">
        <v>0</v>
      </c>
      <c r="AS66" s="82" t="s">
        <v>709</v>
      </c>
      <c r="AT66" s="93">
        <v>1</v>
      </c>
      <c r="AU66" s="134">
        <v>1</v>
      </c>
      <c r="AV66" s="94">
        <v>1</v>
      </c>
      <c r="AW66" s="323">
        <v>0.25</v>
      </c>
      <c r="AX66" s="94">
        <v>1</v>
      </c>
      <c r="AY66" s="323">
        <v>0.25</v>
      </c>
      <c r="AZ66" s="94">
        <v>1</v>
      </c>
      <c r="BA66" s="329">
        <v>0.25</v>
      </c>
      <c r="BB66" s="95">
        <v>1</v>
      </c>
      <c r="BC66" s="329">
        <v>0.25</v>
      </c>
      <c r="BD66" s="349">
        <v>1</v>
      </c>
      <c r="BE66" s="94">
        <v>0</v>
      </c>
      <c r="BF66" s="94">
        <v>0</v>
      </c>
      <c r="BG66" s="340">
        <v>0</v>
      </c>
      <c r="BH66" s="377">
        <f t="shared" si="1"/>
        <v>1</v>
      </c>
      <c r="BI66" s="423">
        <f t="shared" si="2"/>
        <v>1</v>
      </c>
      <c r="BJ66" s="378">
        <f t="shared" si="3"/>
        <v>0</v>
      </c>
      <c r="BK66" s="423">
        <f t="shared" si="4"/>
        <v>0</v>
      </c>
      <c r="BL66" s="378">
        <f t="shared" si="5"/>
        <v>0</v>
      </c>
      <c r="BM66" s="423">
        <f t="shared" si="6"/>
        <v>0</v>
      </c>
      <c r="BN66" s="378">
        <f t="shared" si="7"/>
        <v>0</v>
      </c>
      <c r="BO66" s="423">
        <f t="shared" si="8"/>
        <v>0</v>
      </c>
      <c r="BP66" s="615">
        <f t="shared" si="24"/>
        <v>0.25</v>
      </c>
      <c r="BQ66" s="608">
        <f t="shared" si="9"/>
        <v>0.25</v>
      </c>
      <c r="BR66" s="623">
        <f t="shared" si="10"/>
        <v>0.25</v>
      </c>
      <c r="BS66" s="87">
        <v>2900000.3080000002</v>
      </c>
      <c r="BT66" s="85">
        <v>2900000.3080000002</v>
      </c>
      <c r="BU66" s="85">
        <v>0</v>
      </c>
      <c r="BV66" s="95">
        <f t="shared" si="11"/>
        <v>1</v>
      </c>
      <c r="BW66" s="388" t="str">
        <f t="shared" si="12"/>
        <v xml:space="preserve"> -</v>
      </c>
      <c r="BX66" s="96">
        <v>2654591.4234000002</v>
      </c>
      <c r="BY66" s="85">
        <v>0</v>
      </c>
      <c r="BZ66" s="85">
        <v>0</v>
      </c>
      <c r="CA66" s="95">
        <f t="shared" si="13"/>
        <v>0</v>
      </c>
      <c r="CB66" s="395" t="str">
        <f t="shared" si="14"/>
        <v xml:space="preserve"> -</v>
      </c>
      <c r="CC66" s="87">
        <v>2781000.5388000002</v>
      </c>
      <c r="CD66" s="85">
        <v>0</v>
      </c>
      <c r="CE66" s="85">
        <v>0</v>
      </c>
      <c r="CF66" s="95">
        <f t="shared" si="15"/>
        <v>0</v>
      </c>
      <c r="CG66" s="388" t="str">
        <f t="shared" si="16"/>
        <v xml:space="preserve"> -</v>
      </c>
      <c r="CH66" s="96">
        <v>2907409.6542000002</v>
      </c>
      <c r="CI66" s="85">
        <v>0</v>
      </c>
      <c r="CJ66" s="85">
        <v>0</v>
      </c>
      <c r="CK66" s="95">
        <f t="shared" si="17"/>
        <v>0</v>
      </c>
      <c r="CL66" s="395" t="str">
        <f t="shared" si="18"/>
        <v xml:space="preserve"> -</v>
      </c>
      <c r="CM66" s="403">
        <f t="shared" si="19"/>
        <v>11243001.9244</v>
      </c>
      <c r="CN66" s="404">
        <f t="shared" si="20"/>
        <v>2900000.3080000002</v>
      </c>
      <c r="CO66" s="404">
        <f t="shared" si="21"/>
        <v>0</v>
      </c>
      <c r="CP66" s="410">
        <f t="shared" si="22"/>
        <v>0.25793825594802283</v>
      </c>
      <c r="CQ66" s="388" t="str">
        <f t="shared" si="23"/>
        <v xml:space="preserve"> -</v>
      </c>
      <c r="CR66" s="90">
        <v>16</v>
      </c>
      <c r="CS66" s="138" t="s">
        <v>1027</v>
      </c>
      <c r="CT66" s="224" t="s">
        <v>903</v>
      </c>
    </row>
    <row r="67" spans="2:98" ht="45.75" thickBot="1" x14ac:dyDescent="0.25">
      <c r="B67" s="856"/>
      <c r="C67" s="859"/>
      <c r="D67" s="862"/>
      <c r="E67" s="869"/>
      <c r="F67" s="869"/>
      <c r="G67" s="203"/>
      <c r="H67" s="869"/>
      <c r="I67" s="203"/>
      <c r="J67" s="203"/>
      <c r="K67" s="869"/>
      <c r="L67" s="203"/>
      <c r="M67" s="203"/>
      <c r="N67" s="869"/>
      <c r="O67" s="200"/>
      <c r="P67" s="200"/>
      <c r="Q67" s="879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783"/>
      <c r="AN67" s="790"/>
      <c r="AO67" s="868"/>
      <c r="AP67" s="774"/>
      <c r="AQ67" s="116" t="s">
        <v>710</v>
      </c>
      <c r="AR67" s="117">
        <v>0</v>
      </c>
      <c r="AS67" s="116" t="s">
        <v>711</v>
      </c>
      <c r="AT67" s="118">
        <v>0</v>
      </c>
      <c r="AU67" s="30">
        <v>4</v>
      </c>
      <c r="AV67" s="121">
        <v>1</v>
      </c>
      <c r="AW67" s="324">
        <v>0.25</v>
      </c>
      <c r="AX67" s="139">
        <v>1</v>
      </c>
      <c r="AY67" s="324">
        <v>0.25</v>
      </c>
      <c r="AZ67" s="139">
        <v>1</v>
      </c>
      <c r="BA67" s="330">
        <v>0.25</v>
      </c>
      <c r="BB67" s="140">
        <v>1</v>
      </c>
      <c r="BC67" s="330">
        <f>+BB67/AU67</f>
        <v>0.25</v>
      </c>
      <c r="BD67" s="141">
        <v>1</v>
      </c>
      <c r="BE67" s="121">
        <v>0</v>
      </c>
      <c r="BF67" s="121">
        <v>0</v>
      </c>
      <c r="BG67" s="346">
        <v>0</v>
      </c>
      <c r="BH67" s="417">
        <f t="shared" si="1"/>
        <v>1</v>
      </c>
      <c r="BI67" s="424">
        <f t="shared" si="2"/>
        <v>1</v>
      </c>
      <c r="BJ67" s="382">
        <f t="shared" si="3"/>
        <v>0</v>
      </c>
      <c r="BK67" s="424">
        <f t="shared" si="4"/>
        <v>0</v>
      </c>
      <c r="BL67" s="382">
        <f t="shared" si="5"/>
        <v>0</v>
      </c>
      <c r="BM67" s="424">
        <f t="shared" si="6"/>
        <v>0</v>
      </c>
      <c r="BN67" s="382">
        <f t="shared" si="7"/>
        <v>0</v>
      </c>
      <c r="BO67" s="424">
        <f t="shared" si="8"/>
        <v>0</v>
      </c>
      <c r="BP67" s="616">
        <f t="shared" si="24"/>
        <v>6.25E-2</v>
      </c>
      <c r="BQ67" s="609">
        <f t="shared" si="9"/>
        <v>6.25E-2</v>
      </c>
      <c r="BR67" s="624">
        <f t="shared" si="10"/>
        <v>6.25E-2</v>
      </c>
      <c r="BS67" s="120">
        <v>0</v>
      </c>
      <c r="BT67" s="121">
        <v>0</v>
      </c>
      <c r="BU67" s="121">
        <v>0</v>
      </c>
      <c r="BV67" s="147" t="str">
        <f t="shared" si="11"/>
        <v xml:space="preserve"> -</v>
      </c>
      <c r="BW67" s="389" t="str">
        <f t="shared" si="12"/>
        <v xml:space="preserve"> -</v>
      </c>
      <c r="BX67" s="142">
        <v>10000</v>
      </c>
      <c r="BY67" s="139">
        <v>0</v>
      </c>
      <c r="BZ67" s="139">
        <v>0</v>
      </c>
      <c r="CA67" s="147">
        <f t="shared" si="13"/>
        <v>0</v>
      </c>
      <c r="CB67" s="396" t="str">
        <f t="shared" si="14"/>
        <v xml:space="preserve"> -</v>
      </c>
      <c r="CC67" s="141">
        <v>10000</v>
      </c>
      <c r="CD67" s="139">
        <v>0</v>
      </c>
      <c r="CE67" s="139">
        <v>0</v>
      </c>
      <c r="CF67" s="147">
        <f t="shared" si="15"/>
        <v>0</v>
      </c>
      <c r="CG67" s="389" t="str">
        <f t="shared" si="16"/>
        <v xml:space="preserve"> -</v>
      </c>
      <c r="CH67" s="142">
        <v>10000</v>
      </c>
      <c r="CI67" s="139">
        <v>0</v>
      </c>
      <c r="CJ67" s="139">
        <v>0</v>
      </c>
      <c r="CK67" s="147">
        <f t="shared" si="17"/>
        <v>0</v>
      </c>
      <c r="CL67" s="396" t="str">
        <f t="shared" si="18"/>
        <v xml:space="preserve"> -</v>
      </c>
      <c r="CM67" s="407">
        <f t="shared" si="19"/>
        <v>30000</v>
      </c>
      <c r="CN67" s="408">
        <f t="shared" si="20"/>
        <v>0</v>
      </c>
      <c r="CO67" s="408">
        <f t="shared" si="21"/>
        <v>0</v>
      </c>
      <c r="CP67" s="411">
        <f t="shared" si="22"/>
        <v>0</v>
      </c>
      <c r="CQ67" s="389" t="str">
        <f t="shared" si="23"/>
        <v xml:space="preserve"> -</v>
      </c>
      <c r="CR67" s="123">
        <v>16</v>
      </c>
      <c r="CS67" s="143" t="s">
        <v>1027</v>
      </c>
      <c r="CT67" s="235" t="s">
        <v>903</v>
      </c>
    </row>
    <row r="68" spans="2:98" ht="30" customHeight="1" x14ac:dyDescent="0.2">
      <c r="B68" s="856"/>
      <c r="C68" s="859"/>
      <c r="D68" s="862"/>
      <c r="E68" s="869"/>
      <c r="F68" s="869"/>
      <c r="G68" s="203"/>
      <c r="H68" s="869"/>
      <c r="I68" s="203"/>
      <c r="J68" s="203"/>
      <c r="K68" s="869"/>
      <c r="L68" s="203"/>
      <c r="M68" s="203"/>
      <c r="N68" s="869"/>
      <c r="O68" s="200"/>
      <c r="P68" s="200"/>
      <c r="Q68" s="879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783"/>
      <c r="AN68" s="790"/>
      <c r="AO68" s="776">
        <v>0.26225605983687145</v>
      </c>
      <c r="AP68" s="772" t="s">
        <v>712</v>
      </c>
      <c r="AQ68" s="70" t="s">
        <v>713</v>
      </c>
      <c r="AR68" s="71">
        <v>0</v>
      </c>
      <c r="AS68" s="70" t="s">
        <v>714</v>
      </c>
      <c r="AT68" s="72">
        <v>1</v>
      </c>
      <c r="AU68" s="73">
        <v>1</v>
      </c>
      <c r="AV68" s="74">
        <v>1</v>
      </c>
      <c r="AW68" s="323">
        <v>0.25</v>
      </c>
      <c r="AX68" s="74">
        <v>1</v>
      </c>
      <c r="AY68" s="323">
        <v>0.25</v>
      </c>
      <c r="AZ68" s="74">
        <v>1</v>
      </c>
      <c r="BA68" s="329">
        <v>0.25</v>
      </c>
      <c r="BB68" s="75">
        <v>1</v>
      </c>
      <c r="BC68" s="329">
        <v>0.25</v>
      </c>
      <c r="BD68" s="76">
        <v>1</v>
      </c>
      <c r="BE68" s="74">
        <v>0</v>
      </c>
      <c r="BF68" s="74">
        <v>0</v>
      </c>
      <c r="BG68" s="338">
        <v>0</v>
      </c>
      <c r="BH68" s="379">
        <f t="shared" si="1"/>
        <v>1</v>
      </c>
      <c r="BI68" s="425">
        <f t="shared" si="2"/>
        <v>1</v>
      </c>
      <c r="BJ68" s="380">
        <f t="shared" si="3"/>
        <v>0</v>
      </c>
      <c r="BK68" s="425">
        <f t="shared" si="4"/>
        <v>0</v>
      </c>
      <c r="BL68" s="380">
        <f t="shared" si="5"/>
        <v>0</v>
      </c>
      <c r="BM68" s="425">
        <f t="shared" si="6"/>
        <v>0</v>
      </c>
      <c r="BN68" s="380">
        <f t="shared" si="7"/>
        <v>0</v>
      </c>
      <c r="BO68" s="425">
        <f t="shared" si="8"/>
        <v>0</v>
      </c>
      <c r="BP68" s="617">
        <f t="shared" si="24"/>
        <v>0.25</v>
      </c>
      <c r="BQ68" s="610">
        <f t="shared" si="9"/>
        <v>0.25</v>
      </c>
      <c r="BR68" s="625">
        <f t="shared" si="10"/>
        <v>0.25</v>
      </c>
      <c r="BS68" s="76">
        <v>59848</v>
      </c>
      <c r="BT68" s="74">
        <v>0</v>
      </c>
      <c r="BU68" s="74">
        <v>0</v>
      </c>
      <c r="BV68" s="289">
        <f t="shared" si="11"/>
        <v>0</v>
      </c>
      <c r="BW68" s="390" t="str">
        <f t="shared" si="12"/>
        <v xml:space="preserve"> -</v>
      </c>
      <c r="BX68" s="112">
        <v>313000</v>
      </c>
      <c r="BY68" s="109">
        <v>0</v>
      </c>
      <c r="BZ68" s="109">
        <v>0</v>
      </c>
      <c r="CA68" s="289">
        <f t="shared" si="13"/>
        <v>0</v>
      </c>
      <c r="CB68" s="397" t="str">
        <f t="shared" si="14"/>
        <v xml:space="preserve"> -</v>
      </c>
      <c r="CC68" s="111">
        <v>313000</v>
      </c>
      <c r="CD68" s="109">
        <v>0</v>
      </c>
      <c r="CE68" s="109">
        <v>0</v>
      </c>
      <c r="CF68" s="289">
        <f t="shared" si="15"/>
        <v>0</v>
      </c>
      <c r="CG68" s="390" t="str">
        <f t="shared" si="16"/>
        <v xml:space="preserve"> -</v>
      </c>
      <c r="CH68" s="112">
        <v>313000</v>
      </c>
      <c r="CI68" s="109">
        <v>0</v>
      </c>
      <c r="CJ68" s="109">
        <v>0</v>
      </c>
      <c r="CK68" s="289">
        <f t="shared" si="17"/>
        <v>0</v>
      </c>
      <c r="CL68" s="397" t="str">
        <f t="shared" si="18"/>
        <v xml:space="preserve"> -</v>
      </c>
      <c r="CM68" s="405">
        <f t="shared" si="19"/>
        <v>998848</v>
      </c>
      <c r="CN68" s="406">
        <f t="shared" si="20"/>
        <v>0</v>
      </c>
      <c r="CO68" s="406">
        <f t="shared" si="21"/>
        <v>0</v>
      </c>
      <c r="CP68" s="412">
        <f t="shared" si="22"/>
        <v>0</v>
      </c>
      <c r="CQ68" s="390" t="str">
        <f t="shared" si="23"/>
        <v xml:space="preserve"> -</v>
      </c>
      <c r="CR68" s="78">
        <v>10.16</v>
      </c>
      <c r="CS68" s="69" t="s">
        <v>1027</v>
      </c>
      <c r="CT68" s="223" t="s">
        <v>903</v>
      </c>
    </row>
    <row r="69" spans="2:98" ht="45" x14ac:dyDescent="0.2">
      <c r="B69" s="856"/>
      <c r="C69" s="859"/>
      <c r="D69" s="862"/>
      <c r="E69" s="869"/>
      <c r="F69" s="869"/>
      <c r="G69" s="203"/>
      <c r="H69" s="869"/>
      <c r="I69" s="203"/>
      <c r="J69" s="203"/>
      <c r="K69" s="869"/>
      <c r="L69" s="203"/>
      <c r="M69" s="203"/>
      <c r="N69" s="869"/>
      <c r="O69" s="200"/>
      <c r="P69" s="200"/>
      <c r="Q69" s="879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783"/>
      <c r="AN69" s="790"/>
      <c r="AO69" s="783"/>
      <c r="AP69" s="773"/>
      <c r="AQ69" s="82" t="s">
        <v>715</v>
      </c>
      <c r="AR69" s="83">
        <v>0</v>
      </c>
      <c r="AS69" s="82" t="s">
        <v>716</v>
      </c>
      <c r="AT69" s="84">
        <v>1</v>
      </c>
      <c r="AU69" s="126">
        <v>1</v>
      </c>
      <c r="AV69" s="85">
        <v>1</v>
      </c>
      <c r="AW69" s="323">
        <v>0.25</v>
      </c>
      <c r="AX69" s="85">
        <v>1</v>
      </c>
      <c r="AY69" s="323">
        <v>0.25</v>
      </c>
      <c r="AZ69" s="85">
        <v>1</v>
      </c>
      <c r="BA69" s="329">
        <v>0.25</v>
      </c>
      <c r="BB69" s="86">
        <v>1</v>
      </c>
      <c r="BC69" s="329">
        <v>0.25</v>
      </c>
      <c r="BD69" s="87">
        <v>1</v>
      </c>
      <c r="BE69" s="85">
        <v>0</v>
      </c>
      <c r="BF69" s="85">
        <v>0</v>
      </c>
      <c r="BG69" s="339">
        <v>0</v>
      </c>
      <c r="BH69" s="377">
        <f t="shared" si="1"/>
        <v>1</v>
      </c>
      <c r="BI69" s="423">
        <f t="shared" si="2"/>
        <v>1</v>
      </c>
      <c r="BJ69" s="378">
        <f t="shared" si="3"/>
        <v>0</v>
      </c>
      <c r="BK69" s="423">
        <f t="shared" si="4"/>
        <v>0</v>
      </c>
      <c r="BL69" s="378">
        <f t="shared" si="5"/>
        <v>0</v>
      </c>
      <c r="BM69" s="423">
        <f t="shared" si="6"/>
        <v>0</v>
      </c>
      <c r="BN69" s="378">
        <f t="shared" si="7"/>
        <v>0</v>
      </c>
      <c r="BO69" s="423">
        <f t="shared" si="8"/>
        <v>0</v>
      </c>
      <c r="BP69" s="615">
        <f t="shared" si="24"/>
        <v>0.25</v>
      </c>
      <c r="BQ69" s="608">
        <f t="shared" si="9"/>
        <v>0.25</v>
      </c>
      <c r="BR69" s="623">
        <f t="shared" si="10"/>
        <v>0.25</v>
      </c>
      <c r="BS69" s="87">
        <v>17000</v>
      </c>
      <c r="BT69" s="85">
        <v>0</v>
      </c>
      <c r="BU69" s="85">
        <v>0</v>
      </c>
      <c r="BV69" s="95">
        <f t="shared" si="11"/>
        <v>0</v>
      </c>
      <c r="BW69" s="388" t="str">
        <f t="shared" si="12"/>
        <v xml:space="preserve"> -</v>
      </c>
      <c r="BX69" s="96">
        <v>17000</v>
      </c>
      <c r="BY69" s="85">
        <v>0</v>
      </c>
      <c r="BZ69" s="85">
        <v>0</v>
      </c>
      <c r="CA69" s="95">
        <f t="shared" si="13"/>
        <v>0</v>
      </c>
      <c r="CB69" s="395" t="str">
        <f t="shared" si="14"/>
        <v xml:space="preserve"> -</v>
      </c>
      <c r="CC69" s="87">
        <v>17000</v>
      </c>
      <c r="CD69" s="85">
        <v>0</v>
      </c>
      <c r="CE69" s="85">
        <v>0</v>
      </c>
      <c r="CF69" s="95">
        <f t="shared" si="15"/>
        <v>0</v>
      </c>
      <c r="CG69" s="388" t="str">
        <f t="shared" si="16"/>
        <v xml:space="preserve"> -</v>
      </c>
      <c r="CH69" s="96">
        <v>17000</v>
      </c>
      <c r="CI69" s="85">
        <v>0</v>
      </c>
      <c r="CJ69" s="85">
        <v>0</v>
      </c>
      <c r="CK69" s="95">
        <f t="shared" si="17"/>
        <v>0</v>
      </c>
      <c r="CL69" s="395" t="str">
        <f t="shared" si="18"/>
        <v xml:space="preserve"> -</v>
      </c>
      <c r="CM69" s="403">
        <f t="shared" si="19"/>
        <v>68000</v>
      </c>
      <c r="CN69" s="404">
        <f t="shared" si="20"/>
        <v>0</v>
      </c>
      <c r="CO69" s="404">
        <f t="shared" si="21"/>
        <v>0</v>
      </c>
      <c r="CP69" s="410">
        <f t="shared" si="22"/>
        <v>0</v>
      </c>
      <c r="CQ69" s="388" t="str">
        <f t="shared" si="23"/>
        <v xml:space="preserve"> -</v>
      </c>
      <c r="CR69" s="90">
        <v>16</v>
      </c>
      <c r="CS69" s="81" t="s">
        <v>1027</v>
      </c>
      <c r="CT69" s="224" t="s">
        <v>903</v>
      </c>
    </row>
    <row r="70" spans="2:98" ht="45" x14ac:dyDescent="0.2">
      <c r="B70" s="856"/>
      <c r="C70" s="859"/>
      <c r="D70" s="862"/>
      <c r="E70" s="869"/>
      <c r="F70" s="869"/>
      <c r="G70" s="203"/>
      <c r="H70" s="869"/>
      <c r="I70" s="203"/>
      <c r="J70" s="203"/>
      <c r="K70" s="869"/>
      <c r="L70" s="203"/>
      <c r="M70" s="203"/>
      <c r="N70" s="869"/>
      <c r="O70" s="200"/>
      <c r="P70" s="200"/>
      <c r="Q70" s="879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783"/>
      <c r="AN70" s="790"/>
      <c r="AO70" s="783"/>
      <c r="AP70" s="773"/>
      <c r="AQ70" s="82" t="s">
        <v>717</v>
      </c>
      <c r="AR70" s="83">
        <v>0</v>
      </c>
      <c r="AS70" s="82" t="s">
        <v>718</v>
      </c>
      <c r="AT70" s="93">
        <v>1</v>
      </c>
      <c r="AU70" s="134">
        <v>1</v>
      </c>
      <c r="AV70" s="94">
        <v>1</v>
      </c>
      <c r="AW70" s="323">
        <v>0.25</v>
      </c>
      <c r="AX70" s="94">
        <v>1</v>
      </c>
      <c r="AY70" s="323">
        <v>0.25</v>
      </c>
      <c r="AZ70" s="94">
        <v>1</v>
      </c>
      <c r="BA70" s="329">
        <v>0.25</v>
      </c>
      <c r="BB70" s="95">
        <v>1</v>
      </c>
      <c r="BC70" s="329">
        <v>0.25</v>
      </c>
      <c r="BD70" s="349">
        <v>1</v>
      </c>
      <c r="BE70" s="94">
        <v>0</v>
      </c>
      <c r="BF70" s="94">
        <v>0</v>
      </c>
      <c r="BG70" s="340">
        <v>0</v>
      </c>
      <c r="BH70" s="377">
        <f t="shared" si="1"/>
        <v>1</v>
      </c>
      <c r="BI70" s="423">
        <f t="shared" si="2"/>
        <v>1</v>
      </c>
      <c r="BJ70" s="378">
        <f t="shared" si="3"/>
        <v>0</v>
      </c>
      <c r="BK70" s="423">
        <f t="shared" si="4"/>
        <v>0</v>
      </c>
      <c r="BL70" s="378">
        <f t="shared" si="5"/>
        <v>0</v>
      </c>
      <c r="BM70" s="423">
        <f t="shared" si="6"/>
        <v>0</v>
      </c>
      <c r="BN70" s="378">
        <f t="shared" si="7"/>
        <v>0</v>
      </c>
      <c r="BO70" s="423">
        <f t="shared" si="8"/>
        <v>0</v>
      </c>
      <c r="BP70" s="615">
        <f t="shared" si="24"/>
        <v>0.25</v>
      </c>
      <c r="BQ70" s="608">
        <f t="shared" si="9"/>
        <v>0.25</v>
      </c>
      <c r="BR70" s="623">
        <f t="shared" si="10"/>
        <v>0.25</v>
      </c>
      <c r="BS70" s="87">
        <v>279078</v>
      </c>
      <c r="BT70" s="85">
        <v>105250</v>
      </c>
      <c r="BU70" s="85">
        <v>0</v>
      </c>
      <c r="BV70" s="95">
        <f t="shared" si="11"/>
        <v>0.37713470785945147</v>
      </c>
      <c r="BW70" s="388" t="str">
        <f t="shared" si="12"/>
        <v xml:space="preserve"> -</v>
      </c>
      <c r="BX70" s="96">
        <v>280000</v>
      </c>
      <c r="BY70" s="85">
        <v>0</v>
      </c>
      <c r="BZ70" s="85">
        <v>0</v>
      </c>
      <c r="CA70" s="95">
        <f t="shared" si="13"/>
        <v>0</v>
      </c>
      <c r="CB70" s="395" t="str">
        <f t="shared" si="14"/>
        <v xml:space="preserve"> -</v>
      </c>
      <c r="CC70" s="87">
        <v>280000</v>
      </c>
      <c r="CD70" s="85">
        <v>0</v>
      </c>
      <c r="CE70" s="85">
        <v>0</v>
      </c>
      <c r="CF70" s="95">
        <f t="shared" si="15"/>
        <v>0</v>
      </c>
      <c r="CG70" s="388" t="str">
        <f t="shared" si="16"/>
        <v xml:space="preserve"> -</v>
      </c>
      <c r="CH70" s="96">
        <v>280000</v>
      </c>
      <c r="CI70" s="85">
        <v>0</v>
      </c>
      <c r="CJ70" s="85">
        <v>0</v>
      </c>
      <c r="CK70" s="95">
        <f t="shared" si="17"/>
        <v>0</v>
      </c>
      <c r="CL70" s="395" t="str">
        <f t="shared" si="18"/>
        <v xml:space="preserve"> -</v>
      </c>
      <c r="CM70" s="403">
        <f t="shared" si="19"/>
        <v>1119078</v>
      </c>
      <c r="CN70" s="404">
        <f t="shared" si="20"/>
        <v>105250</v>
      </c>
      <c r="CO70" s="404">
        <f t="shared" si="21"/>
        <v>0</v>
      </c>
      <c r="CP70" s="410">
        <f t="shared" si="22"/>
        <v>9.4050638114590759E-2</v>
      </c>
      <c r="CQ70" s="388" t="str">
        <f t="shared" si="23"/>
        <v xml:space="preserve"> -</v>
      </c>
      <c r="CR70" s="90">
        <v>16</v>
      </c>
      <c r="CS70" s="81" t="s">
        <v>1027</v>
      </c>
      <c r="CT70" s="224" t="s">
        <v>903</v>
      </c>
    </row>
    <row r="71" spans="2:98" ht="30" x14ac:dyDescent="0.2">
      <c r="B71" s="856"/>
      <c r="C71" s="859"/>
      <c r="D71" s="862"/>
      <c r="E71" s="869"/>
      <c r="F71" s="869"/>
      <c r="G71" s="203"/>
      <c r="H71" s="869"/>
      <c r="I71" s="203"/>
      <c r="J71" s="203"/>
      <c r="K71" s="869"/>
      <c r="L71" s="203"/>
      <c r="M71" s="203"/>
      <c r="N71" s="869"/>
      <c r="O71" s="200"/>
      <c r="P71" s="200"/>
      <c r="Q71" s="879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783"/>
      <c r="AN71" s="790"/>
      <c r="AO71" s="783"/>
      <c r="AP71" s="773"/>
      <c r="AQ71" s="82" t="s">
        <v>719</v>
      </c>
      <c r="AR71" s="83">
        <v>0</v>
      </c>
      <c r="AS71" s="82" t="s">
        <v>720</v>
      </c>
      <c r="AT71" s="93">
        <v>1</v>
      </c>
      <c r="AU71" s="134">
        <v>1</v>
      </c>
      <c r="AV71" s="94">
        <v>1</v>
      </c>
      <c r="AW71" s="323">
        <v>0.25</v>
      </c>
      <c r="AX71" s="94">
        <v>1</v>
      </c>
      <c r="AY71" s="323">
        <v>0.25</v>
      </c>
      <c r="AZ71" s="94">
        <v>1</v>
      </c>
      <c r="BA71" s="329">
        <v>0.25</v>
      </c>
      <c r="BB71" s="95">
        <v>1</v>
      </c>
      <c r="BC71" s="329">
        <v>0.25</v>
      </c>
      <c r="BD71" s="349">
        <v>1</v>
      </c>
      <c r="BE71" s="94">
        <v>0</v>
      </c>
      <c r="BF71" s="94">
        <v>0</v>
      </c>
      <c r="BG71" s="340">
        <v>0</v>
      </c>
      <c r="BH71" s="377">
        <f t="shared" si="1"/>
        <v>1</v>
      </c>
      <c r="BI71" s="423">
        <f t="shared" si="2"/>
        <v>1</v>
      </c>
      <c r="BJ71" s="378">
        <f t="shared" si="3"/>
        <v>0</v>
      </c>
      <c r="BK71" s="423">
        <f t="shared" si="4"/>
        <v>0</v>
      </c>
      <c r="BL71" s="378">
        <f t="shared" si="5"/>
        <v>0</v>
      </c>
      <c r="BM71" s="423">
        <f t="shared" si="6"/>
        <v>0</v>
      </c>
      <c r="BN71" s="378">
        <f t="shared" si="7"/>
        <v>0</v>
      </c>
      <c r="BO71" s="423">
        <f t="shared" si="8"/>
        <v>0</v>
      </c>
      <c r="BP71" s="615">
        <f t="shared" si="24"/>
        <v>0.25</v>
      </c>
      <c r="BQ71" s="608">
        <f t="shared" si="9"/>
        <v>0.25</v>
      </c>
      <c r="BR71" s="623">
        <f t="shared" si="10"/>
        <v>0.25</v>
      </c>
      <c r="BS71" s="87">
        <v>70000</v>
      </c>
      <c r="BT71" s="85">
        <v>70000</v>
      </c>
      <c r="BU71" s="85">
        <v>0</v>
      </c>
      <c r="BV71" s="95">
        <f t="shared" si="11"/>
        <v>1</v>
      </c>
      <c r="BW71" s="388" t="str">
        <f t="shared" si="12"/>
        <v xml:space="preserve"> -</v>
      </c>
      <c r="BX71" s="96">
        <v>70000</v>
      </c>
      <c r="BY71" s="85">
        <v>0</v>
      </c>
      <c r="BZ71" s="85">
        <v>0</v>
      </c>
      <c r="CA71" s="95">
        <f t="shared" si="13"/>
        <v>0</v>
      </c>
      <c r="CB71" s="395" t="str">
        <f t="shared" si="14"/>
        <v xml:space="preserve"> -</v>
      </c>
      <c r="CC71" s="87">
        <v>70000</v>
      </c>
      <c r="CD71" s="85">
        <v>0</v>
      </c>
      <c r="CE71" s="85">
        <v>0</v>
      </c>
      <c r="CF71" s="95">
        <f t="shared" si="15"/>
        <v>0</v>
      </c>
      <c r="CG71" s="388" t="str">
        <f t="shared" si="16"/>
        <v xml:space="preserve"> -</v>
      </c>
      <c r="CH71" s="96">
        <v>70000</v>
      </c>
      <c r="CI71" s="85">
        <v>0</v>
      </c>
      <c r="CJ71" s="85">
        <v>0</v>
      </c>
      <c r="CK71" s="95">
        <f t="shared" si="17"/>
        <v>0</v>
      </c>
      <c r="CL71" s="395" t="str">
        <f t="shared" si="18"/>
        <v xml:space="preserve"> -</v>
      </c>
      <c r="CM71" s="403">
        <f t="shared" si="19"/>
        <v>280000</v>
      </c>
      <c r="CN71" s="404">
        <f t="shared" si="20"/>
        <v>70000</v>
      </c>
      <c r="CO71" s="404">
        <f t="shared" si="21"/>
        <v>0</v>
      </c>
      <c r="CP71" s="410">
        <f t="shared" si="22"/>
        <v>0.25</v>
      </c>
      <c r="CQ71" s="388" t="str">
        <f t="shared" si="23"/>
        <v xml:space="preserve"> -</v>
      </c>
      <c r="CR71" s="90">
        <v>16</v>
      </c>
      <c r="CS71" s="81" t="s">
        <v>1027</v>
      </c>
      <c r="CT71" s="224" t="s">
        <v>903</v>
      </c>
    </row>
    <row r="72" spans="2:98" ht="45" x14ac:dyDescent="0.2">
      <c r="B72" s="856"/>
      <c r="C72" s="859"/>
      <c r="D72" s="862" t="s">
        <v>721</v>
      </c>
      <c r="E72" s="869">
        <v>0.08</v>
      </c>
      <c r="F72" s="864">
        <v>8</v>
      </c>
      <c r="G72" s="196"/>
      <c r="H72" s="864">
        <v>2</v>
      </c>
      <c r="I72" s="196"/>
      <c r="J72" s="196"/>
      <c r="K72" s="864">
        <v>2</v>
      </c>
      <c r="L72" s="196"/>
      <c r="M72" s="196"/>
      <c r="N72" s="864">
        <v>2</v>
      </c>
      <c r="O72" s="194"/>
      <c r="P72" s="194"/>
      <c r="Q72" s="775">
        <v>2</v>
      </c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783"/>
      <c r="AN72" s="790"/>
      <c r="AO72" s="783"/>
      <c r="AP72" s="773"/>
      <c r="AQ72" s="82" t="s">
        <v>722</v>
      </c>
      <c r="AR72" s="83">
        <v>0</v>
      </c>
      <c r="AS72" s="82" t="s">
        <v>723</v>
      </c>
      <c r="AT72" s="93">
        <v>1</v>
      </c>
      <c r="AU72" s="134">
        <v>1</v>
      </c>
      <c r="AV72" s="94">
        <v>1</v>
      </c>
      <c r="AW72" s="323">
        <v>0.25</v>
      </c>
      <c r="AX72" s="94">
        <v>1</v>
      </c>
      <c r="AY72" s="323">
        <v>0.25</v>
      </c>
      <c r="AZ72" s="94">
        <v>1</v>
      </c>
      <c r="BA72" s="329">
        <v>0.25</v>
      </c>
      <c r="BB72" s="95">
        <v>1</v>
      </c>
      <c r="BC72" s="329">
        <v>0.25</v>
      </c>
      <c r="BD72" s="349">
        <v>1</v>
      </c>
      <c r="BE72" s="94">
        <v>0</v>
      </c>
      <c r="BF72" s="94">
        <v>0</v>
      </c>
      <c r="BG72" s="340">
        <v>0</v>
      </c>
      <c r="BH72" s="377">
        <f t="shared" si="1"/>
        <v>1</v>
      </c>
      <c r="BI72" s="423">
        <f t="shared" si="2"/>
        <v>1</v>
      </c>
      <c r="BJ72" s="378">
        <f t="shared" si="3"/>
        <v>0</v>
      </c>
      <c r="BK72" s="423">
        <f t="shared" si="4"/>
        <v>0</v>
      </c>
      <c r="BL72" s="378">
        <f t="shared" si="5"/>
        <v>0</v>
      </c>
      <c r="BM72" s="423">
        <f t="shared" si="6"/>
        <v>0</v>
      </c>
      <c r="BN72" s="378">
        <f t="shared" si="7"/>
        <v>0</v>
      </c>
      <c r="BO72" s="423">
        <f t="shared" si="8"/>
        <v>0</v>
      </c>
      <c r="BP72" s="615">
        <f t="shared" si="24"/>
        <v>0.25</v>
      </c>
      <c r="BQ72" s="608">
        <f t="shared" si="9"/>
        <v>0.25</v>
      </c>
      <c r="BR72" s="623">
        <f t="shared" si="10"/>
        <v>0.25</v>
      </c>
      <c r="BS72" s="87">
        <v>10000</v>
      </c>
      <c r="BT72" s="85">
        <v>3856</v>
      </c>
      <c r="BU72" s="85">
        <v>0</v>
      </c>
      <c r="BV72" s="95">
        <f t="shared" si="11"/>
        <v>0.3856</v>
      </c>
      <c r="BW72" s="388" t="str">
        <f t="shared" si="12"/>
        <v xml:space="preserve"> -</v>
      </c>
      <c r="BX72" s="96">
        <v>10000</v>
      </c>
      <c r="BY72" s="85">
        <v>0</v>
      </c>
      <c r="BZ72" s="85">
        <v>0</v>
      </c>
      <c r="CA72" s="95">
        <f t="shared" si="13"/>
        <v>0</v>
      </c>
      <c r="CB72" s="395" t="str">
        <f t="shared" si="14"/>
        <v xml:space="preserve"> -</v>
      </c>
      <c r="CC72" s="87">
        <v>10000</v>
      </c>
      <c r="CD72" s="85">
        <v>0</v>
      </c>
      <c r="CE72" s="85">
        <v>0</v>
      </c>
      <c r="CF72" s="95">
        <f t="shared" si="15"/>
        <v>0</v>
      </c>
      <c r="CG72" s="388" t="str">
        <f t="shared" si="16"/>
        <v xml:space="preserve"> -</v>
      </c>
      <c r="CH72" s="96">
        <v>10000</v>
      </c>
      <c r="CI72" s="85">
        <v>0</v>
      </c>
      <c r="CJ72" s="85">
        <v>0</v>
      </c>
      <c r="CK72" s="95">
        <f t="shared" si="17"/>
        <v>0</v>
      </c>
      <c r="CL72" s="395" t="str">
        <f t="shared" si="18"/>
        <v xml:space="preserve"> -</v>
      </c>
      <c r="CM72" s="403">
        <f t="shared" si="19"/>
        <v>40000</v>
      </c>
      <c r="CN72" s="404">
        <f t="shared" si="20"/>
        <v>3856</v>
      </c>
      <c r="CO72" s="404">
        <f t="shared" si="21"/>
        <v>0</v>
      </c>
      <c r="CP72" s="410">
        <f t="shared" si="22"/>
        <v>9.64E-2</v>
      </c>
      <c r="CQ72" s="388" t="str">
        <f t="shared" si="23"/>
        <v xml:space="preserve"> -</v>
      </c>
      <c r="CR72" s="90">
        <v>16</v>
      </c>
      <c r="CS72" s="81" t="s">
        <v>1027</v>
      </c>
      <c r="CT72" s="224" t="s">
        <v>903</v>
      </c>
    </row>
    <row r="73" spans="2:98" ht="30" x14ac:dyDescent="0.2">
      <c r="B73" s="856"/>
      <c r="C73" s="859"/>
      <c r="D73" s="862"/>
      <c r="E73" s="869"/>
      <c r="F73" s="864"/>
      <c r="G73" s="196"/>
      <c r="H73" s="864"/>
      <c r="I73" s="196"/>
      <c r="J73" s="196"/>
      <c r="K73" s="864"/>
      <c r="L73" s="196"/>
      <c r="M73" s="196"/>
      <c r="N73" s="864"/>
      <c r="O73" s="194"/>
      <c r="P73" s="194"/>
      <c r="Q73" s="775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783"/>
      <c r="AN73" s="790"/>
      <c r="AO73" s="783"/>
      <c r="AP73" s="773"/>
      <c r="AQ73" s="82" t="s">
        <v>724</v>
      </c>
      <c r="AR73" s="83">
        <v>0</v>
      </c>
      <c r="AS73" s="82" t="s">
        <v>725</v>
      </c>
      <c r="AT73" s="84">
        <v>1</v>
      </c>
      <c r="AU73" s="126">
        <v>1</v>
      </c>
      <c r="AV73" s="85">
        <v>1</v>
      </c>
      <c r="AW73" s="323">
        <v>0.25</v>
      </c>
      <c r="AX73" s="85">
        <v>1</v>
      </c>
      <c r="AY73" s="323">
        <v>0.25</v>
      </c>
      <c r="AZ73" s="85">
        <v>1</v>
      </c>
      <c r="BA73" s="329">
        <v>0.25</v>
      </c>
      <c r="BB73" s="86">
        <v>1</v>
      </c>
      <c r="BC73" s="329">
        <v>0.25</v>
      </c>
      <c r="BD73" s="87">
        <v>1</v>
      </c>
      <c r="BE73" s="85">
        <v>0</v>
      </c>
      <c r="BF73" s="85">
        <v>0</v>
      </c>
      <c r="BG73" s="339">
        <v>0</v>
      </c>
      <c r="BH73" s="377">
        <f t="shared" si="1"/>
        <v>1</v>
      </c>
      <c r="BI73" s="423">
        <f t="shared" si="2"/>
        <v>1</v>
      </c>
      <c r="BJ73" s="378">
        <f t="shared" si="3"/>
        <v>0</v>
      </c>
      <c r="BK73" s="423">
        <f t="shared" si="4"/>
        <v>0</v>
      </c>
      <c r="BL73" s="378">
        <f t="shared" si="5"/>
        <v>0</v>
      </c>
      <c r="BM73" s="423">
        <f t="shared" si="6"/>
        <v>0</v>
      </c>
      <c r="BN73" s="378">
        <f t="shared" si="7"/>
        <v>0</v>
      </c>
      <c r="BO73" s="423">
        <f t="shared" si="8"/>
        <v>0</v>
      </c>
      <c r="BP73" s="615">
        <f t="shared" si="24"/>
        <v>0.25</v>
      </c>
      <c r="BQ73" s="608">
        <f t="shared" si="9"/>
        <v>0.25</v>
      </c>
      <c r="BR73" s="623">
        <f t="shared" si="10"/>
        <v>0.25</v>
      </c>
      <c r="BS73" s="87">
        <v>280800</v>
      </c>
      <c r="BT73" s="85">
        <v>205948</v>
      </c>
      <c r="BU73" s="85">
        <v>0</v>
      </c>
      <c r="BV73" s="95">
        <f t="shared" si="11"/>
        <v>0.73343304843304846</v>
      </c>
      <c r="BW73" s="388" t="str">
        <f t="shared" si="12"/>
        <v xml:space="preserve"> -</v>
      </c>
      <c r="BX73" s="96">
        <v>310000</v>
      </c>
      <c r="BY73" s="85">
        <v>0</v>
      </c>
      <c r="BZ73" s="85">
        <v>0</v>
      </c>
      <c r="CA73" s="95">
        <f t="shared" si="13"/>
        <v>0</v>
      </c>
      <c r="CB73" s="395" t="str">
        <f t="shared" si="14"/>
        <v xml:space="preserve"> -</v>
      </c>
      <c r="CC73" s="87">
        <v>310000</v>
      </c>
      <c r="CD73" s="85">
        <v>0</v>
      </c>
      <c r="CE73" s="85">
        <v>0</v>
      </c>
      <c r="CF73" s="95">
        <f t="shared" si="15"/>
        <v>0</v>
      </c>
      <c r="CG73" s="388" t="str">
        <f t="shared" si="16"/>
        <v xml:space="preserve"> -</v>
      </c>
      <c r="CH73" s="96">
        <v>310000</v>
      </c>
      <c r="CI73" s="85">
        <v>0</v>
      </c>
      <c r="CJ73" s="85">
        <v>0</v>
      </c>
      <c r="CK73" s="95">
        <f t="shared" si="17"/>
        <v>0</v>
      </c>
      <c r="CL73" s="395" t="str">
        <f t="shared" si="18"/>
        <v xml:space="preserve"> -</v>
      </c>
      <c r="CM73" s="403">
        <f t="shared" si="19"/>
        <v>1210800</v>
      </c>
      <c r="CN73" s="404">
        <f t="shared" si="20"/>
        <v>205948</v>
      </c>
      <c r="CO73" s="404">
        <f t="shared" si="21"/>
        <v>0</v>
      </c>
      <c r="CP73" s="410">
        <f t="shared" si="22"/>
        <v>0.17009250082590024</v>
      </c>
      <c r="CQ73" s="388" t="str">
        <f t="shared" si="23"/>
        <v xml:space="preserve"> -</v>
      </c>
      <c r="CR73" s="90" t="s">
        <v>1082</v>
      </c>
      <c r="CS73" s="81" t="s">
        <v>1027</v>
      </c>
      <c r="CT73" s="224" t="s">
        <v>903</v>
      </c>
    </row>
    <row r="74" spans="2:98" ht="45" x14ac:dyDescent="0.2">
      <c r="B74" s="856"/>
      <c r="C74" s="859"/>
      <c r="D74" s="862"/>
      <c r="E74" s="869"/>
      <c r="F74" s="864"/>
      <c r="G74" s="196"/>
      <c r="H74" s="864"/>
      <c r="I74" s="196"/>
      <c r="J74" s="196"/>
      <c r="K74" s="864"/>
      <c r="L74" s="196"/>
      <c r="M74" s="196"/>
      <c r="N74" s="864"/>
      <c r="O74" s="194"/>
      <c r="P74" s="194"/>
      <c r="Q74" s="775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783"/>
      <c r="AN74" s="790"/>
      <c r="AO74" s="783"/>
      <c r="AP74" s="773"/>
      <c r="AQ74" s="82" t="s">
        <v>726</v>
      </c>
      <c r="AR74" s="83">
        <v>0</v>
      </c>
      <c r="AS74" s="82" t="s">
        <v>727</v>
      </c>
      <c r="AT74" s="93">
        <v>1</v>
      </c>
      <c r="AU74" s="134">
        <v>1</v>
      </c>
      <c r="AV74" s="94">
        <v>1</v>
      </c>
      <c r="AW74" s="323">
        <v>0.25</v>
      </c>
      <c r="AX74" s="94">
        <v>1</v>
      </c>
      <c r="AY74" s="323">
        <v>0.25</v>
      </c>
      <c r="AZ74" s="94">
        <v>1</v>
      </c>
      <c r="BA74" s="329">
        <v>0.25</v>
      </c>
      <c r="BB74" s="95">
        <v>1</v>
      </c>
      <c r="BC74" s="329">
        <v>0.25</v>
      </c>
      <c r="BD74" s="349">
        <v>1</v>
      </c>
      <c r="BE74" s="94">
        <v>0</v>
      </c>
      <c r="BF74" s="94">
        <v>0</v>
      </c>
      <c r="BG74" s="340">
        <v>0</v>
      </c>
      <c r="BH74" s="377">
        <f t="shared" si="1"/>
        <v>1</v>
      </c>
      <c r="BI74" s="423">
        <f t="shared" si="2"/>
        <v>1</v>
      </c>
      <c r="BJ74" s="378">
        <f t="shared" si="3"/>
        <v>0</v>
      </c>
      <c r="BK74" s="423">
        <f t="shared" si="4"/>
        <v>0</v>
      </c>
      <c r="BL74" s="378">
        <f t="shared" si="5"/>
        <v>0</v>
      </c>
      <c r="BM74" s="423">
        <f t="shared" si="6"/>
        <v>0</v>
      </c>
      <c r="BN74" s="378">
        <f t="shared" si="7"/>
        <v>0</v>
      </c>
      <c r="BO74" s="423">
        <f t="shared" si="8"/>
        <v>0</v>
      </c>
      <c r="BP74" s="615">
        <f t="shared" si="24"/>
        <v>0.25</v>
      </c>
      <c r="BQ74" s="608">
        <f t="shared" si="9"/>
        <v>0.25</v>
      </c>
      <c r="BR74" s="623">
        <f t="shared" si="10"/>
        <v>0.25</v>
      </c>
      <c r="BS74" s="87">
        <v>110000</v>
      </c>
      <c r="BT74" s="85">
        <v>95818</v>
      </c>
      <c r="BU74" s="85">
        <v>0</v>
      </c>
      <c r="BV74" s="95">
        <f t="shared" si="11"/>
        <v>0.87107272727272722</v>
      </c>
      <c r="BW74" s="388" t="str">
        <f t="shared" si="12"/>
        <v xml:space="preserve"> -</v>
      </c>
      <c r="BX74" s="96">
        <v>110000</v>
      </c>
      <c r="BY74" s="85">
        <v>0</v>
      </c>
      <c r="BZ74" s="85">
        <v>0</v>
      </c>
      <c r="CA74" s="95">
        <f t="shared" si="13"/>
        <v>0</v>
      </c>
      <c r="CB74" s="395" t="str">
        <f t="shared" si="14"/>
        <v xml:space="preserve"> -</v>
      </c>
      <c r="CC74" s="87">
        <v>110000</v>
      </c>
      <c r="CD74" s="85">
        <v>0</v>
      </c>
      <c r="CE74" s="85">
        <v>0</v>
      </c>
      <c r="CF74" s="95">
        <f t="shared" si="15"/>
        <v>0</v>
      </c>
      <c r="CG74" s="388" t="str">
        <f t="shared" si="16"/>
        <v xml:space="preserve"> -</v>
      </c>
      <c r="CH74" s="96">
        <v>110000</v>
      </c>
      <c r="CI74" s="85">
        <v>0</v>
      </c>
      <c r="CJ74" s="85">
        <v>0</v>
      </c>
      <c r="CK74" s="95">
        <f t="shared" si="17"/>
        <v>0</v>
      </c>
      <c r="CL74" s="395" t="str">
        <f t="shared" si="18"/>
        <v xml:space="preserve"> -</v>
      </c>
      <c r="CM74" s="403">
        <f t="shared" si="19"/>
        <v>440000</v>
      </c>
      <c r="CN74" s="404">
        <f t="shared" si="20"/>
        <v>95818</v>
      </c>
      <c r="CO74" s="404">
        <f t="shared" si="21"/>
        <v>0</v>
      </c>
      <c r="CP74" s="410">
        <f t="shared" si="22"/>
        <v>0.21776818181818181</v>
      </c>
      <c r="CQ74" s="388" t="str">
        <f t="shared" si="23"/>
        <v xml:space="preserve"> -</v>
      </c>
      <c r="CR74" s="90" t="s">
        <v>1082</v>
      </c>
      <c r="CS74" s="81" t="s">
        <v>1027</v>
      </c>
      <c r="CT74" s="224" t="s">
        <v>903</v>
      </c>
    </row>
    <row r="75" spans="2:98" ht="45.75" thickBot="1" x14ac:dyDescent="0.25">
      <c r="B75" s="856"/>
      <c r="C75" s="859"/>
      <c r="D75" s="862"/>
      <c r="E75" s="869"/>
      <c r="F75" s="864"/>
      <c r="G75" s="196"/>
      <c r="H75" s="864"/>
      <c r="I75" s="196"/>
      <c r="J75" s="196"/>
      <c r="K75" s="864"/>
      <c r="L75" s="196"/>
      <c r="M75" s="196"/>
      <c r="N75" s="864"/>
      <c r="O75" s="194"/>
      <c r="P75" s="194"/>
      <c r="Q75" s="775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783"/>
      <c r="AN75" s="790"/>
      <c r="AO75" s="777"/>
      <c r="AP75" s="778"/>
      <c r="AQ75" s="97" t="s">
        <v>728</v>
      </c>
      <c r="AR75" s="98">
        <v>0</v>
      </c>
      <c r="AS75" s="97" t="s">
        <v>729</v>
      </c>
      <c r="AT75" s="99">
        <v>1</v>
      </c>
      <c r="AU75" s="181">
        <v>4</v>
      </c>
      <c r="AV75" s="139">
        <v>1</v>
      </c>
      <c r="AW75" s="324">
        <v>0.25</v>
      </c>
      <c r="AX75" s="139">
        <v>1</v>
      </c>
      <c r="AY75" s="324">
        <v>0.25</v>
      </c>
      <c r="AZ75" s="139">
        <v>1</v>
      </c>
      <c r="BA75" s="330">
        <v>0.25</v>
      </c>
      <c r="BB75" s="140">
        <v>1</v>
      </c>
      <c r="BC75" s="330">
        <f>+BB75/AU75</f>
        <v>0.25</v>
      </c>
      <c r="BD75" s="141">
        <v>1</v>
      </c>
      <c r="BE75" s="139">
        <v>0</v>
      </c>
      <c r="BF75" s="139">
        <v>0</v>
      </c>
      <c r="BG75" s="345">
        <v>0</v>
      </c>
      <c r="BH75" s="417">
        <f t="shared" si="1"/>
        <v>1</v>
      </c>
      <c r="BI75" s="424">
        <f t="shared" si="2"/>
        <v>1</v>
      </c>
      <c r="BJ75" s="382">
        <f t="shared" si="3"/>
        <v>0</v>
      </c>
      <c r="BK75" s="424">
        <f t="shared" si="4"/>
        <v>0</v>
      </c>
      <c r="BL75" s="382">
        <f t="shared" si="5"/>
        <v>0</v>
      </c>
      <c r="BM75" s="424">
        <f t="shared" si="6"/>
        <v>0</v>
      </c>
      <c r="BN75" s="382">
        <f t="shared" si="7"/>
        <v>0</v>
      </c>
      <c r="BO75" s="424">
        <f t="shared" si="8"/>
        <v>0</v>
      </c>
      <c r="BP75" s="616">
        <f t="shared" si="24"/>
        <v>6.25E-2</v>
      </c>
      <c r="BQ75" s="609">
        <f t="shared" si="9"/>
        <v>6.25E-2</v>
      </c>
      <c r="BR75" s="624">
        <f t="shared" si="10"/>
        <v>6.25E-2</v>
      </c>
      <c r="BS75" s="141">
        <v>25000</v>
      </c>
      <c r="BT75" s="139">
        <v>0</v>
      </c>
      <c r="BU75" s="139">
        <v>0</v>
      </c>
      <c r="BV75" s="147">
        <f t="shared" si="11"/>
        <v>0</v>
      </c>
      <c r="BW75" s="389" t="str">
        <f t="shared" si="12"/>
        <v xml:space="preserve"> -</v>
      </c>
      <c r="BX75" s="142">
        <v>90000</v>
      </c>
      <c r="BY75" s="139">
        <v>0</v>
      </c>
      <c r="BZ75" s="139">
        <v>0</v>
      </c>
      <c r="CA75" s="147">
        <f t="shared" si="13"/>
        <v>0</v>
      </c>
      <c r="CB75" s="396" t="str">
        <f t="shared" si="14"/>
        <v xml:space="preserve"> -</v>
      </c>
      <c r="CC75" s="141">
        <v>90000</v>
      </c>
      <c r="CD75" s="139">
        <v>0</v>
      </c>
      <c r="CE75" s="139">
        <v>0</v>
      </c>
      <c r="CF75" s="147">
        <f t="shared" si="15"/>
        <v>0</v>
      </c>
      <c r="CG75" s="389" t="str">
        <f t="shared" si="16"/>
        <v xml:space="preserve"> -</v>
      </c>
      <c r="CH75" s="142">
        <v>90000</v>
      </c>
      <c r="CI75" s="139">
        <v>0</v>
      </c>
      <c r="CJ75" s="139">
        <v>0</v>
      </c>
      <c r="CK75" s="147">
        <f t="shared" si="17"/>
        <v>0</v>
      </c>
      <c r="CL75" s="396" t="str">
        <f t="shared" si="18"/>
        <v xml:space="preserve"> -</v>
      </c>
      <c r="CM75" s="407">
        <f t="shared" si="19"/>
        <v>295000</v>
      </c>
      <c r="CN75" s="408">
        <f t="shared" si="20"/>
        <v>0</v>
      </c>
      <c r="CO75" s="408">
        <f t="shared" si="21"/>
        <v>0</v>
      </c>
      <c r="CP75" s="411">
        <f t="shared" si="22"/>
        <v>0</v>
      </c>
      <c r="CQ75" s="389" t="str">
        <f t="shared" si="23"/>
        <v xml:space="preserve"> -</v>
      </c>
      <c r="CR75" s="103">
        <v>16</v>
      </c>
      <c r="CS75" s="275" t="s">
        <v>1027</v>
      </c>
      <c r="CT75" s="225" t="s">
        <v>903</v>
      </c>
    </row>
    <row r="76" spans="2:98" ht="45" x14ac:dyDescent="0.2">
      <c r="B76" s="856"/>
      <c r="C76" s="859"/>
      <c r="D76" s="862"/>
      <c r="E76" s="869"/>
      <c r="F76" s="864"/>
      <c r="G76" s="196"/>
      <c r="H76" s="864"/>
      <c r="I76" s="196"/>
      <c r="J76" s="196"/>
      <c r="K76" s="864"/>
      <c r="L76" s="196"/>
      <c r="M76" s="196"/>
      <c r="N76" s="864"/>
      <c r="O76" s="194"/>
      <c r="P76" s="194"/>
      <c r="Q76" s="775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783"/>
      <c r="AN76" s="790"/>
      <c r="AO76" s="866">
        <v>5.5965554216630159E-2</v>
      </c>
      <c r="AP76" s="779" t="s">
        <v>730</v>
      </c>
      <c r="AQ76" s="106" t="s">
        <v>731</v>
      </c>
      <c r="AR76" s="107">
        <v>0</v>
      </c>
      <c r="AS76" s="106" t="s">
        <v>732</v>
      </c>
      <c r="AT76" s="108">
        <v>0</v>
      </c>
      <c r="AU76" s="43">
        <v>1</v>
      </c>
      <c r="AV76" s="109">
        <v>0</v>
      </c>
      <c r="AW76" s="323">
        <v>0</v>
      </c>
      <c r="AX76" s="109">
        <v>1</v>
      </c>
      <c r="AY76" s="323">
        <v>0.33</v>
      </c>
      <c r="AZ76" s="109">
        <v>1</v>
      </c>
      <c r="BA76" s="329">
        <v>0.33</v>
      </c>
      <c r="BB76" s="110">
        <v>1</v>
      </c>
      <c r="BC76" s="329">
        <v>0.34</v>
      </c>
      <c r="BD76" s="111">
        <v>0</v>
      </c>
      <c r="BE76" s="109">
        <v>0</v>
      </c>
      <c r="BF76" s="109">
        <v>0</v>
      </c>
      <c r="BG76" s="342">
        <v>0</v>
      </c>
      <c r="BH76" s="379" t="str">
        <f t="shared" si="1"/>
        <v xml:space="preserve"> -</v>
      </c>
      <c r="BI76" s="425" t="str">
        <f t="shared" si="2"/>
        <v xml:space="preserve"> -</v>
      </c>
      <c r="BJ76" s="380">
        <f t="shared" si="3"/>
        <v>0</v>
      </c>
      <c r="BK76" s="425">
        <f t="shared" si="4"/>
        <v>0</v>
      </c>
      <c r="BL76" s="380">
        <f t="shared" si="5"/>
        <v>0</v>
      </c>
      <c r="BM76" s="425">
        <f t="shared" si="6"/>
        <v>0</v>
      </c>
      <c r="BN76" s="380">
        <f t="shared" si="7"/>
        <v>0</v>
      </c>
      <c r="BO76" s="425">
        <f t="shared" si="8"/>
        <v>0</v>
      </c>
      <c r="BP76" s="617">
        <f>+AVERAGE(BE76:BG76)/AU76</f>
        <v>0</v>
      </c>
      <c r="BQ76" s="610">
        <f t="shared" si="9"/>
        <v>0</v>
      </c>
      <c r="BR76" s="625">
        <f t="shared" si="10"/>
        <v>0</v>
      </c>
      <c r="BS76" s="111">
        <v>0</v>
      </c>
      <c r="BT76" s="109">
        <v>0</v>
      </c>
      <c r="BU76" s="109">
        <v>0</v>
      </c>
      <c r="BV76" s="289" t="str">
        <f t="shared" si="11"/>
        <v xml:space="preserve"> -</v>
      </c>
      <c r="BW76" s="390" t="str">
        <f t="shared" si="12"/>
        <v xml:space="preserve"> -</v>
      </c>
      <c r="BX76" s="112">
        <v>100000</v>
      </c>
      <c r="BY76" s="109">
        <v>0</v>
      </c>
      <c r="BZ76" s="109">
        <v>0</v>
      </c>
      <c r="CA76" s="289">
        <f t="shared" si="13"/>
        <v>0</v>
      </c>
      <c r="CB76" s="397" t="str">
        <f t="shared" si="14"/>
        <v xml:space="preserve"> -</v>
      </c>
      <c r="CC76" s="111">
        <v>50000</v>
      </c>
      <c r="CD76" s="109">
        <v>0</v>
      </c>
      <c r="CE76" s="109">
        <v>0</v>
      </c>
      <c r="CF76" s="289">
        <f t="shared" si="15"/>
        <v>0</v>
      </c>
      <c r="CG76" s="390" t="str">
        <f t="shared" si="16"/>
        <v xml:space="preserve"> -</v>
      </c>
      <c r="CH76" s="112">
        <v>100000</v>
      </c>
      <c r="CI76" s="109">
        <v>0</v>
      </c>
      <c r="CJ76" s="109">
        <v>0</v>
      </c>
      <c r="CK76" s="289">
        <f t="shared" si="17"/>
        <v>0</v>
      </c>
      <c r="CL76" s="397" t="str">
        <f t="shared" si="18"/>
        <v xml:space="preserve"> -</v>
      </c>
      <c r="CM76" s="405">
        <f t="shared" si="19"/>
        <v>250000</v>
      </c>
      <c r="CN76" s="406">
        <f t="shared" si="20"/>
        <v>0</v>
      </c>
      <c r="CO76" s="406">
        <f t="shared" si="21"/>
        <v>0</v>
      </c>
      <c r="CP76" s="412">
        <f t="shared" si="22"/>
        <v>0</v>
      </c>
      <c r="CQ76" s="390" t="str">
        <f t="shared" si="23"/>
        <v xml:space="preserve"> -</v>
      </c>
      <c r="CR76" s="113" t="s">
        <v>1084</v>
      </c>
      <c r="CS76" s="114" t="s">
        <v>1035</v>
      </c>
      <c r="CT76" s="237" t="s">
        <v>903</v>
      </c>
    </row>
    <row r="77" spans="2:98" ht="30.75" thickBot="1" x14ac:dyDescent="0.25">
      <c r="B77" s="856"/>
      <c r="C77" s="859"/>
      <c r="D77" s="862"/>
      <c r="E77" s="869"/>
      <c r="F77" s="864"/>
      <c r="G77" s="196"/>
      <c r="H77" s="864"/>
      <c r="I77" s="196"/>
      <c r="J77" s="196"/>
      <c r="K77" s="864"/>
      <c r="L77" s="196"/>
      <c r="M77" s="196"/>
      <c r="N77" s="864"/>
      <c r="O77" s="194"/>
      <c r="P77" s="194"/>
      <c r="Q77" s="775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783"/>
      <c r="AN77" s="790"/>
      <c r="AO77" s="868"/>
      <c r="AP77" s="774"/>
      <c r="AQ77" s="116" t="s">
        <v>733</v>
      </c>
      <c r="AR77" s="117">
        <v>0</v>
      </c>
      <c r="AS77" s="116" t="s">
        <v>734</v>
      </c>
      <c r="AT77" s="118">
        <v>1</v>
      </c>
      <c r="AU77" s="30">
        <v>4</v>
      </c>
      <c r="AV77" s="121">
        <v>1</v>
      </c>
      <c r="AW77" s="324">
        <v>0.25</v>
      </c>
      <c r="AX77" s="139">
        <v>1</v>
      </c>
      <c r="AY77" s="324">
        <v>0.25</v>
      </c>
      <c r="AZ77" s="139">
        <v>1</v>
      </c>
      <c r="BA77" s="330">
        <v>0.25</v>
      </c>
      <c r="BB77" s="140">
        <v>1</v>
      </c>
      <c r="BC77" s="330">
        <f>+BB77/AU77</f>
        <v>0.25</v>
      </c>
      <c r="BD77" s="120">
        <v>1</v>
      </c>
      <c r="BE77" s="121">
        <v>0</v>
      </c>
      <c r="BF77" s="121">
        <v>0</v>
      </c>
      <c r="BG77" s="346">
        <v>0</v>
      </c>
      <c r="BH77" s="417">
        <f t="shared" ref="BH77:BH83" si="25">IF(AV77=0," -",BD77/AV77)</f>
        <v>1</v>
      </c>
      <c r="BI77" s="424">
        <f t="shared" ref="BI77:BI83" si="26">IF(AV77=0," -",IF(BH77&gt;100%,100%,BH77))</f>
        <v>1</v>
      </c>
      <c r="BJ77" s="382">
        <f t="shared" ref="BJ77:BJ83" si="27">IF(AX77=0," -",BE77/AX77)</f>
        <v>0</v>
      </c>
      <c r="BK77" s="424">
        <f t="shared" ref="BK77:BK83" si="28">IF(AX77=0," -",IF(BJ77&gt;100%,100%,BJ77))</f>
        <v>0</v>
      </c>
      <c r="BL77" s="382">
        <f t="shared" ref="BL77:BL83" si="29">IF(AZ77=0," -",BF77/AZ77)</f>
        <v>0</v>
      </c>
      <c r="BM77" s="424">
        <f t="shared" ref="BM77:BM83" si="30">IF(AZ77=0," -",IF(BL77&gt;100%,100%,BL77))</f>
        <v>0</v>
      </c>
      <c r="BN77" s="382">
        <f t="shared" ref="BN77:BN83" si="31">IF(BB77=0," -",BG77/BB77)</f>
        <v>0</v>
      </c>
      <c r="BO77" s="424">
        <f t="shared" ref="BO77:BO83" si="32">IF(BB77=0," -",IF(BN77&gt;100%,100%,BN77))</f>
        <v>0</v>
      </c>
      <c r="BP77" s="616">
        <f t="shared" si="24"/>
        <v>6.25E-2</v>
      </c>
      <c r="BQ77" s="609">
        <f t="shared" ref="BQ77:BQ83" si="33">+IF(BP77&gt;100%,100%,BP77)</f>
        <v>6.25E-2</v>
      </c>
      <c r="BR77" s="624">
        <f t="shared" ref="BR77:BR83" si="34">+BQ77</f>
        <v>6.25E-2</v>
      </c>
      <c r="BS77" s="120">
        <v>0</v>
      </c>
      <c r="BT77" s="121">
        <v>0</v>
      </c>
      <c r="BU77" s="121">
        <v>0</v>
      </c>
      <c r="BV77" s="147" t="str">
        <f t="shared" ref="BV77:BV83" si="35">IF(BS77=0," -",BT77/BS77)</f>
        <v xml:space="preserve"> -</v>
      </c>
      <c r="BW77" s="389" t="str">
        <f t="shared" ref="BW77:BW83" si="36">IF(BU77=0," -",IF(BT77=0,100%,BU77/BT77))</f>
        <v xml:space="preserve"> -</v>
      </c>
      <c r="BX77" s="142">
        <v>150000</v>
      </c>
      <c r="BY77" s="139">
        <v>0</v>
      </c>
      <c r="BZ77" s="139">
        <v>0</v>
      </c>
      <c r="CA77" s="147">
        <f t="shared" ref="CA77:CA83" si="37">IF(BX77=0," -",BY77/BX77)</f>
        <v>0</v>
      </c>
      <c r="CB77" s="396" t="str">
        <f t="shared" ref="CB77:CB83" si="38">IF(BZ77=0," -",IF(BY77=0,100%,BZ77/BY77))</f>
        <v xml:space="preserve"> -</v>
      </c>
      <c r="CC77" s="141">
        <v>150000</v>
      </c>
      <c r="CD77" s="139">
        <v>0</v>
      </c>
      <c r="CE77" s="139">
        <v>0</v>
      </c>
      <c r="CF77" s="147">
        <f t="shared" ref="CF77:CF83" si="39">IF(CC77=0," -",CD77/CC77)</f>
        <v>0</v>
      </c>
      <c r="CG77" s="389" t="str">
        <f t="shared" ref="CG77:CG83" si="40">IF(CE77=0," -",IF(CD77=0,100%,CE77/CD77))</f>
        <v xml:space="preserve"> -</v>
      </c>
      <c r="CH77" s="142">
        <v>200000</v>
      </c>
      <c r="CI77" s="139">
        <v>0</v>
      </c>
      <c r="CJ77" s="139">
        <v>0</v>
      </c>
      <c r="CK77" s="147">
        <f t="shared" ref="CK77:CK83" si="41">IF(CH77=0," -",CI77/CH77)</f>
        <v>0</v>
      </c>
      <c r="CL77" s="396" t="str">
        <f t="shared" ref="CL77:CL83" si="42">IF(CJ77=0," -",IF(CI77=0,100%,CJ77/CI77))</f>
        <v xml:space="preserve"> -</v>
      </c>
      <c r="CM77" s="407">
        <f t="shared" ref="CM77:CM83" si="43">+BS77+BX77+CC77+CH77</f>
        <v>500000</v>
      </c>
      <c r="CN77" s="408">
        <f t="shared" ref="CN77:CN83" si="44">+BT77+BY77+CD77+CI77</f>
        <v>0</v>
      </c>
      <c r="CO77" s="408">
        <f t="shared" ref="CO77:CO83" si="45">+BU77+BZ77+CE77+CJ77</f>
        <v>0</v>
      </c>
      <c r="CP77" s="411">
        <f t="shared" ref="CP77:CP83" si="46">IF(CM77=0," -",CN77/CM77)</f>
        <v>0</v>
      </c>
      <c r="CQ77" s="389" t="str">
        <f t="shared" ref="CQ77:CQ83" si="47">IF(CO77=0," -",IF(CN77=0,100%,CO77/CN77))</f>
        <v xml:space="preserve"> -</v>
      </c>
      <c r="CR77" s="123" t="s">
        <v>1085</v>
      </c>
      <c r="CS77" s="143" t="s">
        <v>1035</v>
      </c>
      <c r="CT77" s="235" t="s">
        <v>903</v>
      </c>
    </row>
    <row r="78" spans="2:98" ht="60.75" thickBot="1" x14ac:dyDescent="0.25">
      <c r="B78" s="856"/>
      <c r="C78" s="859"/>
      <c r="D78" s="862"/>
      <c r="E78" s="869"/>
      <c r="F78" s="864"/>
      <c r="G78" s="196"/>
      <c r="H78" s="864"/>
      <c r="I78" s="196"/>
      <c r="J78" s="196"/>
      <c r="K78" s="864"/>
      <c r="L78" s="196"/>
      <c r="M78" s="196"/>
      <c r="N78" s="864"/>
      <c r="O78" s="194"/>
      <c r="P78" s="194"/>
      <c r="Q78" s="775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781"/>
      <c r="AN78" s="791"/>
      <c r="AO78" s="491">
        <v>5.3019998731544359E-3</v>
      </c>
      <c r="AP78" s="492" t="s">
        <v>735</v>
      </c>
      <c r="AQ78" s="493" t="s">
        <v>736</v>
      </c>
      <c r="AR78" s="494">
        <v>0</v>
      </c>
      <c r="AS78" s="493" t="s">
        <v>737</v>
      </c>
      <c r="AT78" s="495">
        <v>0</v>
      </c>
      <c r="AU78" s="496">
        <v>1</v>
      </c>
      <c r="AV78" s="497">
        <v>0</v>
      </c>
      <c r="AW78" s="326">
        <v>0</v>
      </c>
      <c r="AX78" s="497">
        <v>1</v>
      </c>
      <c r="AY78" s="326">
        <v>0.33</v>
      </c>
      <c r="AZ78" s="497">
        <v>1</v>
      </c>
      <c r="BA78" s="332">
        <v>0.33</v>
      </c>
      <c r="BB78" s="498">
        <v>1</v>
      </c>
      <c r="BC78" s="332">
        <v>0.34</v>
      </c>
      <c r="BD78" s="499">
        <v>0</v>
      </c>
      <c r="BE78" s="497">
        <v>0</v>
      </c>
      <c r="BF78" s="497">
        <v>0</v>
      </c>
      <c r="BG78" s="500">
        <v>0</v>
      </c>
      <c r="BH78" s="420" t="str">
        <f t="shared" si="25"/>
        <v xml:space="preserve"> -</v>
      </c>
      <c r="BI78" s="426" t="str">
        <f t="shared" si="26"/>
        <v xml:space="preserve"> -</v>
      </c>
      <c r="BJ78" s="421">
        <f t="shared" si="27"/>
        <v>0</v>
      </c>
      <c r="BK78" s="426">
        <f t="shared" si="28"/>
        <v>0</v>
      </c>
      <c r="BL78" s="421">
        <f t="shared" si="29"/>
        <v>0</v>
      </c>
      <c r="BM78" s="426">
        <f t="shared" si="30"/>
        <v>0</v>
      </c>
      <c r="BN78" s="421">
        <f t="shared" si="31"/>
        <v>0</v>
      </c>
      <c r="BO78" s="426">
        <f t="shared" si="32"/>
        <v>0</v>
      </c>
      <c r="BP78" s="621">
        <f>+AVERAGE(BE78:BG78)/AU78</f>
        <v>0</v>
      </c>
      <c r="BQ78" s="613">
        <f t="shared" si="33"/>
        <v>0</v>
      </c>
      <c r="BR78" s="629">
        <f t="shared" si="34"/>
        <v>0</v>
      </c>
      <c r="BS78" s="499">
        <v>0</v>
      </c>
      <c r="BT78" s="497">
        <v>0</v>
      </c>
      <c r="BU78" s="497">
        <v>0</v>
      </c>
      <c r="BV78" s="167" t="str">
        <f t="shared" si="35"/>
        <v xml:space="preserve"> -</v>
      </c>
      <c r="BW78" s="469" t="str">
        <f t="shared" si="36"/>
        <v xml:space="preserve"> -</v>
      </c>
      <c r="BX78" s="170">
        <v>30000</v>
      </c>
      <c r="BY78" s="171">
        <v>0</v>
      </c>
      <c r="BZ78" s="171">
        <v>0</v>
      </c>
      <c r="CA78" s="167">
        <f t="shared" si="37"/>
        <v>0</v>
      </c>
      <c r="CB78" s="470" t="str">
        <f t="shared" si="38"/>
        <v xml:space="preserve"> -</v>
      </c>
      <c r="CC78" s="468">
        <v>30000</v>
      </c>
      <c r="CD78" s="171">
        <v>0</v>
      </c>
      <c r="CE78" s="171">
        <v>0</v>
      </c>
      <c r="CF78" s="167">
        <f t="shared" si="39"/>
        <v>0</v>
      </c>
      <c r="CG78" s="469" t="str">
        <f t="shared" si="40"/>
        <v xml:space="preserve"> -</v>
      </c>
      <c r="CH78" s="170">
        <v>30000</v>
      </c>
      <c r="CI78" s="171">
        <v>0</v>
      </c>
      <c r="CJ78" s="171">
        <v>0</v>
      </c>
      <c r="CK78" s="167">
        <f t="shared" si="41"/>
        <v>0</v>
      </c>
      <c r="CL78" s="470" t="str">
        <f t="shared" si="42"/>
        <v xml:space="preserve"> -</v>
      </c>
      <c r="CM78" s="471">
        <f t="shared" si="43"/>
        <v>90000</v>
      </c>
      <c r="CN78" s="472">
        <f t="shared" si="44"/>
        <v>0</v>
      </c>
      <c r="CO78" s="472">
        <f t="shared" si="45"/>
        <v>0</v>
      </c>
      <c r="CP78" s="473">
        <f t="shared" si="46"/>
        <v>0</v>
      </c>
      <c r="CQ78" s="469" t="str">
        <f t="shared" si="47"/>
        <v xml:space="preserve"> -</v>
      </c>
      <c r="CR78" s="501">
        <v>0</v>
      </c>
      <c r="CS78" s="502" t="s">
        <v>1027</v>
      </c>
      <c r="CT78" s="503" t="s">
        <v>903</v>
      </c>
    </row>
    <row r="79" spans="2:98" ht="12.95" customHeight="1" thickBot="1" x14ac:dyDescent="0.25">
      <c r="B79" s="856"/>
      <c r="C79" s="859"/>
      <c r="D79" s="862"/>
      <c r="E79" s="869"/>
      <c r="F79" s="864"/>
      <c r="G79" s="196"/>
      <c r="H79" s="864"/>
      <c r="I79" s="196"/>
      <c r="J79" s="196"/>
      <c r="K79" s="864"/>
      <c r="L79" s="196"/>
      <c r="M79" s="196"/>
      <c r="N79" s="864"/>
      <c r="O79" s="194"/>
      <c r="P79" s="194"/>
      <c r="Q79" s="775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2"/>
      <c r="AH79" s="212"/>
      <c r="AI79" s="212"/>
      <c r="AJ79" s="212"/>
      <c r="AK79" s="212"/>
      <c r="AL79" s="212"/>
      <c r="AM79" s="670"/>
      <c r="AN79" s="671"/>
      <c r="AO79" s="672"/>
      <c r="AP79" s="673"/>
      <c r="AQ79" s="673"/>
      <c r="AR79" s="674"/>
      <c r="AS79" s="673"/>
      <c r="AT79" s="675"/>
      <c r="AU79" s="676"/>
      <c r="AV79" s="675"/>
      <c r="AW79" s="677"/>
      <c r="AX79" s="675"/>
      <c r="AY79" s="677"/>
      <c r="AZ79" s="675"/>
      <c r="BA79" s="677"/>
      <c r="BB79" s="675"/>
      <c r="BC79" s="677"/>
      <c r="BD79" s="673"/>
      <c r="BE79" s="673"/>
      <c r="BF79" s="673"/>
      <c r="BG79" s="673"/>
      <c r="BH79" s="678"/>
      <c r="BI79" s="679"/>
      <c r="BJ79" s="678"/>
      <c r="BK79" s="679"/>
      <c r="BL79" s="678"/>
      <c r="BM79" s="679"/>
      <c r="BN79" s="678"/>
      <c r="BO79" s="679"/>
      <c r="BP79" s="680"/>
      <c r="BQ79" s="679"/>
      <c r="BR79" s="681"/>
      <c r="BS79" s="673"/>
      <c r="BT79" s="673"/>
      <c r="BU79" s="673"/>
      <c r="BV79" s="678"/>
      <c r="BW79" s="682"/>
      <c r="BX79" s="673"/>
      <c r="BY79" s="673"/>
      <c r="BZ79" s="673"/>
      <c r="CA79" s="678"/>
      <c r="CB79" s="682"/>
      <c r="CC79" s="673"/>
      <c r="CD79" s="673"/>
      <c r="CE79" s="673"/>
      <c r="CF79" s="678"/>
      <c r="CG79" s="682"/>
      <c r="CH79" s="673"/>
      <c r="CI79" s="673"/>
      <c r="CJ79" s="673"/>
      <c r="CK79" s="678"/>
      <c r="CL79" s="682"/>
      <c r="CM79" s="683"/>
      <c r="CN79" s="683"/>
      <c r="CO79" s="683"/>
      <c r="CP79" s="682"/>
      <c r="CQ79" s="682"/>
      <c r="CR79" s="673"/>
      <c r="CS79" s="671"/>
      <c r="CT79" s="684"/>
    </row>
    <row r="80" spans="2:98" ht="31.5" x14ac:dyDescent="0.2">
      <c r="B80" s="856"/>
      <c r="C80" s="859"/>
      <c r="D80" s="862"/>
      <c r="E80" s="869"/>
      <c r="F80" s="864"/>
      <c r="G80" s="196"/>
      <c r="H80" s="864"/>
      <c r="I80" s="196"/>
      <c r="J80" s="196"/>
      <c r="K80" s="864"/>
      <c r="L80" s="196"/>
      <c r="M80" s="196"/>
      <c r="N80" s="864"/>
      <c r="O80" s="194"/>
      <c r="P80" s="194"/>
      <c r="Q80" s="775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780">
        <v>8.3358662798965005E-2</v>
      </c>
      <c r="AN80" s="909" t="s">
        <v>738</v>
      </c>
      <c r="AO80" s="866">
        <v>1</v>
      </c>
      <c r="AP80" s="779" t="s">
        <v>739</v>
      </c>
      <c r="AQ80" s="261" t="s">
        <v>740</v>
      </c>
      <c r="AR80" s="262">
        <v>2205352</v>
      </c>
      <c r="AS80" s="261" t="s">
        <v>741</v>
      </c>
      <c r="AT80" s="263">
        <v>0</v>
      </c>
      <c r="AU80" s="43">
        <v>1</v>
      </c>
      <c r="AV80" s="109">
        <v>1</v>
      </c>
      <c r="AW80" s="327">
        <v>0.25</v>
      </c>
      <c r="AX80" s="109">
        <v>1</v>
      </c>
      <c r="AY80" s="327">
        <v>0.25</v>
      </c>
      <c r="AZ80" s="109">
        <v>1</v>
      </c>
      <c r="BA80" s="333">
        <v>0.25</v>
      </c>
      <c r="BB80" s="110">
        <v>1</v>
      </c>
      <c r="BC80" s="333">
        <v>0.25</v>
      </c>
      <c r="BD80" s="111">
        <v>1</v>
      </c>
      <c r="BE80" s="109">
        <v>0</v>
      </c>
      <c r="BF80" s="109">
        <v>0</v>
      </c>
      <c r="BG80" s="342">
        <v>0</v>
      </c>
      <c r="BH80" s="379">
        <f t="shared" si="25"/>
        <v>1</v>
      </c>
      <c r="BI80" s="425">
        <f t="shared" si="26"/>
        <v>1</v>
      </c>
      <c r="BJ80" s="380">
        <f t="shared" si="27"/>
        <v>0</v>
      </c>
      <c r="BK80" s="425">
        <f t="shared" si="28"/>
        <v>0</v>
      </c>
      <c r="BL80" s="380">
        <f t="shared" si="29"/>
        <v>0</v>
      </c>
      <c r="BM80" s="425">
        <f t="shared" si="30"/>
        <v>0</v>
      </c>
      <c r="BN80" s="380">
        <f t="shared" si="31"/>
        <v>0</v>
      </c>
      <c r="BO80" s="425">
        <f t="shared" si="32"/>
        <v>0</v>
      </c>
      <c r="BP80" s="617">
        <f>+AVERAGE(BD80:BG80)/AU80</f>
        <v>0.25</v>
      </c>
      <c r="BQ80" s="610">
        <f t="shared" si="33"/>
        <v>0.25</v>
      </c>
      <c r="BR80" s="625">
        <f t="shared" si="34"/>
        <v>0.25</v>
      </c>
      <c r="BS80" s="111">
        <v>6500000</v>
      </c>
      <c r="BT80" s="111">
        <v>6500000</v>
      </c>
      <c r="BU80" s="109">
        <v>15699770.285999998</v>
      </c>
      <c r="BV80" s="289">
        <f t="shared" si="35"/>
        <v>1</v>
      </c>
      <c r="BW80" s="390">
        <f t="shared" si="36"/>
        <v>2.4153492747692304</v>
      </c>
      <c r="BX80" s="112">
        <v>3867000</v>
      </c>
      <c r="BY80" s="109">
        <v>0</v>
      </c>
      <c r="BZ80" s="109">
        <v>0</v>
      </c>
      <c r="CA80" s="289">
        <f t="shared" si="37"/>
        <v>0</v>
      </c>
      <c r="CB80" s="397" t="str">
        <f t="shared" si="38"/>
        <v xml:space="preserve"> -</v>
      </c>
      <c r="CC80" s="111">
        <v>7419000</v>
      </c>
      <c r="CD80" s="109">
        <v>0</v>
      </c>
      <c r="CE80" s="109">
        <v>0</v>
      </c>
      <c r="CF80" s="289">
        <f t="shared" si="39"/>
        <v>0</v>
      </c>
      <c r="CG80" s="390" t="str">
        <f t="shared" si="40"/>
        <v xml:space="preserve"> -</v>
      </c>
      <c r="CH80" s="112">
        <v>7419000</v>
      </c>
      <c r="CI80" s="109">
        <v>0</v>
      </c>
      <c r="CJ80" s="109">
        <v>0</v>
      </c>
      <c r="CK80" s="289">
        <f t="shared" si="41"/>
        <v>0</v>
      </c>
      <c r="CL80" s="397" t="str">
        <f t="shared" si="42"/>
        <v xml:space="preserve"> -</v>
      </c>
      <c r="CM80" s="405">
        <f t="shared" si="43"/>
        <v>25205000</v>
      </c>
      <c r="CN80" s="406">
        <f t="shared" si="44"/>
        <v>6500000</v>
      </c>
      <c r="CO80" s="406">
        <f t="shared" si="45"/>
        <v>15699770.285999998</v>
      </c>
      <c r="CP80" s="412">
        <f t="shared" si="46"/>
        <v>0.25788534021027576</v>
      </c>
      <c r="CQ80" s="390">
        <f t="shared" si="47"/>
        <v>2.4153492747692304</v>
      </c>
      <c r="CR80" s="264">
        <v>11</v>
      </c>
      <c r="CS80" s="442" t="s">
        <v>1032</v>
      </c>
      <c r="CT80" s="237" t="s">
        <v>920</v>
      </c>
    </row>
    <row r="81" spans="2:98" ht="47.25" x14ac:dyDescent="0.2">
      <c r="B81" s="856"/>
      <c r="C81" s="859"/>
      <c r="D81" s="862"/>
      <c r="E81" s="869"/>
      <c r="F81" s="864"/>
      <c r="G81" s="196"/>
      <c r="H81" s="864"/>
      <c r="I81" s="196"/>
      <c r="J81" s="196"/>
      <c r="K81" s="864"/>
      <c r="L81" s="196"/>
      <c r="M81" s="196"/>
      <c r="N81" s="864"/>
      <c r="O81" s="194"/>
      <c r="P81" s="194"/>
      <c r="Q81" s="775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783"/>
      <c r="AN81" s="790"/>
      <c r="AO81" s="867"/>
      <c r="AP81" s="773"/>
      <c r="AQ81" s="266" t="s">
        <v>742</v>
      </c>
      <c r="AR81" s="267">
        <v>210530</v>
      </c>
      <c r="AS81" s="266" t="s">
        <v>743</v>
      </c>
      <c r="AT81" s="270">
        <v>0</v>
      </c>
      <c r="AU81" s="126">
        <v>1</v>
      </c>
      <c r="AV81" s="85">
        <v>0</v>
      </c>
      <c r="AW81" s="323">
        <v>0</v>
      </c>
      <c r="AX81" s="85">
        <v>1</v>
      </c>
      <c r="AY81" s="323">
        <v>0.33</v>
      </c>
      <c r="AZ81" s="85">
        <v>1</v>
      </c>
      <c r="BA81" s="329">
        <v>0.33</v>
      </c>
      <c r="BB81" s="86">
        <v>1</v>
      </c>
      <c r="BC81" s="329">
        <v>0.34</v>
      </c>
      <c r="BD81" s="87">
        <v>0</v>
      </c>
      <c r="BE81" s="85">
        <v>0</v>
      </c>
      <c r="BF81" s="85">
        <v>0</v>
      </c>
      <c r="BG81" s="339">
        <v>0</v>
      </c>
      <c r="BH81" s="377" t="str">
        <f t="shared" si="25"/>
        <v xml:space="preserve"> -</v>
      </c>
      <c r="BI81" s="423" t="str">
        <f t="shared" si="26"/>
        <v xml:space="preserve"> -</v>
      </c>
      <c r="BJ81" s="378">
        <f t="shared" si="27"/>
        <v>0</v>
      </c>
      <c r="BK81" s="423">
        <f t="shared" si="28"/>
        <v>0</v>
      </c>
      <c r="BL81" s="378">
        <f t="shared" si="29"/>
        <v>0</v>
      </c>
      <c r="BM81" s="423">
        <f t="shared" si="30"/>
        <v>0</v>
      </c>
      <c r="BN81" s="378">
        <f t="shared" si="31"/>
        <v>0</v>
      </c>
      <c r="BO81" s="423">
        <f t="shared" si="32"/>
        <v>0</v>
      </c>
      <c r="BP81" s="615">
        <f>+AVERAGE(BE81:BG81)/AU81</f>
        <v>0</v>
      </c>
      <c r="BQ81" s="608">
        <f t="shared" si="33"/>
        <v>0</v>
      </c>
      <c r="BR81" s="623">
        <f t="shared" si="34"/>
        <v>0</v>
      </c>
      <c r="BS81" s="87">
        <v>0</v>
      </c>
      <c r="BT81" s="85">
        <v>0</v>
      </c>
      <c r="BU81" s="85">
        <v>0</v>
      </c>
      <c r="BV81" s="95" t="str">
        <f t="shared" si="35"/>
        <v xml:space="preserve"> -</v>
      </c>
      <c r="BW81" s="388" t="str">
        <f t="shared" si="36"/>
        <v xml:space="preserve"> -</v>
      </c>
      <c r="BX81" s="96">
        <v>50000</v>
      </c>
      <c r="BY81" s="85">
        <v>0</v>
      </c>
      <c r="BZ81" s="85">
        <v>0</v>
      </c>
      <c r="CA81" s="95">
        <f t="shared" si="37"/>
        <v>0</v>
      </c>
      <c r="CB81" s="395" t="str">
        <f t="shared" si="38"/>
        <v xml:space="preserve"> -</v>
      </c>
      <c r="CC81" s="87">
        <v>45000</v>
      </c>
      <c r="CD81" s="85">
        <v>0</v>
      </c>
      <c r="CE81" s="85">
        <v>0</v>
      </c>
      <c r="CF81" s="95">
        <f t="shared" si="39"/>
        <v>0</v>
      </c>
      <c r="CG81" s="388" t="str">
        <f t="shared" si="40"/>
        <v xml:space="preserve"> -</v>
      </c>
      <c r="CH81" s="96">
        <v>45000</v>
      </c>
      <c r="CI81" s="85">
        <v>0</v>
      </c>
      <c r="CJ81" s="85">
        <v>0</v>
      </c>
      <c r="CK81" s="95">
        <f t="shared" si="41"/>
        <v>0</v>
      </c>
      <c r="CL81" s="395" t="str">
        <f t="shared" si="42"/>
        <v xml:space="preserve"> -</v>
      </c>
      <c r="CM81" s="403">
        <f t="shared" si="43"/>
        <v>140000</v>
      </c>
      <c r="CN81" s="404">
        <f t="shared" si="44"/>
        <v>0</v>
      </c>
      <c r="CO81" s="404">
        <f t="shared" si="45"/>
        <v>0</v>
      </c>
      <c r="CP81" s="410">
        <f t="shared" si="46"/>
        <v>0</v>
      </c>
      <c r="CQ81" s="388" t="str">
        <f t="shared" si="47"/>
        <v xml:space="preserve"> -</v>
      </c>
      <c r="CR81" s="269" t="s">
        <v>1066</v>
      </c>
      <c r="CS81" s="138" t="s">
        <v>1032</v>
      </c>
      <c r="CT81" s="224" t="s">
        <v>920</v>
      </c>
    </row>
    <row r="82" spans="2:98" ht="94.5" x14ac:dyDescent="0.2">
      <c r="B82" s="856"/>
      <c r="C82" s="859"/>
      <c r="D82" s="862"/>
      <c r="E82" s="869"/>
      <c r="F82" s="864"/>
      <c r="G82" s="196"/>
      <c r="H82" s="864"/>
      <c r="I82" s="196"/>
      <c r="J82" s="196"/>
      <c r="K82" s="864"/>
      <c r="L82" s="196"/>
      <c r="M82" s="196"/>
      <c r="N82" s="864"/>
      <c r="O82" s="194"/>
      <c r="P82" s="194"/>
      <c r="Q82" s="775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783"/>
      <c r="AN82" s="790"/>
      <c r="AO82" s="867"/>
      <c r="AP82" s="773"/>
      <c r="AQ82" s="266" t="s">
        <v>744</v>
      </c>
      <c r="AR82" s="267">
        <v>210530</v>
      </c>
      <c r="AS82" s="266" t="s">
        <v>745</v>
      </c>
      <c r="AT82" s="270">
        <v>0</v>
      </c>
      <c r="AU82" s="126">
        <v>1</v>
      </c>
      <c r="AV82" s="85">
        <v>1</v>
      </c>
      <c r="AW82" s="323">
        <v>0.25</v>
      </c>
      <c r="AX82" s="85">
        <v>1</v>
      </c>
      <c r="AY82" s="323">
        <v>0.25</v>
      </c>
      <c r="AZ82" s="85">
        <v>1</v>
      </c>
      <c r="BA82" s="329">
        <v>0.25</v>
      </c>
      <c r="BB82" s="86">
        <v>1</v>
      </c>
      <c r="BC82" s="329">
        <v>0.25</v>
      </c>
      <c r="BD82" s="87">
        <v>1</v>
      </c>
      <c r="BE82" s="85">
        <v>0</v>
      </c>
      <c r="BF82" s="85">
        <v>0</v>
      </c>
      <c r="BG82" s="339">
        <v>0</v>
      </c>
      <c r="BH82" s="377">
        <f t="shared" si="25"/>
        <v>1</v>
      </c>
      <c r="BI82" s="423">
        <f t="shared" si="26"/>
        <v>1</v>
      </c>
      <c r="BJ82" s="378">
        <f t="shared" si="27"/>
        <v>0</v>
      </c>
      <c r="BK82" s="423">
        <f t="shared" si="28"/>
        <v>0</v>
      </c>
      <c r="BL82" s="378">
        <f t="shared" si="29"/>
        <v>0</v>
      </c>
      <c r="BM82" s="423">
        <f t="shared" si="30"/>
        <v>0</v>
      </c>
      <c r="BN82" s="378">
        <f t="shared" si="31"/>
        <v>0</v>
      </c>
      <c r="BO82" s="423">
        <f t="shared" si="32"/>
        <v>0</v>
      </c>
      <c r="BP82" s="615">
        <f>+AVERAGE(BD82:BG82)/AU82</f>
        <v>0.25</v>
      </c>
      <c r="BQ82" s="608">
        <f t="shared" si="33"/>
        <v>0.25</v>
      </c>
      <c r="BR82" s="623">
        <f t="shared" si="34"/>
        <v>0.25</v>
      </c>
      <c r="BS82" s="87">
        <v>160000</v>
      </c>
      <c r="BT82" s="85">
        <v>0</v>
      </c>
      <c r="BU82" s="85">
        <v>0</v>
      </c>
      <c r="BV82" s="95">
        <f t="shared" si="35"/>
        <v>0</v>
      </c>
      <c r="BW82" s="388" t="str">
        <f t="shared" si="36"/>
        <v xml:space="preserve"> -</v>
      </c>
      <c r="BX82" s="96">
        <v>783000</v>
      </c>
      <c r="BY82" s="85">
        <v>0</v>
      </c>
      <c r="BZ82" s="85">
        <v>0</v>
      </c>
      <c r="CA82" s="95">
        <f t="shared" si="37"/>
        <v>0</v>
      </c>
      <c r="CB82" s="395" t="str">
        <f t="shared" si="38"/>
        <v xml:space="preserve"> -</v>
      </c>
      <c r="CC82" s="87">
        <v>3887000</v>
      </c>
      <c r="CD82" s="85">
        <v>0</v>
      </c>
      <c r="CE82" s="85">
        <v>0</v>
      </c>
      <c r="CF82" s="95">
        <f t="shared" si="39"/>
        <v>0</v>
      </c>
      <c r="CG82" s="388" t="str">
        <f t="shared" si="40"/>
        <v xml:space="preserve"> -</v>
      </c>
      <c r="CH82" s="96">
        <v>3887000</v>
      </c>
      <c r="CI82" s="85">
        <v>0</v>
      </c>
      <c r="CJ82" s="85">
        <v>0</v>
      </c>
      <c r="CK82" s="95">
        <f t="shared" si="41"/>
        <v>0</v>
      </c>
      <c r="CL82" s="395" t="str">
        <f t="shared" si="42"/>
        <v xml:space="preserve"> -</v>
      </c>
      <c r="CM82" s="403">
        <f t="shared" si="43"/>
        <v>8717000</v>
      </c>
      <c r="CN82" s="404">
        <f t="shared" si="44"/>
        <v>0</v>
      </c>
      <c r="CO82" s="404">
        <f t="shared" si="45"/>
        <v>0</v>
      </c>
      <c r="CP82" s="410">
        <f t="shared" si="46"/>
        <v>0</v>
      </c>
      <c r="CQ82" s="388" t="str">
        <f t="shared" si="47"/>
        <v xml:space="preserve"> -</v>
      </c>
      <c r="CR82" s="269" t="s">
        <v>1086</v>
      </c>
      <c r="CS82" s="138" t="s">
        <v>1032</v>
      </c>
      <c r="CT82" s="224" t="s">
        <v>920</v>
      </c>
    </row>
    <row r="83" spans="2:98" ht="48" thickBot="1" x14ac:dyDescent="0.25">
      <c r="B83" s="857"/>
      <c r="C83" s="860"/>
      <c r="D83" s="865"/>
      <c r="E83" s="908"/>
      <c r="F83" s="881"/>
      <c r="G83" s="197"/>
      <c r="H83" s="881"/>
      <c r="I83" s="197"/>
      <c r="J83" s="197"/>
      <c r="K83" s="881"/>
      <c r="L83" s="197"/>
      <c r="M83" s="197"/>
      <c r="N83" s="881"/>
      <c r="O83" s="195"/>
      <c r="P83" s="195"/>
      <c r="Q83" s="892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777"/>
      <c r="AN83" s="910"/>
      <c r="AO83" s="911"/>
      <c r="AP83" s="778"/>
      <c r="AQ83" s="271" t="s">
        <v>746</v>
      </c>
      <c r="AR83" s="272">
        <v>2205352</v>
      </c>
      <c r="AS83" s="271" t="s">
        <v>747</v>
      </c>
      <c r="AT83" s="276">
        <v>0</v>
      </c>
      <c r="AU83" s="181">
        <v>3</v>
      </c>
      <c r="AV83" s="139">
        <v>0</v>
      </c>
      <c r="AW83" s="324">
        <v>0</v>
      </c>
      <c r="AX83" s="139">
        <v>1</v>
      </c>
      <c r="AY83" s="324">
        <v>0.33333333333333331</v>
      </c>
      <c r="AZ83" s="139">
        <v>1</v>
      </c>
      <c r="BA83" s="330">
        <v>0.33333333333333331</v>
      </c>
      <c r="BB83" s="140">
        <v>1</v>
      </c>
      <c r="BC83" s="330">
        <f>+BB83/AU83</f>
        <v>0.33333333333333331</v>
      </c>
      <c r="BD83" s="141">
        <v>0</v>
      </c>
      <c r="BE83" s="139">
        <v>0</v>
      </c>
      <c r="BF83" s="139">
        <v>0</v>
      </c>
      <c r="BG83" s="345">
        <v>0</v>
      </c>
      <c r="BH83" s="417" t="str">
        <f t="shared" si="25"/>
        <v xml:space="preserve"> -</v>
      </c>
      <c r="BI83" s="424" t="str">
        <f t="shared" si="26"/>
        <v xml:space="preserve"> -</v>
      </c>
      <c r="BJ83" s="382">
        <f t="shared" si="27"/>
        <v>0</v>
      </c>
      <c r="BK83" s="424">
        <f t="shared" si="28"/>
        <v>0</v>
      </c>
      <c r="BL83" s="382">
        <f t="shared" si="29"/>
        <v>0</v>
      </c>
      <c r="BM83" s="424">
        <f t="shared" si="30"/>
        <v>0</v>
      </c>
      <c r="BN83" s="382">
        <f t="shared" si="31"/>
        <v>0</v>
      </c>
      <c r="BO83" s="424">
        <f t="shared" si="32"/>
        <v>0</v>
      </c>
      <c r="BP83" s="616">
        <f>+AVERAGE(BE83:BG83)/AU83</f>
        <v>0</v>
      </c>
      <c r="BQ83" s="609">
        <f t="shared" si="33"/>
        <v>0</v>
      </c>
      <c r="BR83" s="624">
        <f t="shared" si="34"/>
        <v>0</v>
      </c>
      <c r="BS83" s="141">
        <v>0</v>
      </c>
      <c r="BT83" s="139">
        <v>0</v>
      </c>
      <c r="BU83" s="139">
        <v>0</v>
      </c>
      <c r="BV83" s="147" t="str">
        <f t="shared" si="35"/>
        <v xml:space="preserve"> -</v>
      </c>
      <c r="BW83" s="389" t="str">
        <f t="shared" si="36"/>
        <v xml:space="preserve"> -</v>
      </c>
      <c r="BX83" s="142">
        <v>300000</v>
      </c>
      <c r="BY83" s="139">
        <v>0</v>
      </c>
      <c r="BZ83" s="139">
        <v>0</v>
      </c>
      <c r="CA83" s="147">
        <f t="shared" si="37"/>
        <v>0</v>
      </c>
      <c r="CB83" s="396" t="str">
        <f t="shared" si="38"/>
        <v xml:space="preserve"> -</v>
      </c>
      <c r="CC83" s="141">
        <v>194000</v>
      </c>
      <c r="CD83" s="139">
        <v>0</v>
      </c>
      <c r="CE83" s="139">
        <v>0</v>
      </c>
      <c r="CF83" s="147">
        <f t="shared" si="39"/>
        <v>0</v>
      </c>
      <c r="CG83" s="389" t="str">
        <f t="shared" si="40"/>
        <v xml:space="preserve"> -</v>
      </c>
      <c r="CH83" s="142">
        <v>194000</v>
      </c>
      <c r="CI83" s="139">
        <v>0</v>
      </c>
      <c r="CJ83" s="139">
        <v>0</v>
      </c>
      <c r="CK83" s="147">
        <f t="shared" si="41"/>
        <v>0</v>
      </c>
      <c r="CL83" s="396" t="str">
        <f t="shared" si="42"/>
        <v xml:space="preserve"> -</v>
      </c>
      <c r="CM83" s="407">
        <f t="shared" si="43"/>
        <v>688000</v>
      </c>
      <c r="CN83" s="408">
        <f t="shared" si="44"/>
        <v>0</v>
      </c>
      <c r="CO83" s="408">
        <f t="shared" si="45"/>
        <v>0</v>
      </c>
      <c r="CP83" s="411">
        <f t="shared" si="46"/>
        <v>0</v>
      </c>
      <c r="CQ83" s="389" t="str">
        <f t="shared" si="47"/>
        <v xml:space="preserve"> -</v>
      </c>
      <c r="CR83" s="273" t="s">
        <v>1087</v>
      </c>
      <c r="CS83" s="182" t="s">
        <v>1032</v>
      </c>
      <c r="CT83" s="225" t="s">
        <v>920</v>
      </c>
    </row>
    <row r="85" spans="2:98" ht="26.25" thickBot="1" x14ac:dyDescent="0.4"/>
    <row r="86" spans="2:98" ht="20.100000000000001" customHeight="1" thickBot="1" x14ac:dyDescent="0.4">
      <c r="BD86" s="454">
        <v>2020</v>
      </c>
      <c r="BE86" s="455">
        <v>2021</v>
      </c>
      <c r="BF86" s="455">
        <v>2022</v>
      </c>
      <c r="BG86" s="455">
        <v>2023</v>
      </c>
      <c r="BH86" s="456" t="s">
        <v>915</v>
      </c>
    </row>
    <row r="87" spans="2:98" ht="20.100000000000001" customHeight="1" x14ac:dyDescent="0.35">
      <c r="AZ87" s="764" t="s">
        <v>17</v>
      </c>
      <c r="BA87" s="765"/>
      <c r="BB87" s="765"/>
      <c r="BC87" s="766"/>
      <c r="BD87" s="462">
        <v>1</v>
      </c>
      <c r="BE87" s="446">
        <v>0</v>
      </c>
      <c r="BF87" s="446">
        <v>0</v>
      </c>
      <c r="BG87" s="446">
        <v>0</v>
      </c>
      <c r="BH87" s="447">
        <f>+AVERAGE(BQ11:BQ13)</f>
        <v>0.19407407407407407</v>
      </c>
    </row>
    <row r="88" spans="2:98" ht="20.100000000000001" customHeight="1" x14ac:dyDescent="0.35">
      <c r="AZ88" s="767" t="s">
        <v>919</v>
      </c>
      <c r="BA88" s="768"/>
      <c r="BB88" s="768"/>
      <c r="BC88" s="769"/>
      <c r="BD88" s="463">
        <v>0.96989285714285711</v>
      </c>
      <c r="BE88" s="440">
        <v>0</v>
      </c>
      <c r="BF88" s="440">
        <v>0</v>
      </c>
      <c r="BG88" s="440">
        <v>0</v>
      </c>
      <c r="BH88" s="448">
        <f>+AVERAGE(BQ48:BQ57)</f>
        <v>0.13406273809523811</v>
      </c>
    </row>
    <row r="89" spans="2:98" ht="20.100000000000001" customHeight="1" x14ac:dyDescent="0.35">
      <c r="AZ89" s="767" t="s">
        <v>22</v>
      </c>
      <c r="BA89" s="768"/>
      <c r="BB89" s="768"/>
      <c r="BC89" s="769"/>
      <c r="BD89" s="463" t="s">
        <v>978</v>
      </c>
      <c r="BE89" s="440">
        <v>0</v>
      </c>
      <c r="BF89" s="440">
        <v>0</v>
      </c>
      <c r="BG89" s="440" t="s">
        <v>978</v>
      </c>
      <c r="BH89" s="448">
        <f>+BQ63</f>
        <v>0</v>
      </c>
    </row>
    <row r="90" spans="2:98" ht="20.100000000000001" customHeight="1" x14ac:dyDescent="0.35">
      <c r="AZ90" s="905" t="s">
        <v>920</v>
      </c>
      <c r="BA90" s="906"/>
      <c r="BB90" s="906"/>
      <c r="BC90" s="907"/>
      <c r="BD90" s="463">
        <v>1</v>
      </c>
      <c r="BE90" s="440">
        <v>0</v>
      </c>
      <c r="BF90" s="440">
        <v>0</v>
      </c>
      <c r="BG90" s="440">
        <v>0</v>
      </c>
      <c r="BH90" s="448">
        <f>+AVERAGE(BQ80:BQ83)</f>
        <v>0.125</v>
      </c>
    </row>
    <row r="91" spans="2:98" ht="20.100000000000001" customHeight="1" x14ac:dyDescent="0.35">
      <c r="AZ91" s="905" t="s">
        <v>902</v>
      </c>
      <c r="BA91" s="906"/>
      <c r="BB91" s="906"/>
      <c r="BC91" s="907"/>
      <c r="BD91" s="463">
        <v>1</v>
      </c>
      <c r="BE91" s="440">
        <v>0</v>
      </c>
      <c r="BF91" s="440">
        <v>0</v>
      </c>
      <c r="BG91" s="440">
        <v>0</v>
      </c>
      <c r="BH91" s="448">
        <f>+BQ35</f>
        <v>0.25</v>
      </c>
    </row>
    <row r="92" spans="2:98" ht="20.100000000000001" customHeight="1" x14ac:dyDescent="0.35">
      <c r="AZ92" s="767" t="s">
        <v>910</v>
      </c>
      <c r="BA92" s="768"/>
      <c r="BB92" s="768"/>
      <c r="BC92" s="769"/>
      <c r="BD92" s="463">
        <v>0.75</v>
      </c>
      <c r="BE92" s="440">
        <v>0</v>
      </c>
      <c r="BF92" s="440">
        <v>0</v>
      </c>
      <c r="BG92" s="440">
        <v>0</v>
      </c>
      <c r="BH92" s="448">
        <f>+AVERAGE(BQ14:BQ16,BQ19:BQ28)</f>
        <v>7.6631499999999991E-2</v>
      </c>
    </row>
    <row r="93" spans="2:98" ht="20.100000000000001" customHeight="1" x14ac:dyDescent="0.35">
      <c r="AZ93" s="767" t="s">
        <v>903</v>
      </c>
      <c r="BA93" s="768"/>
      <c r="BB93" s="768"/>
      <c r="BC93" s="769"/>
      <c r="BD93" s="463">
        <v>1</v>
      </c>
      <c r="BE93" s="440">
        <v>0</v>
      </c>
      <c r="BF93" s="440">
        <v>0</v>
      </c>
      <c r="BG93" s="440">
        <v>0</v>
      </c>
      <c r="BH93" s="448">
        <f>+AVERAGE(BQ17,BQ30:BQ34,BQ36:BQ47,BQ65:BQ78)</f>
        <v>0.16289062500000001</v>
      </c>
    </row>
    <row r="94" spans="2:98" ht="20.100000000000001" customHeight="1" x14ac:dyDescent="0.35">
      <c r="AZ94" s="767" t="s">
        <v>911</v>
      </c>
      <c r="BA94" s="768"/>
      <c r="BB94" s="768"/>
      <c r="BC94" s="769"/>
      <c r="BD94" s="463">
        <v>0.53500000000000003</v>
      </c>
      <c r="BE94" s="440">
        <v>0</v>
      </c>
      <c r="BF94" s="440">
        <v>0</v>
      </c>
      <c r="BG94" s="440">
        <v>0</v>
      </c>
      <c r="BH94" s="448">
        <f>+AVERAGE(BQ59:BQ62)</f>
        <v>5.0125000000000003E-2</v>
      </c>
    </row>
    <row r="95" spans="2:98" ht="20.100000000000001" customHeight="1" thickBot="1" x14ac:dyDescent="0.4">
      <c r="AZ95" s="882" t="s">
        <v>904</v>
      </c>
      <c r="BA95" s="883"/>
      <c r="BB95" s="883"/>
      <c r="BC95" s="884"/>
      <c r="BD95" s="464" t="s">
        <v>978</v>
      </c>
      <c r="BE95" s="449" t="s">
        <v>978</v>
      </c>
      <c r="BF95" s="449" t="s">
        <v>978</v>
      </c>
      <c r="BG95" s="449">
        <v>0</v>
      </c>
      <c r="BH95" s="450">
        <f>+BQ18</f>
        <v>0</v>
      </c>
    </row>
  </sheetData>
  <mergeCells count="173">
    <mergeCell ref="B3:CT3"/>
    <mergeCell ref="B4:CT4"/>
    <mergeCell ref="B5:CT5"/>
    <mergeCell ref="B8:B10"/>
    <mergeCell ref="C8:C10"/>
    <mergeCell ref="D8:D10"/>
    <mergeCell ref="E8:E10"/>
    <mergeCell ref="AM8:AM10"/>
    <mergeCell ref="F8:G10"/>
    <mergeCell ref="H10:J10"/>
    <mergeCell ref="K10:M10"/>
    <mergeCell ref="N10:P10"/>
    <mergeCell ref="Q10:S10"/>
    <mergeCell ref="H8:S9"/>
    <mergeCell ref="T8:AA9"/>
    <mergeCell ref="T10:U10"/>
    <mergeCell ref="V10:W10"/>
    <mergeCell ref="X10:Y10"/>
    <mergeCell ref="Z10:AA10"/>
    <mergeCell ref="AB8:AL9"/>
    <mergeCell ref="AB10:AC10"/>
    <mergeCell ref="AD10:AE10"/>
    <mergeCell ref="CR8:CR10"/>
    <mergeCell ref="CS8:CS10"/>
    <mergeCell ref="BS9:BW9"/>
    <mergeCell ref="BX9:CB9"/>
    <mergeCell ref="CC9:CG9"/>
    <mergeCell ref="CH9:CL9"/>
    <mergeCell ref="AN8:AN10"/>
    <mergeCell ref="AO8:AO10"/>
    <mergeCell ref="AP8:AP10"/>
    <mergeCell ref="AQ8:AQ10"/>
    <mergeCell ref="AR8:AR10"/>
    <mergeCell ref="BS8:CQ8"/>
    <mergeCell ref="BD8:BG9"/>
    <mergeCell ref="BH8:BR9"/>
    <mergeCell ref="BH10:BI10"/>
    <mergeCell ref="BJ10:BK10"/>
    <mergeCell ref="BL10:BM10"/>
    <mergeCell ref="BN10:BO10"/>
    <mergeCell ref="BP10:BR10"/>
    <mergeCell ref="CM9:CQ9"/>
    <mergeCell ref="AV10:AW10"/>
    <mergeCell ref="AX10:AY10"/>
    <mergeCell ref="AZ10:BA10"/>
    <mergeCell ref="BB10:BC10"/>
    <mergeCell ref="AS8:BC9"/>
    <mergeCell ref="AF10:AG10"/>
    <mergeCell ref="AH10:AI10"/>
    <mergeCell ref="AJ10:AL10"/>
    <mergeCell ref="K11:K28"/>
    <mergeCell ref="N11:N28"/>
    <mergeCell ref="Q11:Q28"/>
    <mergeCell ref="AM11:AM28"/>
    <mergeCell ref="AN11:AN28"/>
    <mergeCell ref="AO11:AO13"/>
    <mergeCell ref="B11:B83"/>
    <mergeCell ref="C11:C83"/>
    <mergeCell ref="D11:D28"/>
    <mergeCell ref="E11:E28"/>
    <mergeCell ref="F11:F28"/>
    <mergeCell ref="H11:H28"/>
    <mergeCell ref="D29:D33"/>
    <mergeCell ref="E29:E33"/>
    <mergeCell ref="F29:F33"/>
    <mergeCell ref="H29:H33"/>
    <mergeCell ref="H42:H45"/>
    <mergeCell ref="D58:D71"/>
    <mergeCell ref="E58:E71"/>
    <mergeCell ref="F58:F71"/>
    <mergeCell ref="H58:H71"/>
    <mergeCell ref="D38:D41"/>
    <mergeCell ref="E38:E41"/>
    <mergeCell ref="F38:F41"/>
    <mergeCell ref="H38:H41"/>
    <mergeCell ref="K38:K41"/>
    <mergeCell ref="N38:N41"/>
    <mergeCell ref="AP30:AP35"/>
    <mergeCell ref="D34:D37"/>
    <mergeCell ref="E34:E37"/>
    <mergeCell ref="F34:F37"/>
    <mergeCell ref="H34:H37"/>
    <mergeCell ref="K34:K37"/>
    <mergeCell ref="N34:N37"/>
    <mergeCell ref="Q34:Q37"/>
    <mergeCell ref="AO36:AO39"/>
    <mergeCell ref="AP36:AP39"/>
    <mergeCell ref="K29:K33"/>
    <mergeCell ref="N29:N33"/>
    <mergeCell ref="Q29:Q33"/>
    <mergeCell ref="AM30:AM57"/>
    <mergeCell ref="AN30:AN57"/>
    <mergeCell ref="AO30:AO35"/>
    <mergeCell ref="Q38:Q41"/>
    <mergeCell ref="AO40:AO44"/>
    <mergeCell ref="D46:D49"/>
    <mergeCell ref="E46:E49"/>
    <mergeCell ref="F46:F49"/>
    <mergeCell ref="H46:H49"/>
    <mergeCell ref="AN59:AN63"/>
    <mergeCell ref="AO59:AO63"/>
    <mergeCell ref="K46:K49"/>
    <mergeCell ref="N46:N49"/>
    <mergeCell ref="K42:K45"/>
    <mergeCell ref="N42:N45"/>
    <mergeCell ref="Q42:Q45"/>
    <mergeCell ref="Q46:Q49"/>
    <mergeCell ref="D42:D45"/>
    <mergeCell ref="E42:E45"/>
    <mergeCell ref="F42:F45"/>
    <mergeCell ref="AO52:AO57"/>
    <mergeCell ref="AP52:AP57"/>
    <mergeCell ref="D54:D57"/>
    <mergeCell ref="E54:E57"/>
    <mergeCell ref="F54:F57"/>
    <mergeCell ref="H54:H57"/>
    <mergeCell ref="K54:K57"/>
    <mergeCell ref="N54:N57"/>
    <mergeCell ref="Q54:Q57"/>
    <mergeCell ref="D50:D53"/>
    <mergeCell ref="E50:E53"/>
    <mergeCell ref="F50:F53"/>
    <mergeCell ref="H50:H53"/>
    <mergeCell ref="K50:K53"/>
    <mergeCell ref="N50:N53"/>
    <mergeCell ref="Q50:Q53"/>
    <mergeCell ref="AO50:AO51"/>
    <mergeCell ref="AP50:AP51"/>
    <mergeCell ref="AP59:AP63"/>
    <mergeCell ref="AM65:AM78"/>
    <mergeCell ref="AN65:AN78"/>
    <mergeCell ref="AO65:AO67"/>
    <mergeCell ref="AP65:AP67"/>
    <mergeCell ref="AO68:AO75"/>
    <mergeCell ref="D72:D83"/>
    <mergeCell ref="E72:E83"/>
    <mergeCell ref="F72:F83"/>
    <mergeCell ref="H72:H83"/>
    <mergeCell ref="K72:K83"/>
    <mergeCell ref="N72:N83"/>
    <mergeCell ref="Q72:Q83"/>
    <mergeCell ref="AO76:AO77"/>
    <mergeCell ref="AP76:AP77"/>
    <mergeCell ref="AM80:AM83"/>
    <mergeCell ref="AN80:AN83"/>
    <mergeCell ref="AO80:AO83"/>
    <mergeCell ref="AP80:AP83"/>
    <mergeCell ref="AP68:AP75"/>
    <mergeCell ref="K58:K71"/>
    <mergeCell ref="N58:N71"/>
    <mergeCell ref="Q58:Q71"/>
    <mergeCell ref="AM59:AM63"/>
    <mergeCell ref="AP48:AP49"/>
    <mergeCell ref="AO45:AO47"/>
    <mergeCell ref="AP45:AP47"/>
    <mergeCell ref="AO48:AO49"/>
    <mergeCell ref="AP40:AP44"/>
    <mergeCell ref="AP11:AP13"/>
    <mergeCell ref="AO15:AO18"/>
    <mergeCell ref="AP15:AP18"/>
    <mergeCell ref="AO19:AO22"/>
    <mergeCell ref="AP19:AP22"/>
    <mergeCell ref="AO23:AO28"/>
    <mergeCell ref="AP23:AP28"/>
    <mergeCell ref="AZ87:BC87"/>
    <mergeCell ref="AZ88:BC88"/>
    <mergeCell ref="AZ89:BC89"/>
    <mergeCell ref="AZ92:BC92"/>
    <mergeCell ref="AZ93:BC93"/>
    <mergeCell ref="AZ94:BC94"/>
    <mergeCell ref="AZ95:BC95"/>
    <mergeCell ref="AZ91:BC91"/>
    <mergeCell ref="AZ90:BC90"/>
  </mergeCells>
  <conditionalFormatting sqref="BR1:BR57 BR59:BR63 BR65:BR78 BR80:BR1048576">
    <cfRule type="iconSet" priority="4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58">
    <cfRule type="iconSet" priority="3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64">
    <cfRule type="iconSet" priority="2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79">
    <cfRule type="iconSet" priority="1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pageMargins left="0.9055118110236221" right="0.51181102362204722" top="0.74803149606299213" bottom="0.74803149606299213" header="0.31496062992125984" footer="0.31496062992125984"/>
  <pageSetup paperSize="14" scale="8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B1:DN60"/>
  <sheetViews>
    <sheetView tabSelected="1" topLeftCell="BB8" zoomScale="78" zoomScaleNormal="78" workbookViewId="0">
      <pane ySplit="3" topLeftCell="A23" activePane="bottomLeft" state="frozen"/>
      <selection activeCell="A8" sqref="A8"/>
      <selection pane="bottomLeft" activeCell="AQ26" sqref="A26:XFD26"/>
    </sheetView>
  </sheetViews>
  <sheetFormatPr baseColWidth="10" defaultColWidth="10.875" defaultRowHeight="15" x14ac:dyDescent="0.2"/>
  <cols>
    <col min="1" max="1" width="2.875" style="1" customWidth="1"/>
    <col min="2" max="2" width="10.875" style="1"/>
    <col min="3" max="3" width="22" style="1" customWidth="1"/>
    <col min="4" max="4" width="24.375" style="1" customWidth="1"/>
    <col min="5" max="5" width="10.875" style="1"/>
    <col min="6" max="6" width="15.875" style="1" customWidth="1"/>
    <col min="7" max="7" width="6.875" style="1" hidden="1" customWidth="1"/>
    <col min="8" max="8" width="10.875" style="1"/>
    <col min="9" max="10" width="6.875" style="1" hidden="1" customWidth="1"/>
    <col min="11" max="11" width="10.875" style="1"/>
    <col min="12" max="13" width="6.875" style="1" hidden="1" customWidth="1"/>
    <col min="14" max="14" width="10.875" style="1"/>
    <col min="15" max="16" width="6.875" style="1" hidden="1" customWidth="1"/>
    <col min="17" max="17" width="10.875" style="1"/>
    <col min="18" max="19" width="6.875" style="1" hidden="1" customWidth="1"/>
    <col min="20" max="20" width="12.875" style="1" hidden="1" customWidth="1"/>
    <col min="21" max="21" width="6.875" style="1" hidden="1" customWidth="1"/>
    <col min="22" max="22" width="12.875" style="1" hidden="1" customWidth="1"/>
    <col min="23" max="23" width="6.875" style="1" hidden="1" customWidth="1"/>
    <col min="24" max="24" width="12.875" style="1" hidden="1" customWidth="1"/>
    <col min="25" max="25" width="6.875" style="1" hidden="1" customWidth="1"/>
    <col min="26" max="26" width="12.875" style="1" hidden="1" customWidth="1"/>
    <col min="27" max="27" width="6.875" style="1" hidden="1" customWidth="1"/>
    <col min="28" max="28" width="12.875" style="1" hidden="1" customWidth="1"/>
    <col min="29" max="29" width="6.875" style="1" hidden="1" customWidth="1"/>
    <col min="30" max="30" width="12.875" style="1" hidden="1" customWidth="1"/>
    <col min="31" max="31" width="6.875" style="1" hidden="1" customWidth="1"/>
    <col min="32" max="32" width="12.875" style="1" hidden="1" customWidth="1"/>
    <col min="33" max="33" width="6.875" style="1" hidden="1" customWidth="1"/>
    <col min="34" max="34" width="12.875" style="1" hidden="1" customWidth="1"/>
    <col min="35" max="35" width="6.875" style="1" hidden="1" customWidth="1"/>
    <col min="36" max="36" width="12.875" style="1" hidden="1" customWidth="1"/>
    <col min="37" max="38" width="6.875" style="1" hidden="1" customWidth="1"/>
    <col min="39" max="39" width="10.875" style="1"/>
    <col min="40" max="40" width="25.375" style="1" customWidth="1"/>
    <col min="41" max="41" width="10.875" style="1"/>
    <col min="42" max="42" width="28.875" style="1" customWidth="1"/>
    <col min="43" max="43" width="65" style="1" customWidth="1"/>
    <col min="44" max="44" width="13.5" style="1" customWidth="1"/>
    <col min="45" max="45" width="65" style="639" customWidth="1"/>
    <col min="46" max="46" width="13" style="1" customWidth="1"/>
    <col min="47" max="47" width="15.125" style="1" customWidth="1"/>
    <col min="48" max="48" width="13" style="1" customWidth="1"/>
    <col min="49" max="49" width="6.875" style="1" hidden="1" customWidth="1"/>
    <col min="50" max="50" width="13.875" style="1" customWidth="1"/>
    <col min="51" max="51" width="6.875" style="1" hidden="1" customWidth="1"/>
    <col min="52" max="52" width="13.875" style="1" customWidth="1"/>
    <col min="53" max="53" width="6.875" style="1" hidden="1" customWidth="1"/>
    <col min="54" max="54" width="13.875" style="1" customWidth="1"/>
    <col min="55" max="55" width="6.875" style="1" hidden="1" customWidth="1"/>
    <col min="56" max="59" width="14.875" style="1" customWidth="1"/>
    <col min="60" max="60" width="12.875" style="1" customWidth="1"/>
    <col min="61" max="61" width="6.875" style="1" hidden="1" customWidth="1"/>
    <col min="62" max="62" width="12.875" style="1" customWidth="1"/>
    <col min="63" max="63" width="6.875" style="1" hidden="1" customWidth="1"/>
    <col min="64" max="64" width="12.875" style="1" customWidth="1"/>
    <col min="65" max="65" width="6.875" style="1" hidden="1" customWidth="1"/>
    <col min="66" max="66" width="12.875" style="1" customWidth="1"/>
    <col min="67" max="67" width="6.875" style="1" hidden="1" customWidth="1"/>
    <col min="68" max="68" width="9.375" style="1" customWidth="1"/>
    <col min="69" max="69" width="6.875" style="1" hidden="1" customWidth="1"/>
    <col min="70" max="70" width="6.875" style="1" customWidth="1"/>
    <col min="71" max="73" width="19.375" style="1" customWidth="1"/>
    <col min="74" max="75" width="17.375" style="1" customWidth="1"/>
    <col min="76" max="78" width="19.375" style="1" customWidth="1"/>
    <col min="79" max="80" width="17.375" style="1" customWidth="1"/>
    <col min="81" max="83" width="19.375" style="1" customWidth="1"/>
    <col min="84" max="85" width="17.375" style="1" customWidth="1"/>
    <col min="86" max="88" width="19.375" style="1" customWidth="1"/>
    <col min="89" max="90" width="17.375" style="1" customWidth="1"/>
    <col min="91" max="93" width="19.375" style="1" customWidth="1"/>
    <col min="94" max="95" width="17.375" style="1" customWidth="1"/>
    <col min="96" max="96" width="19.5" style="1" customWidth="1"/>
    <col min="97" max="97" width="24.875" style="1" customWidth="1"/>
    <col min="98" max="98" width="30" style="1" customWidth="1"/>
    <col min="99" max="99" width="24.125" style="1" customWidth="1"/>
    <col min="100" max="100" width="10.875" style="1"/>
    <col min="101" max="101" width="21.375" style="1" bestFit="1" customWidth="1"/>
    <col min="102" max="106" width="7.125" style="1" customWidth="1"/>
    <col min="107" max="16384" width="10.875" style="1"/>
  </cols>
  <sheetData>
    <row r="1" spans="2:99" ht="15.75" x14ac:dyDescent="0.2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36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</row>
    <row r="2" spans="2:99" ht="15.75" x14ac:dyDescent="0.2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36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</row>
    <row r="3" spans="2:99" ht="20.100000000000001" customHeight="1" x14ac:dyDescent="0.3">
      <c r="B3" s="792" t="s">
        <v>24</v>
      </c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2"/>
      <c r="O3" s="792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  <c r="AD3" s="792"/>
      <c r="AE3" s="792"/>
      <c r="AF3" s="792"/>
      <c r="AG3" s="792"/>
      <c r="AH3" s="792"/>
      <c r="AI3" s="792"/>
      <c r="AJ3" s="792"/>
      <c r="AK3" s="792"/>
      <c r="AL3" s="792"/>
      <c r="AM3" s="792"/>
      <c r="AN3" s="792"/>
      <c r="AO3" s="792"/>
      <c r="AP3" s="792"/>
      <c r="AQ3" s="792"/>
      <c r="AR3" s="792"/>
      <c r="AS3" s="792"/>
      <c r="AT3" s="792"/>
      <c r="AU3" s="792"/>
      <c r="AV3" s="792"/>
      <c r="AW3" s="792"/>
      <c r="AX3" s="792"/>
      <c r="AY3" s="792"/>
      <c r="AZ3" s="792"/>
      <c r="BA3" s="792"/>
      <c r="BB3" s="792"/>
      <c r="BC3" s="792"/>
      <c r="BD3" s="792"/>
      <c r="BE3" s="792"/>
      <c r="BF3" s="792"/>
      <c r="BG3" s="792"/>
      <c r="BH3" s="792"/>
      <c r="BI3" s="792"/>
      <c r="BJ3" s="792"/>
      <c r="BK3" s="792"/>
      <c r="BL3" s="792"/>
      <c r="BM3" s="792"/>
      <c r="BN3" s="792"/>
      <c r="BO3" s="792"/>
      <c r="BP3" s="792"/>
      <c r="BQ3" s="792"/>
      <c r="BR3" s="792"/>
      <c r="BS3" s="792"/>
      <c r="BT3" s="792"/>
      <c r="BU3" s="792"/>
      <c r="BV3" s="792"/>
      <c r="BW3" s="792"/>
      <c r="BX3" s="792"/>
      <c r="BY3" s="792"/>
      <c r="BZ3" s="792"/>
      <c r="CA3" s="792"/>
      <c r="CB3" s="792"/>
      <c r="CC3" s="792"/>
      <c r="CD3" s="792"/>
      <c r="CE3" s="792"/>
      <c r="CF3" s="792"/>
      <c r="CG3" s="792"/>
      <c r="CH3" s="792"/>
      <c r="CI3" s="792"/>
      <c r="CJ3" s="792"/>
      <c r="CK3" s="792"/>
      <c r="CL3" s="792"/>
      <c r="CM3" s="792"/>
      <c r="CN3" s="792"/>
      <c r="CO3" s="792"/>
      <c r="CP3" s="792"/>
      <c r="CQ3" s="792"/>
      <c r="CR3" s="792"/>
      <c r="CS3" s="792"/>
      <c r="CT3" s="792"/>
      <c r="CU3" s="792"/>
    </row>
    <row r="4" spans="2:99" ht="20.100000000000001" customHeight="1" x14ac:dyDescent="0.3">
      <c r="B4" s="792" t="s">
        <v>43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2"/>
      <c r="O4" s="792"/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  <c r="AD4" s="792"/>
      <c r="AE4" s="792"/>
      <c r="AF4" s="792"/>
      <c r="AG4" s="792"/>
      <c r="AH4" s="792"/>
      <c r="AI4" s="792"/>
      <c r="AJ4" s="792"/>
      <c r="AK4" s="792"/>
      <c r="AL4" s="792"/>
      <c r="AM4" s="792"/>
      <c r="AN4" s="792"/>
      <c r="AO4" s="792"/>
      <c r="AP4" s="792"/>
      <c r="AQ4" s="792"/>
      <c r="AR4" s="792"/>
      <c r="AS4" s="792"/>
      <c r="AT4" s="792"/>
      <c r="AU4" s="792"/>
      <c r="AV4" s="792"/>
      <c r="AW4" s="792"/>
      <c r="AX4" s="792"/>
      <c r="AY4" s="792"/>
      <c r="AZ4" s="792"/>
      <c r="BA4" s="792"/>
      <c r="BB4" s="792"/>
      <c r="BC4" s="792"/>
      <c r="BD4" s="792"/>
      <c r="BE4" s="792"/>
      <c r="BF4" s="792"/>
      <c r="BG4" s="792"/>
      <c r="BH4" s="792"/>
      <c r="BI4" s="792"/>
      <c r="BJ4" s="792"/>
      <c r="BK4" s="792"/>
      <c r="BL4" s="792"/>
      <c r="BM4" s="792"/>
      <c r="BN4" s="792"/>
      <c r="BO4" s="792"/>
      <c r="BP4" s="792"/>
      <c r="BQ4" s="792"/>
      <c r="BR4" s="792"/>
      <c r="BS4" s="792"/>
      <c r="BT4" s="792"/>
      <c r="BU4" s="792"/>
      <c r="BV4" s="792"/>
      <c r="BW4" s="792"/>
      <c r="BX4" s="792"/>
      <c r="BY4" s="792"/>
      <c r="BZ4" s="792"/>
      <c r="CA4" s="792"/>
      <c r="CB4" s="792"/>
      <c r="CC4" s="792"/>
      <c r="CD4" s="792"/>
      <c r="CE4" s="792"/>
      <c r="CF4" s="792"/>
      <c r="CG4" s="792"/>
      <c r="CH4" s="792"/>
      <c r="CI4" s="792"/>
      <c r="CJ4" s="792"/>
      <c r="CK4" s="792"/>
      <c r="CL4" s="792"/>
      <c r="CM4" s="792"/>
      <c r="CN4" s="792"/>
      <c r="CO4" s="792"/>
      <c r="CP4" s="792"/>
      <c r="CQ4" s="792"/>
      <c r="CR4" s="792"/>
      <c r="CS4" s="792"/>
      <c r="CT4" s="792"/>
      <c r="CU4" s="792"/>
    </row>
    <row r="5" spans="2:99" ht="20.100000000000001" customHeight="1" x14ac:dyDescent="0.3">
      <c r="B5" s="792" t="s">
        <v>48</v>
      </c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792"/>
      <c r="P5" s="792"/>
      <c r="Q5" s="792"/>
      <c r="R5" s="792"/>
      <c r="S5" s="792"/>
      <c r="T5" s="792"/>
      <c r="U5" s="792"/>
      <c r="V5" s="792"/>
      <c r="W5" s="792"/>
      <c r="X5" s="792"/>
      <c r="Y5" s="792"/>
      <c r="Z5" s="792"/>
      <c r="AA5" s="792"/>
      <c r="AB5" s="792"/>
      <c r="AC5" s="792"/>
      <c r="AD5" s="792"/>
      <c r="AE5" s="792"/>
      <c r="AF5" s="792"/>
      <c r="AG5" s="792"/>
      <c r="AH5" s="792"/>
      <c r="AI5" s="792"/>
      <c r="AJ5" s="792"/>
      <c r="AK5" s="792"/>
      <c r="AL5" s="792"/>
      <c r="AM5" s="792"/>
      <c r="AN5" s="792"/>
      <c r="AO5" s="792"/>
      <c r="AP5" s="792"/>
      <c r="AQ5" s="792"/>
      <c r="AR5" s="792"/>
      <c r="AS5" s="792"/>
      <c r="AT5" s="792"/>
      <c r="AU5" s="792"/>
      <c r="AV5" s="792"/>
      <c r="AW5" s="792"/>
      <c r="AX5" s="792"/>
      <c r="AY5" s="792"/>
      <c r="AZ5" s="792"/>
      <c r="BA5" s="792"/>
      <c r="BB5" s="792"/>
      <c r="BC5" s="792"/>
      <c r="BD5" s="792"/>
      <c r="BE5" s="792"/>
      <c r="BF5" s="792"/>
      <c r="BG5" s="792"/>
      <c r="BH5" s="792"/>
      <c r="BI5" s="792"/>
      <c r="BJ5" s="792"/>
      <c r="BK5" s="792"/>
      <c r="BL5" s="792"/>
      <c r="BM5" s="792"/>
      <c r="BN5" s="792"/>
      <c r="BO5" s="792"/>
      <c r="BP5" s="792"/>
      <c r="BQ5" s="792"/>
      <c r="BR5" s="792"/>
      <c r="BS5" s="792"/>
      <c r="BT5" s="792"/>
      <c r="BU5" s="792"/>
      <c r="BV5" s="792"/>
      <c r="BW5" s="792"/>
      <c r="BX5" s="792"/>
      <c r="BY5" s="792"/>
      <c r="BZ5" s="792"/>
      <c r="CA5" s="792"/>
      <c r="CB5" s="792"/>
      <c r="CC5" s="792"/>
      <c r="CD5" s="792"/>
      <c r="CE5" s="792"/>
      <c r="CF5" s="792"/>
      <c r="CG5" s="792"/>
      <c r="CH5" s="792"/>
      <c r="CI5" s="792"/>
      <c r="CJ5" s="792"/>
      <c r="CK5" s="792"/>
      <c r="CL5" s="792"/>
      <c r="CM5" s="792"/>
      <c r="CN5" s="792"/>
      <c r="CO5" s="792"/>
      <c r="CP5" s="792"/>
      <c r="CQ5" s="792"/>
      <c r="CR5" s="792"/>
      <c r="CS5" s="792"/>
      <c r="CT5" s="792"/>
      <c r="CU5" s="792"/>
    </row>
    <row r="6" spans="2:99" ht="14.25" customHeight="1" x14ac:dyDescent="0.25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37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</row>
    <row r="7" spans="2:99" ht="14.25" customHeight="1" thickBot="1" x14ac:dyDescent="0.25">
      <c r="B7" s="62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1"/>
      <c r="AQ7" s="62"/>
      <c r="AR7" s="62"/>
      <c r="AS7" s="638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4"/>
      <c r="BT7" s="64"/>
      <c r="BU7" s="62"/>
      <c r="BV7" s="62"/>
      <c r="BW7" s="62"/>
      <c r="BX7" s="64"/>
      <c r="BY7" s="64"/>
      <c r="BZ7" s="64"/>
      <c r="CA7" s="64"/>
      <c r="CB7" s="62"/>
      <c r="CC7" s="64"/>
      <c r="CD7" s="64"/>
      <c r="CE7" s="64"/>
      <c r="CF7" s="64"/>
      <c r="CG7" s="62"/>
      <c r="CH7" s="64"/>
      <c r="CI7" s="64"/>
      <c r="CJ7" s="64"/>
      <c r="CK7" s="64"/>
      <c r="CL7" s="62"/>
      <c r="CM7" s="62"/>
      <c r="CN7" s="62"/>
      <c r="CO7" s="62"/>
      <c r="CP7" s="62"/>
      <c r="CQ7" s="62"/>
      <c r="CR7" s="62"/>
      <c r="CS7" s="62"/>
      <c r="CT7" s="62"/>
    </row>
    <row r="8" spans="2:99" ht="15" customHeight="1" thickBot="1" x14ac:dyDescent="0.25">
      <c r="B8" s="793" t="s">
        <v>25</v>
      </c>
      <c r="C8" s="793" t="s">
        <v>26</v>
      </c>
      <c r="D8" s="795" t="s">
        <v>417</v>
      </c>
      <c r="E8" s="797" t="s">
        <v>28</v>
      </c>
      <c r="F8" s="805" t="s">
        <v>29</v>
      </c>
      <c r="G8" s="795"/>
      <c r="H8" s="805" t="s">
        <v>30</v>
      </c>
      <c r="I8" s="797"/>
      <c r="J8" s="797"/>
      <c r="K8" s="797"/>
      <c r="L8" s="797"/>
      <c r="M8" s="797"/>
      <c r="N8" s="797"/>
      <c r="O8" s="797"/>
      <c r="P8" s="797"/>
      <c r="Q8" s="797"/>
      <c r="R8" s="797"/>
      <c r="S8" s="797"/>
      <c r="T8" s="810" t="s">
        <v>31</v>
      </c>
      <c r="U8" s="811"/>
      <c r="V8" s="811"/>
      <c r="W8" s="811"/>
      <c r="X8" s="811"/>
      <c r="Y8" s="811"/>
      <c r="Z8" s="811"/>
      <c r="AA8" s="812"/>
      <c r="AB8" s="820" t="s">
        <v>32</v>
      </c>
      <c r="AC8" s="821"/>
      <c r="AD8" s="821"/>
      <c r="AE8" s="821"/>
      <c r="AF8" s="821"/>
      <c r="AG8" s="821"/>
      <c r="AH8" s="821"/>
      <c r="AI8" s="821"/>
      <c r="AJ8" s="821"/>
      <c r="AK8" s="821"/>
      <c r="AL8" s="822"/>
      <c r="AM8" s="799" t="s">
        <v>25</v>
      </c>
      <c r="AN8" s="833" t="s">
        <v>27</v>
      </c>
      <c r="AO8" s="799" t="s">
        <v>25</v>
      </c>
      <c r="AP8" s="839" t="s">
        <v>33</v>
      </c>
      <c r="AQ8" s="839" t="s">
        <v>34</v>
      </c>
      <c r="AR8" s="839" t="s">
        <v>35</v>
      </c>
      <c r="AS8" s="805" t="s">
        <v>36</v>
      </c>
      <c r="AT8" s="797"/>
      <c r="AU8" s="797"/>
      <c r="AV8" s="797"/>
      <c r="AW8" s="797"/>
      <c r="AX8" s="797"/>
      <c r="AY8" s="797"/>
      <c r="AZ8" s="797"/>
      <c r="BA8" s="797"/>
      <c r="BB8" s="797"/>
      <c r="BC8" s="806"/>
      <c r="BD8" s="799" t="s">
        <v>31</v>
      </c>
      <c r="BE8" s="797"/>
      <c r="BF8" s="797"/>
      <c r="BG8" s="806"/>
      <c r="BH8" s="900" t="s">
        <v>32</v>
      </c>
      <c r="BI8" s="842"/>
      <c r="BJ8" s="842"/>
      <c r="BK8" s="842"/>
      <c r="BL8" s="842"/>
      <c r="BM8" s="842"/>
      <c r="BN8" s="842"/>
      <c r="BO8" s="842"/>
      <c r="BP8" s="842"/>
      <c r="BQ8" s="842"/>
      <c r="BR8" s="843"/>
      <c r="BS8" s="849" t="s">
        <v>418</v>
      </c>
      <c r="BT8" s="850"/>
      <c r="BU8" s="850"/>
      <c r="BV8" s="850"/>
      <c r="BW8" s="850"/>
      <c r="BX8" s="850"/>
      <c r="BY8" s="850"/>
      <c r="BZ8" s="850"/>
      <c r="CA8" s="850"/>
      <c r="CB8" s="850"/>
      <c r="CC8" s="850"/>
      <c r="CD8" s="850"/>
      <c r="CE8" s="850"/>
      <c r="CF8" s="850"/>
      <c r="CG8" s="850"/>
      <c r="CH8" s="850"/>
      <c r="CI8" s="850"/>
      <c r="CJ8" s="850"/>
      <c r="CK8" s="850"/>
      <c r="CL8" s="850"/>
      <c r="CM8" s="850"/>
      <c r="CN8" s="850"/>
      <c r="CO8" s="850"/>
      <c r="CP8" s="850"/>
      <c r="CQ8" s="851"/>
      <c r="CR8" s="831" t="s">
        <v>37</v>
      </c>
      <c r="CS8" s="833" t="s">
        <v>38</v>
      </c>
      <c r="CT8" s="925" t="s">
        <v>748</v>
      </c>
    </row>
    <row r="9" spans="2:99" ht="15" customHeight="1" thickBot="1" x14ac:dyDescent="0.25">
      <c r="B9" s="794"/>
      <c r="C9" s="794"/>
      <c r="D9" s="796"/>
      <c r="E9" s="798"/>
      <c r="F9" s="904"/>
      <c r="G9" s="796"/>
      <c r="H9" s="904"/>
      <c r="I9" s="798"/>
      <c r="J9" s="798"/>
      <c r="K9" s="798"/>
      <c r="L9" s="798"/>
      <c r="M9" s="798"/>
      <c r="N9" s="798"/>
      <c r="O9" s="798"/>
      <c r="P9" s="798"/>
      <c r="Q9" s="798"/>
      <c r="R9" s="798"/>
      <c r="S9" s="798"/>
      <c r="T9" s="813"/>
      <c r="U9" s="814"/>
      <c r="V9" s="814"/>
      <c r="W9" s="814"/>
      <c r="X9" s="814"/>
      <c r="Y9" s="814"/>
      <c r="Z9" s="814"/>
      <c r="AA9" s="815"/>
      <c r="AB9" s="823"/>
      <c r="AC9" s="824"/>
      <c r="AD9" s="824"/>
      <c r="AE9" s="824"/>
      <c r="AF9" s="824"/>
      <c r="AG9" s="824"/>
      <c r="AH9" s="824"/>
      <c r="AI9" s="824"/>
      <c r="AJ9" s="824"/>
      <c r="AK9" s="824"/>
      <c r="AL9" s="825"/>
      <c r="AM9" s="800"/>
      <c r="AN9" s="834"/>
      <c r="AO9" s="800"/>
      <c r="AP9" s="840"/>
      <c r="AQ9" s="840"/>
      <c r="AR9" s="840"/>
      <c r="AS9" s="807"/>
      <c r="AT9" s="808"/>
      <c r="AU9" s="808"/>
      <c r="AV9" s="808"/>
      <c r="AW9" s="808"/>
      <c r="AX9" s="808"/>
      <c r="AY9" s="808"/>
      <c r="AZ9" s="808"/>
      <c r="BA9" s="808"/>
      <c r="BB9" s="808"/>
      <c r="BC9" s="809"/>
      <c r="BD9" s="841"/>
      <c r="BE9" s="808"/>
      <c r="BF9" s="808"/>
      <c r="BG9" s="809"/>
      <c r="BH9" s="901"/>
      <c r="BI9" s="844"/>
      <c r="BJ9" s="844"/>
      <c r="BK9" s="844"/>
      <c r="BL9" s="844"/>
      <c r="BM9" s="844"/>
      <c r="BN9" s="844"/>
      <c r="BO9" s="844"/>
      <c r="BP9" s="844"/>
      <c r="BQ9" s="844"/>
      <c r="BR9" s="845"/>
      <c r="BS9" s="835">
        <v>2020</v>
      </c>
      <c r="BT9" s="836"/>
      <c r="BU9" s="836"/>
      <c r="BV9" s="836"/>
      <c r="BW9" s="837"/>
      <c r="BX9" s="836">
        <v>2021</v>
      </c>
      <c r="BY9" s="836"/>
      <c r="BZ9" s="836"/>
      <c r="CA9" s="836"/>
      <c r="CB9" s="836"/>
      <c r="CC9" s="835">
        <v>2022</v>
      </c>
      <c r="CD9" s="836"/>
      <c r="CE9" s="836"/>
      <c r="CF9" s="836"/>
      <c r="CG9" s="837"/>
      <c r="CH9" s="836">
        <v>2023</v>
      </c>
      <c r="CI9" s="836"/>
      <c r="CJ9" s="836"/>
      <c r="CK9" s="836"/>
      <c r="CL9" s="837"/>
      <c r="CM9" s="835" t="s">
        <v>42</v>
      </c>
      <c r="CN9" s="836"/>
      <c r="CO9" s="836"/>
      <c r="CP9" s="836"/>
      <c r="CQ9" s="837"/>
      <c r="CR9" s="832"/>
      <c r="CS9" s="834"/>
      <c r="CT9" s="926"/>
    </row>
    <row r="10" spans="2:99" ht="30" customHeight="1" thickBot="1" x14ac:dyDescent="0.25">
      <c r="B10" s="794"/>
      <c r="C10" s="794"/>
      <c r="D10" s="796"/>
      <c r="E10" s="798"/>
      <c r="F10" s="801"/>
      <c r="G10" s="804"/>
      <c r="H10" s="852">
        <v>2020</v>
      </c>
      <c r="I10" s="854"/>
      <c r="J10" s="853"/>
      <c r="K10" s="852">
        <v>2021</v>
      </c>
      <c r="L10" s="854"/>
      <c r="M10" s="853"/>
      <c r="N10" s="852">
        <v>2022</v>
      </c>
      <c r="O10" s="854"/>
      <c r="P10" s="853"/>
      <c r="Q10" s="801">
        <v>2023</v>
      </c>
      <c r="R10" s="802"/>
      <c r="S10" s="802"/>
      <c r="T10" s="816">
        <v>2020</v>
      </c>
      <c r="U10" s="817"/>
      <c r="V10" s="818">
        <v>2021</v>
      </c>
      <c r="W10" s="817"/>
      <c r="X10" s="818">
        <v>2022</v>
      </c>
      <c r="Y10" s="817"/>
      <c r="Z10" s="818">
        <v>2023</v>
      </c>
      <c r="AA10" s="819"/>
      <c r="AB10" s="826">
        <v>2020</v>
      </c>
      <c r="AC10" s="827"/>
      <c r="AD10" s="827">
        <v>2021</v>
      </c>
      <c r="AE10" s="827"/>
      <c r="AF10" s="827">
        <v>2022</v>
      </c>
      <c r="AG10" s="827"/>
      <c r="AH10" s="827">
        <v>2023</v>
      </c>
      <c r="AI10" s="827"/>
      <c r="AJ10" s="828" t="s">
        <v>42</v>
      </c>
      <c r="AK10" s="829"/>
      <c r="AL10" s="830"/>
      <c r="AM10" s="800"/>
      <c r="AN10" s="834"/>
      <c r="AO10" s="800"/>
      <c r="AP10" s="840"/>
      <c r="AQ10" s="840"/>
      <c r="AR10" s="840"/>
      <c r="AS10" s="66" t="s">
        <v>39</v>
      </c>
      <c r="AT10" s="66" t="s">
        <v>28</v>
      </c>
      <c r="AU10" s="66" t="s">
        <v>40</v>
      </c>
      <c r="AV10" s="66">
        <v>2020</v>
      </c>
      <c r="AW10" s="66"/>
      <c r="AX10" s="66">
        <v>2021</v>
      </c>
      <c r="AY10" s="66"/>
      <c r="AZ10" s="66">
        <v>2022</v>
      </c>
      <c r="BA10" s="67"/>
      <c r="BB10" s="67">
        <v>2023</v>
      </c>
      <c r="BC10" s="317"/>
      <c r="BD10" s="318">
        <v>2020</v>
      </c>
      <c r="BE10" s="319">
        <v>2021</v>
      </c>
      <c r="BF10" s="319">
        <v>2022</v>
      </c>
      <c r="BG10" s="320">
        <v>2023</v>
      </c>
      <c r="BH10" s="902">
        <v>2020</v>
      </c>
      <c r="BI10" s="847"/>
      <c r="BJ10" s="847">
        <v>2021</v>
      </c>
      <c r="BK10" s="847"/>
      <c r="BL10" s="847">
        <v>2022</v>
      </c>
      <c r="BM10" s="847"/>
      <c r="BN10" s="847">
        <v>2023</v>
      </c>
      <c r="BO10" s="847"/>
      <c r="BP10" s="847" t="s">
        <v>42</v>
      </c>
      <c r="BQ10" s="847"/>
      <c r="BR10" s="848"/>
      <c r="BS10" s="318" t="s">
        <v>4</v>
      </c>
      <c r="BT10" s="319" t="s">
        <v>5</v>
      </c>
      <c r="BU10" s="319" t="s">
        <v>6</v>
      </c>
      <c r="BV10" s="303" t="s">
        <v>7</v>
      </c>
      <c r="BW10" s="320" t="s">
        <v>8</v>
      </c>
      <c r="BX10" s="318" t="s">
        <v>4</v>
      </c>
      <c r="BY10" s="319" t="s">
        <v>5</v>
      </c>
      <c r="BZ10" s="319" t="s">
        <v>6</v>
      </c>
      <c r="CA10" s="303" t="s">
        <v>7</v>
      </c>
      <c r="CB10" s="320" t="s">
        <v>8</v>
      </c>
      <c r="CC10" s="318" t="s">
        <v>4</v>
      </c>
      <c r="CD10" s="319" t="s">
        <v>5</v>
      </c>
      <c r="CE10" s="319" t="s">
        <v>6</v>
      </c>
      <c r="CF10" s="303" t="s">
        <v>7</v>
      </c>
      <c r="CG10" s="320" t="s">
        <v>8</v>
      </c>
      <c r="CH10" s="318" t="s">
        <v>4</v>
      </c>
      <c r="CI10" s="319" t="s">
        <v>5</v>
      </c>
      <c r="CJ10" s="319" t="s">
        <v>6</v>
      </c>
      <c r="CK10" s="303" t="s">
        <v>7</v>
      </c>
      <c r="CL10" s="320" t="s">
        <v>8</v>
      </c>
      <c r="CM10" s="318" t="s">
        <v>4</v>
      </c>
      <c r="CN10" s="319" t="s">
        <v>5</v>
      </c>
      <c r="CO10" s="319" t="s">
        <v>6</v>
      </c>
      <c r="CP10" s="303" t="s">
        <v>7</v>
      </c>
      <c r="CQ10" s="320" t="s">
        <v>8</v>
      </c>
      <c r="CR10" s="832"/>
      <c r="CS10" s="834"/>
      <c r="CT10" s="926"/>
      <c r="CU10" s="68" t="s">
        <v>41</v>
      </c>
    </row>
    <row r="11" spans="2:99" ht="30" x14ac:dyDescent="0.2">
      <c r="B11" s="855">
        <v>3.133523079029147E-2</v>
      </c>
      <c r="C11" s="922" t="s">
        <v>749</v>
      </c>
      <c r="D11" s="861" t="s">
        <v>750</v>
      </c>
      <c r="E11" s="920">
        <v>78.400000000000006</v>
      </c>
      <c r="F11" s="920">
        <v>80</v>
      </c>
      <c r="G11" s="277"/>
      <c r="H11" s="920">
        <v>78.400000000000006</v>
      </c>
      <c r="I11" s="277"/>
      <c r="J11" s="277"/>
      <c r="K11" s="920">
        <v>79</v>
      </c>
      <c r="L11" s="277"/>
      <c r="M11" s="277"/>
      <c r="N11" s="920">
        <v>79.5</v>
      </c>
      <c r="O11" s="278"/>
      <c r="P11" s="278"/>
      <c r="Q11" s="921">
        <v>80</v>
      </c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314"/>
      <c r="AH11" s="314"/>
      <c r="AI11" s="314"/>
      <c r="AJ11" s="314"/>
      <c r="AK11" s="314"/>
      <c r="AL11" s="314"/>
      <c r="AM11" s="776">
        <v>0.340067865432159</v>
      </c>
      <c r="AN11" s="894" t="s">
        <v>751</v>
      </c>
      <c r="AO11" s="776">
        <v>8.1444072183245765E-3</v>
      </c>
      <c r="AP11" s="772" t="s">
        <v>752</v>
      </c>
      <c r="AQ11" s="70" t="s">
        <v>753</v>
      </c>
      <c r="AR11" s="71">
        <v>0</v>
      </c>
      <c r="AS11" s="70" t="s">
        <v>754</v>
      </c>
      <c r="AT11" s="72">
        <v>0</v>
      </c>
      <c r="AU11" s="73">
        <v>1</v>
      </c>
      <c r="AV11" s="74">
        <v>1</v>
      </c>
      <c r="AW11" s="322">
        <v>0.25</v>
      </c>
      <c r="AX11" s="74">
        <v>1</v>
      </c>
      <c r="AY11" s="322">
        <v>0.25</v>
      </c>
      <c r="AZ11" s="74">
        <v>1</v>
      </c>
      <c r="BA11" s="328">
        <v>0.25</v>
      </c>
      <c r="BB11" s="75">
        <v>1</v>
      </c>
      <c r="BC11" s="328">
        <v>0.25</v>
      </c>
      <c r="BD11" s="76">
        <v>1</v>
      </c>
      <c r="BE11" s="74">
        <v>0</v>
      </c>
      <c r="BF11" s="74">
        <v>0</v>
      </c>
      <c r="BG11" s="338">
        <v>0</v>
      </c>
      <c r="BH11" s="375">
        <f>IF(AV11=0," -",BD11/AV11)</f>
        <v>1</v>
      </c>
      <c r="BI11" s="422">
        <f>IF(AV11=0," -",IF(BH11&gt;100%,100%,BH11))</f>
        <v>1</v>
      </c>
      <c r="BJ11" s="376">
        <f>IF(AX11=0," -",BE11/AX11)</f>
        <v>0</v>
      </c>
      <c r="BK11" s="422">
        <f>IF(AX11=0," -",IF(BJ11&gt;100%,100%,BJ11))</f>
        <v>0</v>
      </c>
      <c r="BL11" s="376">
        <f>IF(AZ11=0," -",BF11/AZ11)</f>
        <v>0</v>
      </c>
      <c r="BM11" s="422">
        <f>IF(AZ11=0," -",IF(BL11&gt;100%,100%,BL11))</f>
        <v>0</v>
      </c>
      <c r="BN11" s="376">
        <f>IF(BB11=0," -",BG11/BB11)</f>
        <v>0</v>
      </c>
      <c r="BO11" s="422">
        <f>IF(BB11=0," -",IF(BN11&gt;100%,100%,BN11))</f>
        <v>0</v>
      </c>
      <c r="BP11" s="614">
        <f>+AVERAGE(BD11:BG11)/AU11</f>
        <v>0.25</v>
      </c>
      <c r="BQ11" s="607">
        <f>+IF(BP11&gt;100%,100%,BP11)</f>
        <v>0.25</v>
      </c>
      <c r="BR11" s="622">
        <f>+BQ11</f>
        <v>0.25</v>
      </c>
      <c r="BS11" s="76">
        <v>48966.665999999997</v>
      </c>
      <c r="BT11" s="74">
        <v>42966.665999999997</v>
      </c>
      <c r="BU11" s="74">
        <v>0</v>
      </c>
      <c r="BV11" s="137">
        <f>IF(BS11=0," -",BT11/BS11)</f>
        <v>0.87746766341004301</v>
      </c>
      <c r="BW11" s="387" t="str">
        <f>IF(BU11=0," -",IF(BT11=0,100%,BU11/BT11))</f>
        <v xml:space="preserve"> -</v>
      </c>
      <c r="BX11" s="77">
        <v>37500</v>
      </c>
      <c r="BY11" s="74">
        <v>0</v>
      </c>
      <c r="BZ11" s="74">
        <v>0</v>
      </c>
      <c r="CA11" s="137">
        <f>IF(BX11=0," -",BY11/BX11)</f>
        <v>0</v>
      </c>
      <c r="CB11" s="394" t="str">
        <f>IF(BZ11=0," -",IF(BY11=0,100%,BZ11/BY11))</f>
        <v xml:space="preserve"> -</v>
      </c>
      <c r="CC11" s="76">
        <v>38500</v>
      </c>
      <c r="CD11" s="74">
        <v>0</v>
      </c>
      <c r="CE11" s="74">
        <v>0</v>
      </c>
      <c r="CF11" s="137">
        <f>IF(CC11=0," -",CD11/CC11)</f>
        <v>0</v>
      </c>
      <c r="CG11" s="387" t="str">
        <f>IF(CE11=0," -",IF(CD11=0,100%,CE11/CD11))</f>
        <v xml:space="preserve"> -</v>
      </c>
      <c r="CH11" s="77">
        <v>39500</v>
      </c>
      <c r="CI11" s="74">
        <v>0</v>
      </c>
      <c r="CJ11" s="74">
        <v>0</v>
      </c>
      <c r="CK11" s="137">
        <f>IF(CH11=0," -",CI11/CH11)</f>
        <v>0</v>
      </c>
      <c r="CL11" s="394" t="str">
        <f>IF(CJ11=0," -",IF(CI11=0,100%,CJ11/CI11))</f>
        <v xml:space="preserve"> -</v>
      </c>
      <c r="CM11" s="401">
        <v>164466.666</v>
      </c>
      <c r="CN11" s="402">
        <v>42966.665999999997</v>
      </c>
      <c r="CO11" s="402">
        <v>0</v>
      </c>
      <c r="CP11" s="409">
        <f>IF(CM11=0," -",CN11/CM11)</f>
        <v>0.26124847694060993</v>
      </c>
      <c r="CQ11" s="387" t="str">
        <f>IF(CO11=0," -",IF(CN11=0,100%,CO11/CN11))</f>
        <v xml:space="preserve"> -</v>
      </c>
      <c r="CR11" s="78">
        <v>9.16</v>
      </c>
      <c r="CS11" s="135" t="s">
        <v>1036</v>
      </c>
      <c r="CT11" s="279" t="s">
        <v>1037</v>
      </c>
      <c r="CU11" s="280" t="s">
        <v>922</v>
      </c>
    </row>
    <row r="12" spans="2:99" ht="30" x14ac:dyDescent="0.2">
      <c r="B12" s="856"/>
      <c r="C12" s="923"/>
      <c r="D12" s="862"/>
      <c r="E12" s="877"/>
      <c r="F12" s="877"/>
      <c r="G12" s="198"/>
      <c r="H12" s="877"/>
      <c r="I12" s="198"/>
      <c r="J12" s="198"/>
      <c r="K12" s="877"/>
      <c r="L12" s="198"/>
      <c r="M12" s="198"/>
      <c r="N12" s="877"/>
      <c r="O12" s="199"/>
      <c r="P12" s="199"/>
      <c r="Q12" s="87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783"/>
      <c r="AN12" s="873"/>
      <c r="AO12" s="783"/>
      <c r="AP12" s="773"/>
      <c r="AQ12" s="82" t="s">
        <v>755</v>
      </c>
      <c r="AR12" s="83">
        <v>0</v>
      </c>
      <c r="AS12" s="82" t="s">
        <v>756</v>
      </c>
      <c r="AT12" s="84">
        <v>0</v>
      </c>
      <c r="AU12" s="126">
        <v>1</v>
      </c>
      <c r="AV12" s="85">
        <v>0</v>
      </c>
      <c r="AW12" s="323">
        <v>0</v>
      </c>
      <c r="AX12" s="85">
        <v>1</v>
      </c>
      <c r="AY12" s="323">
        <v>0.33</v>
      </c>
      <c r="AZ12" s="85">
        <v>1</v>
      </c>
      <c r="BA12" s="329">
        <v>0.33</v>
      </c>
      <c r="BB12" s="86">
        <v>1</v>
      </c>
      <c r="BC12" s="329">
        <v>0.34</v>
      </c>
      <c r="BD12" s="87">
        <v>0</v>
      </c>
      <c r="BE12" s="85">
        <v>0</v>
      </c>
      <c r="BF12" s="85">
        <v>0</v>
      </c>
      <c r="BG12" s="339">
        <v>0</v>
      </c>
      <c r="BH12" s="377" t="str">
        <f>IF(AV12=0," -",BD12/AV12)</f>
        <v xml:space="preserve"> -</v>
      </c>
      <c r="BI12" s="423" t="str">
        <f>IF(AV12=0," -",IF(BH12&gt;100%,100%,BH12))</f>
        <v xml:space="preserve"> -</v>
      </c>
      <c r="BJ12" s="378">
        <f>IF(AX12=0," -",BE12/AX12)</f>
        <v>0</v>
      </c>
      <c r="BK12" s="423">
        <f>IF(AX12=0," -",IF(BJ12&gt;100%,100%,BJ12))</f>
        <v>0</v>
      </c>
      <c r="BL12" s="378">
        <f>IF(AZ12=0," -",BF12/AZ12)</f>
        <v>0</v>
      </c>
      <c r="BM12" s="423">
        <f>IF(AZ12=0," -",IF(BL12&gt;100%,100%,BL12))</f>
        <v>0</v>
      </c>
      <c r="BN12" s="378">
        <f>IF(BB12=0," -",BG12/BB12)</f>
        <v>0</v>
      </c>
      <c r="BO12" s="423">
        <f>IF(BB12=0," -",IF(BN12&gt;100%,100%,BN12))</f>
        <v>0</v>
      </c>
      <c r="BP12" s="615">
        <f>+AVERAGE(BE12:BG12)/AU12</f>
        <v>0</v>
      </c>
      <c r="BQ12" s="608">
        <f>+IF(BP12&gt;100%,100%,BP12)</f>
        <v>0</v>
      </c>
      <c r="BR12" s="623">
        <f>+BQ12</f>
        <v>0</v>
      </c>
      <c r="BS12" s="87">
        <v>0</v>
      </c>
      <c r="BT12" s="85">
        <v>0</v>
      </c>
      <c r="BU12" s="85">
        <v>0</v>
      </c>
      <c r="BV12" s="95" t="str">
        <f>IF(BS12=0," -",BT12/BS12)</f>
        <v xml:space="preserve"> -</v>
      </c>
      <c r="BW12" s="388" t="str">
        <f>IF(BU12=0," -",IF(BT12=0,100%,BU12/BT12))</f>
        <v xml:space="preserve"> -</v>
      </c>
      <c r="BX12" s="96">
        <v>37500</v>
      </c>
      <c r="BY12" s="85">
        <v>0</v>
      </c>
      <c r="BZ12" s="85">
        <v>0</v>
      </c>
      <c r="CA12" s="95">
        <f>IF(BX12=0," -",BY12/BX12)</f>
        <v>0</v>
      </c>
      <c r="CB12" s="395" t="str">
        <f>IF(BZ12=0," -",IF(BY12=0,100%,BZ12/BY12))</f>
        <v xml:space="preserve"> -</v>
      </c>
      <c r="CC12" s="87">
        <v>38500</v>
      </c>
      <c r="CD12" s="85">
        <v>0</v>
      </c>
      <c r="CE12" s="85">
        <v>0</v>
      </c>
      <c r="CF12" s="95">
        <f>IF(CC12=0," -",CD12/CC12)</f>
        <v>0</v>
      </c>
      <c r="CG12" s="388" t="str">
        <f>IF(CE12=0," -",IF(CD12=0,100%,CE12/CD12))</f>
        <v xml:space="preserve"> -</v>
      </c>
      <c r="CH12" s="96">
        <v>16000</v>
      </c>
      <c r="CI12" s="85">
        <v>0</v>
      </c>
      <c r="CJ12" s="85">
        <v>0</v>
      </c>
      <c r="CK12" s="95">
        <f>IF(CH12=0," -",CI12/CH12)</f>
        <v>0</v>
      </c>
      <c r="CL12" s="395" t="str">
        <f>IF(CJ12=0," -",IF(CI12=0,100%,CJ12/CI12))</f>
        <v xml:space="preserve"> -</v>
      </c>
      <c r="CM12" s="403">
        <v>92000</v>
      </c>
      <c r="CN12" s="404">
        <v>0</v>
      </c>
      <c r="CO12" s="404">
        <v>0</v>
      </c>
      <c r="CP12" s="410">
        <f>IF(CM12=0," -",CN12/CM12)</f>
        <v>0</v>
      </c>
      <c r="CQ12" s="388" t="str">
        <f>IF(CO12=0," -",IF(CN12=0,100%,CO12/CN12))</f>
        <v xml:space="preserve"> -</v>
      </c>
      <c r="CR12" s="90">
        <v>16</v>
      </c>
      <c r="CS12" s="138" t="s">
        <v>1036</v>
      </c>
      <c r="CT12" s="281" t="s">
        <v>1037</v>
      </c>
      <c r="CU12" s="282" t="s">
        <v>922</v>
      </c>
    </row>
    <row r="13" spans="2:99" ht="30.75" thickBot="1" x14ac:dyDescent="0.25">
      <c r="B13" s="856"/>
      <c r="C13" s="923"/>
      <c r="D13" s="862"/>
      <c r="E13" s="877"/>
      <c r="F13" s="877"/>
      <c r="G13" s="198"/>
      <c r="H13" s="877"/>
      <c r="I13" s="198"/>
      <c r="J13" s="198"/>
      <c r="K13" s="877"/>
      <c r="L13" s="198"/>
      <c r="M13" s="198"/>
      <c r="N13" s="877"/>
      <c r="O13" s="199"/>
      <c r="P13" s="199"/>
      <c r="Q13" s="87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783"/>
      <c r="AN13" s="873"/>
      <c r="AO13" s="781"/>
      <c r="AP13" s="774"/>
      <c r="AQ13" s="116" t="s">
        <v>757</v>
      </c>
      <c r="AR13" s="117">
        <v>0</v>
      </c>
      <c r="AS13" s="116" t="s">
        <v>758</v>
      </c>
      <c r="AT13" s="118">
        <v>0</v>
      </c>
      <c r="AU13" s="30">
        <v>1</v>
      </c>
      <c r="AV13" s="139">
        <v>0</v>
      </c>
      <c r="AW13" s="324">
        <v>0</v>
      </c>
      <c r="AX13" s="139">
        <v>0</v>
      </c>
      <c r="AY13" s="324">
        <v>0</v>
      </c>
      <c r="AZ13" s="139">
        <v>0</v>
      </c>
      <c r="BA13" s="330">
        <v>0</v>
      </c>
      <c r="BB13" s="140">
        <v>1</v>
      </c>
      <c r="BC13" s="330">
        <v>1</v>
      </c>
      <c r="BD13" s="141">
        <v>0</v>
      </c>
      <c r="BE13" s="121">
        <v>0</v>
      </c>
      <c r="BF13" s="121">
        <v>0</v>
      </c>
      <c r="BG13" s="346">
        <v>0</v>
      </c>
      <c r="BH13" s="417" t="str">
        <f t="shared" ref="BH13:BH48" si="0">IF(AV13=0," -",BD13/AV13)</f>
        <v xml:space="preserve"> -</v>
      </c>
      <c r="BI13" s="424" t="str">
        <f t="shared" ref="BI13:BI48" si="1">IF(AV13=0," -",IF(BH13&gt;100%,100%,BH13))</f>
        <v xml:space="preserve"> -</v>
      </c>
      <c r="BJ13" s="382" t="str">
        <f t="shared" ref="BJ13:BJ48" si="2">IF(AX13=0," -",BE13/AX13)</f>
        <v xml:space="preserve"> -</v>
      </c>
      <c r="BK13" s="424" t="str">
        <f t="shared" ref="BK13:BK48" si="3">IF(AX13=0," -",IF(BJ13&gt;100%,100%,BJ13))</f>
        <v xml:space="preserve"> -</v>
      </c>
      <c r="BL13" s="382" t="str">
        <f t="shared" ref="BL13:BL48" si="4">IF(AZ13=0," -",BF13/AZ13)</f>
        <v xml:space="preserve"> -</v>
      </c>
      <c r="BM13" s="424" t="str">
        <f t="shared" ref="BM13:BM48" si="5">IF(AZ13=0," -",IF(BL13&gt;100%,100%,BL13))</f>
        <v xml:space="preserve"> -</v>
      </c>
      <c r="BN13" s="382">
        <f t="shared" ref="BN13:BN48" si="6">IF(BB13=0," -",BG13/BB13)</f>
        <v>0</v>
      </c>
      <c r="BO13" s="424">
        <f t="shared" ref="BO13:BO48" si="7">IF(BB13=0," -",IF(BN13&gt;100%,100%,BN13))</f>
        <v>0</v>
      </c>
      <c r="BP13" s="616">
        <f>+SUM(BD13:BG13)/AU13</f>
        <v>0</v>
      </c>
      <c r="BQ13" s="609">
        <f t="shared" ref="BQ13:BQ48" si="8">+IF(BP13&gt;100%,100%,BP13)</f>
        <v>0</v>
      </c>
      <c r="BR13" s="624">
        <f t="shared" ref="BR13:BR48" si="9">+BQ13</f>
        <v>0</v>
      </c>
      <c r="BS13" s="141">
        <v>0</v>
      </c>
      <c r="BT13" s="139">
        <v>0</v>
      </c>
      <c r="BU13" s="139">
        <v>0</v>
      </c>
      <c r="BV13" s="147" t="str">
        <f t="shared" ref="BV13:BV48" si="10">IF(BS13=0," -",BT13/BS13)</f>
        <v xml:space="preserve"> -</v>
      </c>
      <c r="BW13" s="389" t="str">
        <f t="shared" ref="BW13:BW48" si="11">IF(BU13=0," -",IF(BT13=0,100%,BU13/BT13))</f>
        <v xml:space="preserve"> -</v>
      </c>
      <c r="BX13" s="142">
        <v>0</v>
      </c>
      <c r="BY13" s="139">
        <v>0</v>
      </c>
      <c r="BZ13" s="139">
        <v>0</v>
      </c>
      <c r="CA13" s="147" t="str">
        <f t="shared" ref="CA13:CA48" si="12">IF(BX13=0," -",BY13/BX13)</f>
        <v xml:space="preserve"> -</v>
      </c>
      <c r="CB13" s="396" t="str">
        <f t="shared" ref="CB13:CB48" si="13">IF(BZ13=0," -",IF(BY13=0,100%,BZ13/BY13))</f>
        <v xml:space="preserve"> -</v>
      </c>
      <c r="CC13" s="141">
        <v>0</v>
      </c>
      <c r="CD13" s="139">
        <v>0</v>
      </c>
      <c r="CE13" s="139">
        <v>0</v>
      </c>
      <c r="CF13" s="147" t="str">
        <f t="shared" ref="CF13:CF48" si="14">IF(CC13=0," -",CD13/CC13)</f>
        <v xml:space="preserve"> -</v>
      </c>
      <c r="CG13" s="389" t="str">
        <f t="shared" ref="CG13:CG48" si="15">IF(CE13=0," -",IF(CD13=0,100%,CE13/CD13))</f>
        <v xml:space="preserve"> -</v>
      </c>
      <c r="CH13" s="142">
        <v>23500</v>
      </c>
      <c r="CI13" s="139">
        <v>0</v>
      </c>
      <c r="CJ13" s="139">
        <v>0</v>
      </c>
      <c r="CK13" s="147">
        <f t="shared" ref="CK13:CK48" si="16">IF(CH13=0," -",CI13/CH13)</f>
        <v>0</v>
      </c>
      <c r="CL13" s="396" t="str">
        <f t="shared" ref="CL13:CL48" si="17">IF(CJ13=0," -",IF(CI13=0,100%,CJ13/CI13))</f>
        <v xml:space="preserve"> -</v>
      </c>
      <c r="CM13" s="407">
        <v>23500</v>
      </c>
      <c r="CN13" s="408">
        <v>0</v>
      </c>
      <c r="CO13" s="408">
        <v>0</v>
      </c>
      <c r="CP13" s="411">
        <f t="shared" ref="CP13:CP48" si="18">IF(CM13=0," -",CN13/CM13)</f>
        <v>0</v>
      </c>
      <c r="CQ13" s="389" t="str">
        <f t="shared" ref="CQ13:CQ48" si="19">IF(CO13=0," -",IF(CN13=0,100%,CO13/CN13))</f>
        <v xml:space="preserve"> -</v>
      </c>
      <c r="CR13" s="123">
        <v>9.16</v>
      </c>
      <c r="CS13" s="143" t="s">
        <v>1036</v>
      </c>
      <c r="CT13" s="283" t="s">
        <v>1037</v>
      </c>
      <c r="CU13" s="284" t="s">
        <v>922</v>
      </c>
    </row>
    <row r="14" spans="2:99" ht="30" x14ac:dyDescent="0.2">
      <c r="B14" s="856"/>
      <c r="C14" s="923"/>
      <c r="D14" s="862"/>
      <c r="E14" s="877"/>
      <c r="F14" s="877"/>
      <c r="G14" s="198"/>
      <c r="H14" s="877"/>
      <c r="I14" s="198"/>
      <c r="J14" s="198"/>
      <c r="K14" s="877"/>
      <c r="L14" s="198"/>
      <c r="M14" s="198"/>
      <c r="N14" s="877"/>
      <c r="O14" s="199"/>
      <c r="P14" s="199"/>
      <c r="Q14" s="87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783"/>
      <c r="AN14" s="873"/>
      <c r="AO14" s="776">
        <v>0.99185559278167545</v>
      </c>
      <c r="AP14" s="772" t="s">
        <v>759</v>
      </c>
      <c r="AQ14" s="70" t="s">
        <v>760</v>
      </c>
      <c r="AR14" s="71">
        <v>0</v>
      </c>
      <c r="AS14" s="70" t="s">
        <v>761</v>
      </c>
      <c r="AT14" s="72">
        <v>0</v>
      </c>
      <c r="AU14" s="73">
        <v>1</v>
      </c>
      <c r="AV14" s="74">
        <v>1</v>
      </c>
      <c r="AW14" s="323">
        <v>0.25</v>
      </c>
      <c r="AX14" s="74">
        <v>1</v>
      </c>
      <c r="AY14" s="323">
        <v>0.25</v>
      </c>
      <c r="AZ14" s="74">
        <v>1</v>
      </c>
      <c r="BA14" s="329">
        <v>0.25</v>
      </c>
      <c r="BB14" s="75">
        <v>1</v>
      </c>
      <c r="BC14" s="329">
        <v>0.25</v>
      </c>
      <c r="BD14" s="76">
        <v>1</v>
      </c>
      <c r="BE14" s="74">
        <v>0</v>
      </c>
      <c r="BF14" s="74">
        <v>0</v>
      </c>
      <c r="BG14" s="338">
        <v>0</v>
      </c>
      <c r="BH14" s="379">
        <f t="shared" si="0"/>
        <v>1</v>
      </c>
      <c r="BI14" s="425">
        <f t="shared" si="1"/>
        <v>1</v>
      </c>
      <c r="BJ14" s="380">
        <f t="shared" si="2"/>
        <v>0</v>
      </c>
      <c r="BK14" s="425">
        <f t="shared" si="3"/>
        <v>0</v>
      </c>
      <c r="BL14" s="380">
        <f t="shared" si="4"/>
        <v>0</v>
      </c>
      <c r="BM14" s="425">
        <f t="shared" si="5"/>
        <v>0</v>
      </c>
      <c r="BN14" s="380">
        <f t="shared" si="6"/>
        <v>0</v>
      </c>
      <c r="BO14" s="425">
        <f t="shared" si="7"/>
        <v>0</v>
      </c>
      <c r="BP14" s="617">
        <f t="shared" ref="BP14:BP47" si="20">+AVERAGE(BD14:BG14)/AU14</f>
        <v>0.25</v>
      </c>
      <c r="BQ14" s="610">
        <f t="shared" si="8"/>
        <v>0.25</v>
      </c>
      <c r="BR14" s="625">
        <f t="shared" si="9"/>
        <v>0.25</v>
      </c>
      <c r="BS14" s="111">
        <v>318474</v>
      </c>
      <c r="BT14" s="109">
        <v>244698</v>
      </c>
      <c r="BU14" s="109">
        <v>0</v>
      </c>
      <c r="BV14" s="289">
        <f t="shared" si="10"/>
        <v>0.76834529663332019</v>
      </c>
      <c r="BW14" s="390" t="str">
        <f t="shared" si="11"/>
        <v xml:space="preserve"> -</v>
      </c>
      <c r="BX14" s="112">
        <v>630000</v>
      </c>
      <c r="BY14" s="109">
        <v>0</v>
      </c>
      <c r="BZ14" s="109">
        <v>0</v>
      </c>
      <c r="CA14" s="289">
        <f t="shared" si="12"/>
        <v>0</v>
      </c>
      <c r="CB14" s="397" t="str">
        <f t="shared" si="13"/>
        <v xml:space="preserve"> -</v>
      </c>
      <c r="CC14" s="111">
        <v>640000</v>
      </c>
      <c r="CD14" s="109">
        <v>0</v>
      </c>
      <c r="CE14" s="109">
        <v>0</v>
      </c>
      <c r="CF14" s="289">
        <f t="shared" si="14"/>
        <v>0</v>
      </c>
      <c r="CG14" s="390" t="str">
        <f t="shared" si="15"/>
        <v xml:space="preserve"> -</v>
      </c>
      <c r="CH14" s="112">
        <v>660000</v>
      </c>
      <c r="CI14" s="109">
        <v>0</v>
      </c>
      <c r="CJ14" s="109">
        <v>0</v>
      </c>
      <c r="CK14" s="289">
        <f t="shared" si="16"/>
        <v>0</v>
      </c>
      <c r="CL14" s="397" t="str">
        <f t="shared" si="17"/>
        <v xml:space="preserve"> -</v>
      </c>
      <c r="CM14" s="405">
        <v>2248474</v>
      </c>
      <c r="CN14" s="406">
        <v>244698</v>
      </c>
      <c r="CO14" s="406">
        <v>0</v>
      </c>
      <c r="CP14" s="412">
        <f t="shared" si="18"/>
        <v>0.10882847655787881</v>
      </c>
      <c r="CQ14" s="390" t="str">
        <f t="shared" si="19"/>
        <v xml:space="preserve"> -</v>
      </c>
      <c r="CR14" s="78">
        <v>16</v>
      </c>
      <c r="CS14" s="135" t="s">
        <v>1027</v>
      </c>
      <c r="CT14" s="279" t="s">
        <v>1038</v>
      </c>
      <c r="CU14" s="285" t="s">
        <v>902</v>
      </c>
    </row>
    <row r="15" spans="2:99" ht="30" x14ac:dyDescent="0.2">
      <c r="B15" s="856"/>
      <c r="C15" s="923"/>
      <c r="D15" s="862"/>
      <c r="E15" s="877"/>
      <c r="F15" s="877"/>
      <c r="G15" s="198"/>
      <c r="H15" s="877"/>
      <c r="I15" s="198"/>
      <c r="J15" s="198"/>
      <c r="K15" s="877"/>
      <c r="L15" s="198"/>
      <c r="M15" s="198"/>
      <c r="N15" s="877"/>
      <c r="O15" s="199"/>
      <c r="P15" s="199"/>
      <c r="Q15" s="87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783"/>
      <c r="AN15" s="873"/>
      <c r="AO15" s="783"/>
      <c r="AP15" s="773"/>
      <c r="AQ15" s="82" t="s">
        <v>762</v>
      </c>
      <c r="AR15" s="83">
        <v>0</v>
      </c>
      <c r="AS15" s="82" t="s">
        <v>763</v>
      </c>
      <c r="AT15" s="84">
        <v>13</v>
      </c>
      <c r="AU15" s="126">
        <v>10</v>
      </c>
      <c r="AV15" s="85">
        <v>6</v>
      </c>
      <c r="AW15" s="323">
        <v>0.6</v>
      </c>
      <c r="AX15" s="85">
        <v>2</v>
      </c>
      <c r="AY15" s="323">
        <v>0.2</v>
      </c>
      <c r="AZ15" s="85">
        <v>1</v>
      </c>
      <c r="BA15" s="329">
        <v>0.1</v>
      </c>
      <c r="BB15" s="86">
        <v>1</v>
      </c>
      <c r="BC15" s="329">
        <v>0.1</v>
      </c>
      <c r="BD15" s="87">
        <v>6</v>
      </c>
      <c r="BE15" s="85">
        <v>0</v>
      </c>
      <c r="BF15" s="85">
        <v>0</v>
      </c>
      <c r="BG15" s="339">
        <v>0</v>
      </c>
      <c r="BH15" s="377">
        <f t="shared" si="0"/>
        <v>1</v>
      </c>
      <c r="BI15" s="423">
        <f t="shared" si="1"/>
        <v>1</v>
      </c>
      <c r="BJ15" s="378">
        <f t="shared" si="2"/>
        <v>0</v>
      </c>
      <c r="BK15" s="423">
        <f t="shared" si="3"/>
        <v>0</v>
      </c>
      <c r="BL15" s="378">
        <f t="shared" si="4"/>
        <v>0</v>
      </c>
      <c r="BM15" s="423">
        <f t="shared" si="5"/>
        <v>0</v>
      </c>
      <c r="BN15" s="378">
        <f t="shared" si="6"/>
        <v>0</v>
      </c>
      <c r="BO15" s="423">
        <f t="shared" si="7"/>
        <v>0</v>
      </c>
      <c r="BP15" s="615">
        <f>+SUM(BD15:BG15)/AU15</f>
        <v>0.6</v>
      </c>
      <c r="BQ15" s="608">
        <f t="shared" si="8"/>
        <v>0.6</v>
      </c>
      <c r="BR15" s="623">
        <f t="shared" si="9"/>
        <v>0.6</v>
      </c>
      <c r="BS15" s="87">
        <v>1180000</v>
      </c>
      <c r="BT15" s="85">
        <v>1017386</v>
      </c>
      <c r="BU15" s="85">
        <v>0</v>
      </c>
      <c r="BV15" s="95">
        <f t="shared" si="10"/>
        <v>0.86219152542372879</v>
      </c>
      <c r="BW15" s="388" t="str">
        <f t="shared" si="11"/>
        <v xml:space="preserve"> -</v>
      </c>
      <c r="BX15" s="96">
        <v>300000</v>
      </c>
      <c r="BY15" s="85">
        <v>0</v>
      </c>
      <c r="BZ15" s="85">
        <v>0</v>
      </c>
      <c r="CA15" s="95">
        <f t="shared" si="12"/>
        <v>0</v>
      </c>
      <c r="CB15" s="395" t="str">
        <f t="shared" si="13"/>
        <v xml:space="preserve"> -</v>
      </c>
      <c r="CC15" s="87">
        <v>600000</v>
      </c>
      <c r="CD15" s="85">
        <v>0</v>
      </c>
      <c r="CE15" s="85">
        <v>0</v>
      </c>
      <c r="CF15" s="95">
        <f t="shared" si="14"/>
        <v>0</v>
      </c>
      <c r="CG15" s="388" t="str">
        <f t="shared" si="15"/>
        <v xml:space="preserve"> -</v>
      </c>
      <c r="CH15" s="96">
        <v>600000</v>
      </c>
      <c r="CI15" s="85">
        <v>0</v>
      </c>
      <c r="CJ15" s="85">
        <v>0</v>
      </c>
      <c r="CK15" s="95">
        <f t="shared" si="16"/>
        <v>0</v>
      </c>
      <c r="CL15" s="395" t="str">
        <f t="shared" si="17"/>
        <v xml:space="preserve"> -</v>
      </c>
      <c r="CM15" s="403">
        <v>2680000</v>
      </c>
      <c r="CN15" s="404">
        <v>1017386</v>
      </c>
      <c r="CO15" s="404">
        <v>0</v>
      </c>
      <c r="CP15" s="410">
        <f t="shared" si="18"/>
        <v>0.37962164179104479</v>
      </c>
      <c r="CQ15" s="388" t="str">
        <f t="shared" si="19"/>
        <v xml:space="preserve"> -</v>
      </c>
      <c r="CR15" s="90">
        <v>16</v>
      </c>
      <c r="CS15" s="138" t="s">
        <v>1027</v>
      </c>
      <c r="CT15" s="281" t="s">
        <v>1038</v>
      </c>
      <c r="CU15" s="286" t="s">
        <v>902</v>
      </c>
    </row>
    <row r="16" spans="2:99" ht="30" x14ac:dyDescent="0.2">
      <c r="B16" s="856"/>
      <c r="C16" s="923"/>
      <c r="D16" s="862"/>
      <c r="E16" s="877"/>
      <c r="F16" s="877"/>
      <c r="G16" s="198"/>
      <c r="H16" s="877"/>
      <c r="I16" s="198"/>
      <c r="J16" s="198"/>
      <c r="K16" s="877"/>
      <c r="L16" s="198"/>
      <c r="M16" s="198"/>
      <c r="N16" s="877"/>
      <c r="O16" s="199"/>
      <c r="P16" s="199"/>
      <c r="Q16" s="87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783"/>
      <c r="AN16" s="873"/>
      <c r="AO16" s="783"/>
      <c r="AP16" s="773"/>
      <c r="AQ16" s="82" t="s">
        <v>764</v>
      </c>
      <c r="AR16" s="83">
        <v>0</v>
      </c>
      <c r="AS16" s="82" t="s">
        <v>765</v>
      </c>
      <c r="AT16" s="93">
        <v>1</v>
      </c>
      <c r="AU16" s="134">
        <v>1</v>
      </c>
      <c r="AV16" s="94">
        <v>1</v>
      </c>
      <c r="AW16" s="323">
        <v>0.25</v>
      </c>
      <c r="AX16" s="94">
        <v>1</v>
      </c>
      <c r="AY16" s="323">
        <v>0.25</v>
      </c>
      <c r="AZ16" s="94">
        <v>1</v>
      </c>
      <c r="BA16" s="329">
        <v>0.25</v>
      </c>
      <c r="BB16" s="95">
        <v>1</v>
      </c>
      <c r="BC16" s="329">
        <v>0.25</v>
      </c>
      <c r="BD16" s="349">
        <v>1</v>
      </c>
      <c r="BE16" s="94">
        <v>0</v>
      </c>
      <c r="BF16" s="94">
        <v>0</v>
      </c>
      <c r="BG16" s="340">
        <v>0</v>
      </c>
      <c r="BH16" s="377">
        <f t="shared" si="0"/>
        <v>1</v>
      </c>
      <c r="BI16" s="423">
        <f t="shared" si="1"/>
        <v>1</v>
      </c>
      <c r="BJ16" s="378">
        <f t="shared" si="2"/>
        <v>0</v>
      </c>
      <c r="BK16" s="423">
        <f t="shared" si="3"/>
        <v>0</v>
      </c>
      <c r="BL16" s="378">
        <f t="shared" si="4"/>
        <v>0</v>
      </c>
      <c r="BM16" s="423">
        <f t="shared" si="5"/>
        <v>0</v>
      </c>
      <c r="BN16" s="378">
        <f t="shared" si="6"/>
        <v>0</v>
      </c>
      <c r="BO16" s="423">
        <f t="shared" si="7"/>
        <v>0</v>
      </c>
      <c r="BP16" s="615">
        <f t="shared" si="20"/>
        <v>0.25</v>
      </c>
      <c r="BQ16" s="608">
        <f t="shared" si="8"/>
        <v>0.25</v>
      </c>
      <c r="BR16" s="623">
        <f t="shared" si="9"/>
        <v>0.25</v>
      </c>
      <c r="BS16" s="87">
        <v>220000</v>
      </c>
      <c r="BT16" s="85">
        <v>218500</v>
      </c>
      <c r="BU16" s="85">
        <v>0</v>
      </c>
      <c r="BV16" s="95">
        <f t="shared" si="10"/>
        <v>0.99318181818181817</v>
      </c>
      <c r="BW16" s="388" t="str">
        <f t="shared" si="11"/>
        <v xml:space="preserve"> -</v>
      </c>
      <c r="BX16" s="96">
        <v>415000</v>
      </c>
      <c r="BY16" s="85">
        <v>0</v>
      </c>
      <c r="BZ16" s="85">
        <v>0</v>
      </c>
      <c r="CA16" s="95">
        <f t="shared" si="12"/>
        <v>0</v>
      </c>
      <c r="CB16" s="395" t="str">
        <f t="shared" si="13"/>
        <v xml:space="preserve"> -</v>
      </c>
      <c r="CC16" s="87">
        <v>440000</v>
      </c>
      <c r="CD16" s="85">
        <v>0</v>
      </c>
      <c r="CE16" s="85">
        <v>0</v>
      </c>
      <c r="CF16" s="95">
        <f t="shared" si="14"/>
        <v>0</v>
      </c>
      <c r="CG16" s="388" t="str">
        <f t="shared" si="15"/>
        <v xml:space="preserve"> -</v>
      </c>
      <c r="CH16" s="96">
        <v>460000</v>
      </c>
      <c r="CI16" s="85">
        <v>0</v>
      </c>
      <c r="CJ16" s="85">
        <v>0</v>
      </c>
      <c r="CK16" s="95">
        <f t="shared" si="16"/>
        <v>0</v>
      </c>
      <c r="CL16" s="395" t="str">
        <f t="shared" si="17"/>
        <v xml:space="preserve"> -</v>
      </c>
      <c r="CM16" s="403">
        <v>1535000</v>
      </c>
      <c r="CN16" s="404">
        <v>218500</v>
      </c>
      <c r="CO16" s="404">
        <v>0</v>
      </c>
      <c r="CP16" s="410">
        <f t="shared" si="18"/>
        <v>0.14234527687296417</v>
      </c>
      <c r="CQ16" s="388" t="str">
        <f t="shared" si="19"/>
        <v xml:space="preserve"> -</v>
      </c>
      <c r="CR16" s="90">
        <v>16</v>
      </c>
      <c r="CS16" s="138" t="s">
        <v>1027</v>
      </c>
      <c r="CT16" s="281" t="s">
        <v>1038</v>
      </c>
      <c r="CU16" s="286" t="s">
        <v>902</v>
      </c>
    </row>
    <row r="17" spans="2:118" ht="30" x14ac:dyDescent="0.2">
      <c r="B17" s="856"/>
      <c r="C17" s="923"/>
      <c r="D17" s="862"/>
      <c r="E17" s="877"/>
      <c r="F17" s="877"/>
      <c r="G17" s="198"/>
      <c r="H17" s="877"/>
      <c r="I17" s="198"/>
      <c r="J17" s="198"/>
      <c r="K17" s="877"/>
      <c r="L17" s="198"/>
      <c r="M17" s="198"/>
      <c r="N17" s="877"/>
      <c r="O17" s="199"/>
      <c r="P17" s="199"/>
      <c r="Q17" s="87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783"/>
      <c r="AN17" s="873"/>
      <c r="AO17" s="783"/>
      <c r="AP17" s="773"/>
      <c r="AQ17" s="82" t="s">
        <v>766</v>
      </c>
      <c r="AR17" s="83">
        <v>0</v>
      </c>
      <c r="AS17" s="82" t="s">
        <v>767</v>
      </c>
      <c r="AT17" s="93">
        <v>1</v>
      </c>
      <c r="AU17" s="134">
        <v>1</v>
      </c>
      <c r="AV17" s="94">
        <v>1</v>
      </c>
      <c r="AW17" s="323">
        <v>0.25</v>
      </c>
      <c r="AX17" s="94">
        <v>1</v>
      </c>
      <c r="AY17" s="323">
        <v>0.25</v>
      </c>
      <c r="AZ17" s="94">
        <v>1</v>
      </c>
      <c r="BA17" s="329">
        <v>0.25</v>
      </c>
      <c r="BB17" s="95">
        <v>1</v>
      </c>
      <c r="BC17" s="329">
        <v>0.25</v>
      </c>
      <c r="BD17" s="349">
        <v>1</v>
      </c>
      <c r="BE17" s="94">
        <v>0</v>
      </c>
      <c r="BF17" s="94">
        <v>0</v>
      </c>
      <c r="BG17" s="340">
        <v>0</v>
      </c>
      <c r="BH17" s="377">
        <f t="shared" si="0"/>
        <v>1</v>
      </c>
      <c r="BI17" s="423">
        <f t="shared" si="1"/>
        <v>1</v>
      </c>
      <c r="BJ17" s="378">
        <f t="shared" si="2"/>
        <v>0</v>
      </c>
      <c r="BK17" s="423">
        <f t="shared" si="3"/>
        <v>0</v>
      </c>
      <c r="BL17" s="378">
        <f t="shared" si="4"/>
        <v>0</v>
      </c>
      <c r="BM17" s="423">
        <f t="shared" si="5"/>
        <v>0</v>
      </c>
      <c r="BN17" s="378">
        <f t="shared" si="6"/>
        <v>0</v>
      </c>
      <c r="BO17" s="423">
        <f t="shared" si="7"/>
        <v>0</v>
      </c>
      <c r="BP17" s="615">
        <f t="shared" si="20"/>
        <v>0.25</v>
      </c>
      <c r="BQ17" s="608">
        <f t="shared" si="8"/>
        <v>0.25</v>
      </c>
      <c r="BR17" s="623">
        <f t="shared" si="9"/>
        <v>0.25</v>
      </c>
      <c r="BS17" s="87">
        <v>862861</v>
      </c>
      <c r="BT17" s="85">
        <v>822547</v>
      </c>
      <c r="BU17" s="85">
        <v>0</v>
      </c>
      <c r="BV17" s="95">
        <f t="shared" si="10"/>
        <v>0.95327868567474949</v>
      </c>
      <c r="BW17" s="388" t="str">
        <f t="shared" si="11"/>
        <v xml:space="preserve"> -</v>
      </c>
      <c r="BX17" s="96">
        <v>735000</v>
      </c>
      <c r="BY17" s="85">
        <v>0</v>
      </c>
      <c r="BZ17" s="85">
        <v>0</v>
      </c>
      <c r="CA17" s="95">
        <f t="shared" si="12"/>
        <v>0</v>
      </c>
      <c r="CB17" s="395" t="str">
        <f t="shared" si="13"/>
        <v xml:space="preserve"> -</v>
      </c>
      <c r="CC17" s="87">
        <v>750000</v>
      </c>
      <c r="CD17" s="85">
        <v>0</v>
      </c>
      <c r="CE17" s="85">
        <v>0</v>
      </c>
      <c r="CF17" s="95">
        <f t="shared" si="14"/>
        <v>0</v>
      </c>
      <c r="CG17" s="388" t="str">
        <f t="shared" si="15"/>
        <v xml:space="preserve"> -</v>
      </c>
      <c r="CH17" s="96">
        <v>750000</v>
      </c>
      <c r="CI17" s="85">
        <v>0</v>
      </c>
      <c r="CJ17" s="85">
        <v>0</v>
      </c>
      <c r="CK17" s="95">
        <f t="shared" si="16"/>
        <v>0</v>
      </c>
      <c r="CL17" s="395" t="str">
        <f t="shared" si="17"/>
        <v xml:space="preserve"> -</v>
      </c>
      <c r="CM17" s="403">
        <v>3097861</v>
      </c>
      <c r="CN17" s="404">
        <v>822547</v>
      </c>
      <c r="CO17" s="404">
        <v>0</v>
      </c>
      <c r="CP17" s="410">
        <f t="shared" si="18"/>
        <v>0.26552095139194432</v>
      </c>
      <c r="CQ17" s="388" t="str">
        <f t="shared" si="19"/>
        <v xml:space="preserve"> -</v>
      </c>
      <c r="CR17" s="90">
        <v>16</v>
      </c>
      <c r="CS17" s="138" t="s">
        <v>1027</v>
      </c>
      <c r="CT17" s="281" t="s">
        <v>1038</v>
      </c>
      <c r="CU17" s="286" t="s">
        <v>902</v>
      </c>
    </row>
    <row r="18" spans="2:118" ht="60" x14ac:dyDescent="0.2">
      <c r="B18" s="856"/>
      <c r="C18" s="923"/>
      <c r="D18" s="862"/>
      <c r="E18" s="877"/>
      <c r="F18" s="877"/>
      <c r="G18" s="198"/>
      <c r="H18" s="877"/>
      <c r="I18" s="198"/>
      <c r="J18" s="198"/>
      <c r="K18" s="877"/>
      <c r="L18" s="198"/>
      <c r="M18" s="198"/>
      <c r="N18" s="877"/>
      <c r="O18" s="199"/>
      <c r="P18" s="199"/>
      <c r="Q18" s="87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783"/>
      <c r="AN18" s="873"/>
      <c r="AO18" s="783"/>
      <c r="AP18" s="773"/>
      <c r="AQ18" s="82" t="s">
        <v>768</v>
      </c>
      <c r="AR18" s="83">
        <v>0</v>
      </c>
      <c r="AS18" s="82" t="s">
        <v>769</v>
      </c>
      <c r="AT18" s="84">
        <v>1</v>
      </c>
      <c r="AU18" s="126">
        <v>4</v>
      </c>
      <c r="AV18" s="85">
        <v>1</v>
      </c>
      <c r="AW18" s="323">
        <v>0.25</v>
      </c>
      <c r="AX18" s="85">
        <v>1</v>
      </c>
      <c r="AY18" s="323">
        <v>0.25</v>
      </c>
      <c r="AZ18" s="85">
        <v>1</v>
      </c>
      <c r="BA18" s="329">
        <v>0.25</v>
      </c>
      <c r="BB18" s="86">
        <v>1</v>
      </c>
      <c r="BC18" s="329">
        <v>0.25</v>
      </c>
      <c r="BD18" s="87">
        <v>1</v>
      </c>
      <c r="BE18" s="85">
        <v>0</v>
      </c>
      <c r="BF18" s="85">
        <v>0</v>
      </c>
      <c r="BG18" s="339">
        <v>0</v>
      </c>
      <c r="BH18" s="377">
        <f t="shared" si="0"/>
        <v>1</v>
      </c>
      <c r="BI18" s="423">
        <f t="shared" si="1"/>
        <v>1</v>
      </c>
      <c r="BJ18" s="378">
        <f t="shared" si="2"/>
        <v>0</v>
      </c>
      <c r="BK18" s="423">
        <f t="shared" si="3"/>
        <v>0</v>
      </c>
      <c r="BL18" s="378">
        <f t="shared" si="4"/>
        <v>0</v>
      </c>
      <c r="BM18" s="423">
        <f t="shared" si="5"/>
        <v>0</v>
      </c>
      <c r="BN18" s="378">
        <f t="shared" si="6"/>
        <v>0</v>
      </c>
      <c r="BO18" s="423">
        <f t="shared" si="7"/>
        <v>0</v>
      </c>
      <c r="BP18" s="615">
        <f>+SUM(BD18:BG18)/AU18</f>
        <v>0.25</v>
      </c>
      <c r="BQ18" s="608">
        <f t="shared" si="8"/>
        <v>0.25</v>
      </c>
      <c r="BR18" s="623">
        <f t="shared" si="9"/>
        <v>0.25</v>
      </c>
      <c r="BS18" s="87">
        <v>31199.54</v>
      </c>
      <c r="BT18" s="85">
        <v>31199.54</v>
      </c>
      <c r="BU18" s="85">
        <v>0</v>
      </c>
      <c r="BV18" s="95">
        <f t="shared" si="10"/>
        <v>1</v>
      </c>
      <c r="BW18" s="388" t="str">
        <f t="shared" si="11"/>
        <v xml:space="preserve"> -</v>
      </c>
      <c r="BX18" s="96">
        <v>300000</v>
      </c>
      <c r="BY18" s="85">
        <v>0</v>
      </c>
      <c r="BZ18" s="85">
        <v>0</v>
      </c>
      <c r="CA18" s="95">
        <f t="shared" si="12"/>
        <v>0</v>
      </c>
      <c r="CB18" s="395" t="str">
        <f t="shared" si="13"/>
        <v xml:space="preserve"> -</v>
      </c>
      <c r="CC18" s="87">
        <v>100000</v>
      </c>
      <c r="CD18" s="85">
        <v>0</v>
      </c>
      <c r="CE18" s="85">
        <v>0</v>
      </c>
      <c r="CF18" s="95">
        <f t="shared" si="14"/>
        <v>0</v>
      </c>
      <c r="CG18" s="388" t="str">
        <f t="shared" si="15"/>
        <v xml:space="preserve"> -</v>
      </c>
      <c r="CH18" s="96">
        <v>100000</v>
      </c>
      <c r="CI18" s="85">
        <v>0</v>
      </c>
      <c r="CJ18" s="85">
        <v>0</v>
      </c>
      <c r="CK18" s="95">
        <f t="shared" si="16"/>
        <v>0</v>
      </c>
      <c r="CL18" s="395" t="str">
        <f t="shared" si="17"/>
        <v xml:space="preserve"> -</v>
      </c>
      <c r="CM18" s="403">
        <v>531199.54</v>
      </c>
      <c r="CN18" s="404">
        <v>31199.54</v>
      </c>
      <c r="CO18" s="404">
        <v>0</v>
      </c>
      <c r="CP18" s="410">
        <f t="shared" si="18"/>
        <v>5.8734124656809751E-2</v>
      </c>
      <c r="CQ18" s="388" t="str">
        <f t="shared" si="19"/>
        <v xml:space="preserve"> -</v>
      </c>
      <c r="CR18" s="90" t="s">
        <v>1039</v>
      </c>
      <c r="CS18" s="138" t="s">
        <v>1027</v>
      </c>
      <c r="CT18" s="281" t="s">
        <v>1038</v>
      </c>
      <c r="CU18" s="286" t="s">
        <v>917</v>
      </c>
    </row>
    <row r="19" spans="2:118" ht="60" x14ac:dyDescent="0.2">
      <c r="B19" s="856"/>
      <c r="C19" s="923"/>
      <c r="D19" s="862"/>
      <c r="E19" s="877"/>
      <c r="F19" s="877"/>
      <c r="G19" s="198"/>
      <c r="H19" s="877"/>
      <c r="I19" s="198"/>
      <c r="J19" s="198"/>
      <c r="K19" s="877"/>
      <c r="L19" s="198"/>
      <c r="M19" s="198"/>
      <c r="N19" s="877"/>
      <c r="O19" s="199"/>
      <c r="P19" s="199"/>
      <c r="Q19" s="87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783"/>
      <c r="AN19" s="873"/>
      <c r="AO19" s="783"/>
      <c r="AP19" s="773"/>
      <c r="AQ19" s="82" t="s">
        <v>770</v>
      </c>
      <c r="AR19" s="83">
        <v>0</v>
      </c>
      <c r="AS19" s="82" t="s">
        <v>771</v>
      </c>
      <c r="AT19" s="93">
        <v>1</v>
      </c>
      <c r="AU19" s="134">
        <v>1</v>
      </c>
      <c r="AV19" s="94">
        <v>1</v>
      </c>
      <c r="AW19" s="323">
        <v>0.25</v>
      </c>
      <c r="AX19" s="94">
        <v>1</v>
      </c>
      <c r="AY19" s="323">
        <v>0.25</v>
      </c>
      <c r="AZ19" s="94">
        <v>1</v>
      </c>
      <c r="BA19" s="329">
        <v>0.25</v>
      </c>
      <c r="BB19" s="95">
        <v>1</v>
      </c>
      <c r="BC19" s="329">
        <v>0.25</v>
      </c>
      <c r="BD19" s="349">
        <v>1</v>
      </c>
      <c r="BE19" s="94">
        <v>0</v>
      </c>
      <c r="BF19" s="94">
        <v>0</v>
      </c>
      <c r="BG19" s="340">
        <v>0</v>
      </c>
      <c r="BH19" s="377">
        <f t="shared" si="0"/>
        <v>1</v>
      </c>
      <c r="BI19" s="423">
        <f t="shared" si="1"/>
        <v>1</v>
      </c>
      <c r="BJ19" s="378">
        <f t="shared" si="2"/>
        <v>0</v>
      </c>
      <c r="BK19" s="423">
        <f t="shared" si="3"/>
        <v>0</v>
      </c>
      <c r="BL19" s="378">
        <f t="shared" si="4"/>
        <v>0</v>
      </c>
      <c r="BM19" s="423">
        <f t="shared" si="5"/>
        <v>0</v>
      </c>
      <c r="BN19" s="378">
        <f t="shared" si="6"/>
        <v>0</v>
      </c>
      <c r="BO19" s="423">
        <f t="shared" si="7"/>
        <v>0</v>
      </c>
      <c r="BP19" s="615">
        <f t="shared" si="20"/>
        <v>0.25</v>
      </c>
      <c r="BQ19" s="608">
        <f t="shared" si="8"/>
        <v>0.25</v>
      </c>
      <c r="BR19" s="623">
        <f t="shared" si="9"/>
        <v>0.25</v>
      </c>
      <c r="BS19" s="87">
        <v>124798.16</v>
      </c>
      <c r="BT19" s="85">
        <v>124798.16</v>
      </c>
      <c r="BU19" s="85">
        <v>0</v>
      </c>
      <c r="BV19" s="95">
        <f t="shared" si="10"/>
        <v>1</v>
      </c>
      <c r="BW19" s="388" t="str">
        <f t="shared" si="11"/>
        <v xml:space="preserve"> -</v>
      </c>
      <c r="BX19" s="96">
        <v>100000</v>
      </c>
      <c r="BY19" s="85">
        <v>0</v>
      </c>
      <c r="BZ19" s="85">
        <v>0</v>
      </c>
      <c r="CA19" s="95">
        <f t="shared" si="12"/>
        <v>0</v>
      </c>
      <c r="CB19" s="395" t="str">
        <f t="shared" si="13"/>
        <v xml:space="preserve"> -</v>
      </c>
      <c r="CC19" s="87">
        <v>50000</v>
      </c>
      <c r="CD19" s="85">
        <v>0</v>
      </c>
      <c r="CE19" s="85">
        <v>0</v>
      </c>
      <c r="CF19" s="95">
        <f t="shared" si="14"/>
        <v>0</v>
      </c>
      <c r="CG19" s="388" t="str">
        <f t="shared" si="15"/>
        <v xml:space="preserve"> -</v>
      </c>
      <c r="CH19" s="96">
        <v>50000</v>
      </c>
      <c r="CI19" s="85">
        <v>0</v>
      </c>
      <c r="CJ19" s="85">
        <v>0</v>
      </c>
      <c r="CK19" s="95">
        <f t="shared" si="16"/>
        <v>0</v>
      </c>
      <c r="CL19" s="395" t="str">
        <f t="shared" si="17"/>
        <v xml:space="preserve"> -</v>
      </c>
      <c r="CM19" s="403">
        <v>324798.16000000003</v>
      </c>
      <c r="CN19" s="404">
        <v>124798.16</v>
      </c>
      <c r="CO19" s="404">
        <v>0</v>
      </c>
      <c r="CP19" s="410">
        <f t="shared" si="18"/>
        <v>0.38423296486654973</v>
      </c>
      <c r="CQ19" s="388" t="str">
        <f t="shared" si="19"/>
        <v xml:space="preserve"> -</v>
      </c>
      <c r="CR19" s="90">
        <v>11</v>
      </c>
      <c r="CS19" s="138" t="s">
        <v>1027</v>
      </c>
      <c r="CT19" s="281" t="s">
        <v>1038</v>
      </c>
      <c r="CU19" s="286" t="s">
        <v>917</v>
      </c>
    </row>
    <row r="20" spans="2:118" ht="45" x14ac:dyDescent="0.2">
      <c r="B20" s="856"/>
      <c r="C20" s="923"/>
      <c r="D20" s="862" t="s">
        <v>772</v>
      </c>
      <c r="E20" s="877">
        <v>75.900000000000006</v>
      </c>
      <c r="F20" s="877">
        <v>81</v>
      </c>
      <c r="G20" s="198"/>
      <c r="H20" s="877">
        <v>76.5</v>
      </c>
      <c r="I20" s="198"/>
      <c r="J20" s="198"/>
      <c r="K20" s="877">
        <v>78</v>
      </c>
      <c r="L20" s="198"/>
      <c r="M20" s="198"/>
      <c r="N20" s="877">
        <v>79.5</v>
      </c>
      <c r="O20" s="199"/>
      <c r="P20" s="199"/>
      <c r="Q20" s="878">
        <v>81</v>
      </c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783"/>
      <c r="AN20" s="873"/>
      <c r="AO20" s="783"/>
      <c r="AP20" s="773"/>
      <c r="AQ20" s="82" t="s">
        <v>773</v>
      </c>
      <c r="AR20" s="83">
        <v>0</v>
      </c>
      <c r="AS20" s="82" t="s">
        <v>774</v>
      </c>
      <c r="AT20" s="84">
        <v>1</v>
      </c>
      <c r="AU20" s="126">
        <v>1</v>
      </c>
      <c r="AV20" s="85">
        <v>1</v>
      </c>
      <c r="AW20" s="323">
        <v>0.25</v>
      </c>
      <c r="AX20" s="85">
        <v>1</v>
      </c>
      <c r="AY20" s="323">
        <v>0.25</v>
      </c>
      <c r="AZ20" s="85">
        <v>1</v>
      </c>
      <c r="BA20" s="329">
        <v>0.25</v>
      </c>
      <c r="BB20" s="86">
        <v>1</v>
      </c>
      <c r="BC20" s="329">
        <v>0.25</v>
      </c>
      <c r="BD20" s="87">
        <v>1</v>
      </c>
      <c r="BE20" s="85">
        <v>0</v>
      </c>
      <c r="BF20" s="85">
        <v>0</v>
      </c>
      <c r="BG20" s="339">
        <v>0</v>
      </c>
      <c r="BH20" s="377">
        <f t="shared" si="0"/>
        <v>1</v>
      </c>
      <c r="BI20" s="423">
        <f t="shared" si="1"/>
        <v>1</v>
      </c>
      <c r="BJ20" s="378">
        <f t="shared" si="2"/>
        <v>0</v>
      </c>
      <c r="BK20" s="423">
        <f t="shared" si="3"/>
        <v>0</v>
      </c>
      <c r="BL20" s="378">
        <f t="shared" si="4"/>
        <v>0</v>
      </c>
      <c r="BM20" s="423">
        <f t="shared" si="5"/>
        <v>0</v>
      </c>
      <c r="BN20" s="378">
        <f t="shared" si="6"/>
        <v>0</v>
      </c>
      <c r="BO20" s="423">
        <f t="shared" si="7"/>
        <v>0</v>
      </c>
      <c r="BP20" s="615">
        <f t="shared" si="20"/>
        <v>0.25</v>
      </c>
      <c r="BQ20" s="608">
        <f t="shared" si="8"/>
        <v>0.25</v>
      </c>
      <c r="BR20" s="623">
        <f t="shared" si="9"/>
        <v>0.25</v>
      </c>
      <c r="BS20" s="87">
        <v>461761.495</v>
      </c>
      <c r="BT20" s="85">
        <v>437916.12599999999</v>
      </c>
      <c r="BU20" s="85">
        <v>0</v>
      </c>
      <c r="BV20" s="95">
        <f t="shared" si="10"/>
        <v>0.94835998830954926</v>
      </c>
      <c r="BW20" s="388" t="str">
        <f t="shared" si="11"/>
        <v xml:space="preserve"> -</v>
      </c>
      <c r="BX20" s="96">
        <v>700000</v>
      </c>
      <c r="BY20" s="85">
        <v>0</v>
      </c>
      <c r="BZ20" s="85">
        <v>0</v>
      </c>
      <c r="CA20" s="95">
        <f t="shared" si="12"/>
        <v>0</v>
      </c>
      <c r="CB20" s="395" t="str">
        <f t="shared" si="13"/>
        <v xml:space="preserve"> -</v>
      </c>
      <c r="CC20" s="87">
        <v>600000</v>
      </c>
      <c r="CD20" s="85">
        <v>0</v>
      </c>
      <c r="CE20" s="85">
        <v>0</v>
      </c>
      <c r="CF20" s="95">
        <f t="shared" si="14"/>
        <v>0</v>
      </c>
      <c r="CG20" s="388" t="str">
        <f t="shared" si="15"/>
        <v xml:space="preserve"> -</v>
      </c>
      <c r="CH20" s="87">
        <v>600000</v>
      </c>
      <c r="CI20" s="85">
        <v>0</v>
      </c>
      <c r="CJ20" s="85">
        <v>0</v>
      </c>
      <c r="CK20" s="95">
        <f t="shared" si="16"/>
        <v>0</v>
      </c>
      <c r="CL20" s="395" t="str">
        <f t="shared" si="17"/>
        <v xml:space="preserve"> -</v>
      </c>
      <c r="CM20" s="403">
        <v>2361761.4950000001</v>
      </c>
      <c r="CN20" s="404">
        <v>437916.12599999999</v>
      </c>
      <c r="CO20" s="404">
        <v>0</v>
      </c>
      <c r="CP20" s="410">
        <f t="shared" si="18"/>
        <v>0.18541928426180898</v>
      </c>
      <c r="CQ20" s="388" t="str">
        <f t="shared" si="19"/>
        <v xml:space="preserve"> -</v>
      </c>
      <c r="CR20" s="90">
        <v>9</v>
      </c>
      <c r="CS20" s="138" t="s">
        <v>1027</v>
      </c>
      <c r="CT20" s="281" t="s">
        <v>1038</v>
      </c>
      <c r="CU20" s="286" t="s">
        <v>917</v>
      </c>
    </row>
    <row r="21" spans="2:118" ht="30" x14ac:dyDescent="0.2">
      <c r="B21" s="856"/>
      <c r="C21" s="923"/>
      <c r="D21" s="862"/>
      <c r="E21" s="877"/>
      <c r="F21" s="877"/>
      <c r="G21" s="198"/>
      <c r="H21" s="877"/>
      <c r="I21" s="198"/>
      <c r="J21" s="198"/>
      <c r="K21" s="877"/>
      <c r="L21" s="198"/>
      <c r="M21" s="198"/>
      <c r="N21" s="877"/>
      <c r="O21" s="199"/>
      <c r="P21" s="199"/>
      <c r="Q21" s="87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783"/>
      <c r="AN21" s="873"/>
      <c r="AO21" s="783"/>
      <c r="AP21" s="773"/>
      <c r="AQ21" s="82" t="s">
        <v>775</v>
      </c>
      <c r="AR21" s="83">
        <v>0</v>
      </c>
      <c r="AS21" s="82" t="s">
        <v>776</v>
      </c>
      <c r="AT21" s="84">
        <v>1</v>
      </c>
      <c r="AU21" s="126">
        <v>1</v>
      </c>
      <c r="AV21" s="85">
        <v>1</v>
      </c>
      <c r="AW21" s="323">
        <v>0.25</v>
      </c>
      <c r="AX21" s="85">
        <v>1</v>
      </c>
      <c r="AY21" s="323">
        <v>0.25</v>
      </c>
      <c r="AZ21" s="85">
        <v>1</v>
      </c>
      <c r="BA21" s="329">
        <v>0.25</v>
      </c>
      <c r="BB21" s="86">
        <v>1</v>
      </c>
      <c r="BC21" s="329">
        <v>0.25</v>
      </c>
      <c r="BD21" s="87">
        <v>1</v>
      </c>
      <c r="BE21" s="85">
        <v>0</v>
      </c>
      <c r="BF21" s="85">
        <v>0</v>
      </c>
      <c r="BG21" s="339">
        <v>0</v>
      </c>
      <c r="BH21" s="377">
        <f t="shared" si="0"/>
        <v>1</v>
      </c>
      <c r="BI21" s="423">
        <f t="shared" si="1"/>
        <v>1</v>
      </c>
      <c r="BJ21" s="378">
        <f t="shared" si="2"/>
        <v>0</v>
      </c>
      <c r="BK21" s="423">
        <f t="shared" si="3"/>
        <v>0</v>
      </c>
      <c r="BL21" s="378">
        <f t="shared" si="4"/>
        <v>0</v>
      </c>
      <c r="BM21" s="423">
        <f t="shared" si="5"/>
        <v>0</v>
      </c>
      <c r="BN21" s="378">
        <f t="shared" si="6"/>
        <v>0</v>
      </c>
      <c r="BO21" s="423">
        <f t="shared" si="7"/>
        <v>0</v>
      </c>
      <c r="BP21" s="615">
        <f t="shared" si="20"/>
        <v>0.25</v>
      </c>
      <c r="BQ21" s="608">
        <f t="shared" si="8"/>
        <v>0.25</v>
      </c>
      <c r="BR21" s="623">
        <f t="shared" si="9"/>
        <v>0.25</v>
      </c>
      <c r="BS21" s="87">
        <v>0</v>
      </c>
      <c r="BT21" s="85">
        <v>0</v>
      </c>
      <c r="BU21" s="85">
        <v>0</v>
      </c>
      <c r="BV21" s="95" t="str">
        <f t="shared" si="10"/>
        <v xml:space="preserve"> -</v>
      </c>
      <c r="BW21" s="388" t="str">
        <f t="shared" si="11"/>
        <v xml:space="preserve"> -</v>
      </c>
      <c r="BX21" s="96">
        <v>5497498.5300000003</v>
      </c>
      <c r="BY21" s="85">
        <v>0</v>
      </c>
      <c r="BZ21" s="85">
        <v>0</v>
      </c>
      <c r="CA21" s="95">
        <f t="shared" si="12"/>
        <v>0</v>
      </c>
      <c r="CB21" s="395" t="str">
        <f t="shared" si="13"/>
        <v xml:space="preserve"> -</v>
      </c>
      <c r="CC21" s="87">
        <v>7271734</v>
      </c>
      <c r="CD21" s="85">
        <v>0</v>
      </c>
      <c r="CE21" s="85">
        <v>0</v>
      </c>
      <c r="CF21" s="95">
        <f t="shared" si="14"/>
        <v>0</v>
      </c>
      <c r="CG21" s="388" t="str">
        <f t="shared" si="15"/>
        <v xml:space="preserve"> -</v>
      </c>
      <c r="CH21" s="400">
        <v>7661810</v>
      </c>
      <c r="CI21" s="400">
        <v>0</v>
      </c>
      <c r="CJ21" s="85">
        <v>0</v>
      </c>
      <c r="CK21" s="95">
        <f t="shared" si="16"/>
        <v>0</v>
      </c>
      <c r="CL21" s="395" t="str">
        <f t="shared" si="17"/>
        <v xml:space="preserve"> -</v>
      </c>
      <c r="CM21" s="403">
        <v>20431042.530000001</v>
      </c>
      <c r="CN21" s="404">
        <v>0</v>
      </c>
      <c r="CO21" s="404">
        <v>0</v>
      </c>
      <c r="CP21" s="410">
        <f t="shared" si="18"/>
        <v>0</v>
      </c>
      <c r="CQ21" s="388" t="str">
        <f t="shared" si="19"/>
        <v xml:space="preserve"> -</v>
      </c>
      <c r="CR21" s="90">
        <v>11</v>
      </c>
      <c r="CS21" s="138" t="s">
        <v>1027</v>
      </c>
      <c r="CT21" s="281" t="s">
        <v>1038</v>
      </c>
      <c r="CU21" s="286" t="s">
        <v>911</v>
      </c>
    </row>
    <row r="22" spans="2:118" ht="30.75" thickBot="1" x14ac:dyDescent="0.25">
      <c r="B22" s="856"/>
      <c r="C22" s="923"/>
      <c r="D22" s="862"/>
      <c r="E22" s="877"/>
      <c r="F22" s="877"/>
      <c r="G22" s="198"/>
      <c r="H22" s="877"/>
      <c r="I22" s="198"/>
      <c r="J22" s="198"/>
      <c r="K22" s="877"/>
      <c r="L22" s="198"/>
      <c r="M22" s="198"/>
      <c r="N22" s="877"/>
      <c r="O22" s="199"/>
      <c r="P22" s="199"/>
      <c r="Q22" s="878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781"/>
      <c r="AN22" s="874"/>
      <c r="AO22" s="781"/>
      <c r="AP22" s="774"/>
      <c r="AQ22" s="116" t="s">
        <v>777</v>
      </c>
      <c r="AR22" s="117">
        <v>0</v>
      </c>
      <c r="AS22" s="116" t="s">
        <v>778</v>
      </c>
      <c r="AT22" s="118">
        <v>1</v>
      </c>
      <c r="AU22" s="30">
        <v>4</v>
      </c>
      <c r="AV22" s="121">
        <v>1</v>
      </c>
      <c r="AW22" s="326">
        <v>0.25</v>
      </c>
      <c r="AX22" s="121">
        <v>1</v>
      </c>
      <c r="AY22" s="326">
        <v>0.25</v>
      </c>
      <c r="AZ22" s="121">
        <v>1</v>
      </c>
      <c r="BA22" s="332">
        <v>0.25</v>
      </c>
      <c r="BB22" s="144">
        <v>1</v>
      </c>
      <c r="BC22" s="332">
        <v>0.25</v>
      </c>
      <c r="BD22" s="120">
        <v>0</v>
      </c>
      <c r="BE22" s="121">
        <v>0</v>
      </c>
      <c r="BF22" s="121">
        <v>0</v>
      </c>
      <c r="BG22" s="346">
        <v>0</v>
      </c>
      <c r="BH22" s="383">
        <f t="shared" si="0"/>
        <v>0</v>
      </c>
      <c r="BI22" s="427">
        <f t="shared" si="1"/>
        <v>0</v>
      </c>
      <c r="BJ22" s="384">
        <f t="shared" si="2"/>
        <v>0</v>
      </c>
      <c r="BK22" s="427">
        <f t="shared" si="3"/>
        <v>0</v>
      </c>
      <c r="BL22" s="384">
        <f t="shared" si="4"/>
        <v>0</v>
      </c>
      <c r="BM22" s="427">
        <f t="shared" si="5"/>
        <v>0</v>
      </c>
      <c r="BN22" s="384">
        <f t="shared" si="6"/>
        <v>0</v>
      </c>
      <c r="BO22" s="427">
        <f t="shared" si="7"/>
        <v>0</v>
      </c>
      <c r="BP22" s="618">
        <f>+SUM(BD22:BG22)/AU22</f>
        <v>0</v>
      </c>
      <c r="BQ22" s="611">
        <f t="shared" si="8"/>
        <v>0</v>
      </c>
      <c r="BR22" s="626">
        <f t="shared" si="9"/>
        <v>0</v>
      </c>
      <c r="BS22" s="120">
        <v>9400</v>
      </c>
      <c r="BT22" s="121">
        <v>0</v>
      </c>
      <c r="BU22" s="121">
        <v>0</v>
      </c>
      <c r="BV22" s="233">
        <f t="shared" si="10"/>
        <v>0</v>
      </c>
      <c r="BW22" s="391" t="str">
        <f t="shared" si="11"/>
        <v xml:space="preserve"> -</v>
      </c>
      <c r="BX22" s="122">
        <v>20000</v>
      </c>
      <c r="BY22" s="121">
        <v>0</v>
      </c>
      <c r="BZ22" s="121">
        <v>0</v>
      </c>
      <c r="CA22" s="233">
        <f t="shared" si="12"/>
        <v>0</v>
      </c>
      <c r="CB22" s="398" t="str">
        <f t="shared" si="13"/>
        <v xml:space="preserve"> -</v>
      </c>
      <c r="CC22" s="120">
        <v>20000</v>
      </c>
      <c r="CD22" s="121">
        <v>0</v>
      </c>
      <c r="CE22" s="121">
        <v>0</v>
      </c>
      <c r="CF22" s="233">
        <f t="shared" si="14"/>
        <v>0</v>
      </c>
      <c r="CG22" s="391" t="str">
        <f t="shared" si="15"/>
        <v xml:space="preserve"> -</v>
      </c>
      <c r="CH22" s="505">
        <v>20000</v>
      </c>
      <c r="CI22" s="505">
        <v>0</v>
      </c>
      <c r="CJ22" s="121">
        <v>0</v>
      </c>
      <c r="CK22" s="233">
        <f t="shared" si="16"/>
        <v>0</v>
      </c>
      <c r="CL22" s="398" t="str">
        <f t="shared" si="17"/>
        <v xml:space="preserve"> -</v>
      </c>
      <c r="CM22" s="465">
        <v>69400</v>
      </c>
      <c r="CN22" s="466">
        <v>0</v>
      </c>
      <c r="CO22" s="466">
        <v>0</v>
      </c>
      <c r="CP22" s="467">
        <f t="shared" si="18"/>
        <v>0</v>
      </c>
      <c r="CQ22" s="391" t="str">
        <f t="shared" si="19"/>
        <v xml:space="preserve"> -</v>
      </c>
      <c r="CR22" s="123">
        <v>11</v>
      </c>
      <c r="CS22" s="143" t="s">
        <v>1027</v>
      </c>
      <c r="CT22" s="283" t="s">
        <v>1038</v>
      </c>
      <c r="CU22" s="287" t="s">
        <v>911</v>
      </c>
    </row>
    <row r="23" spans="2:118" ht="12.95" customHeight="1" thickBot="1" x14ac:dyDescent="0.25">
      <c r="B23" s="856"/>
      <c r="C23" s="923"/>
      <c r="D23" s="862"/>
      <c r="E23" s="877"/>
      <c r="F23" s="877"/>
      <c r="G23" s="198"/>
      <c r="H23" s="877"/>
      <c r="I23" s="198"/>
      <c r="J23" s="198"/>
      <c r="K23" s="877"/>
      <c r="L23" s="198"/>
      <c r="M23" s="198"/>
      <c r="N23" s="877"/>
      <c r="O23" s="199"/>
      <c r="P23" s="199"/>
      <c r="Q23" s="878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685"/>
      <c r="AN23" s="686"/>
      <c r="AO23" s="687"/>
      <c r="AP23" s="688"/>
      <c r="AQ23" s="688"/>
      <c r="AR23" s="689"/>
      <c r="AS23" s="688"/>
      <c r="AT23" s="690"/>
      <c r="AU23" s="691"/>
      <c r="AV23" s="690"/>
      <c r="AW23" s="692"/>
      <c r="AX23" s="690"/>
      <c r="AY23" s="692"/>
      <c r="AZ23" s="690"/>
      <c r="BA23" s="692"/>
      <c r="BB23" s="690"/>
      <c r="BC23" s="692"/>
      <c r="BD23" s="688"/>
      <c r="BE23" s="688"/>
      <c r="BF23" s="688"/>
      <c r="BG23" s="688"/>
      <c r="BH23" s="693"/>
      <c r="BI23" s="694"/>
      <c r="BJ23" s="693"/>
      <c r="BK23" s="694"/>
      <c r="BL23" s="693"/>
      <c r="BM23" s="694"/>
      <c r="BN23" s="693"/>
      <c r="BO23" s="694"/>
      <c r="BP23" s="695"/>
      <c r="BQ23" s="694"/>
      <c r="BR23" s="696"/>
      <c r="BS23" s="688"/>
      <c r="BT23" s="688"/>
      <c r="BU23" s="688"/>
      <c r="BV23" s="693"/>
      <c r="BW23" s="697"/>
      <c r="BX23" s="688"/>
      <c r="BY23" s="688"/>
      <c r="BZ23" s="688"/>
      <c r="CA23" s="693"/>
      <c r="CB23" s="697"/>
      <c r="CC23" s="688"/>
      <c r="CD23" s="688"/>
      <c r="CE23" s="688"/>
      <c r="CF23" s="693"/>
      <c r="CG23" s="697"/>
      <c r="CH23" s="688"/>
      <c r="CI23" s="688"/>
      <c r="CJ23" s="688"/>
      <c r="CK23" s="693"/>
      <c r="CL23" s="697"/>
      <c r="CM23" s="698"/>
      <c r="CN23" s="698"/>
      <c r="CO23" s="698"/>
      <c r="CP23" s="697"/>
      <c r="CQ23" s="697"/>
      <c r="CR23" s="688"/>
      <c r="CS23" s="686"/>
      <c r="CT23" s="688"/>
      <c r="CU23" s="699"/>
    </row>
    <row r="24" spans="2:118" ht="60" x14ac:dyDescent="0.2">
      <c r="B24" s="856"/>
      <c r="C24" s="923"/>
      <c r="D24" s="862"/>
      <c r="E24" s="877"/>
      <c r="F24" s="877"/>
      <c r="G24" s="198"/>
      <c r="H24" s="877"/>
      <c r="I24" s="198"/>
      <c r="J24" s="198"/>
      <c r="K24" s="877"/>
      <c r="L24" s="198"/>
      <c r="M24" s="198"/>
      <c r="N24" s="877"/>
      <c r="O24" s="199"/>
      <c r="P24" s="199"/>
      <c r="Q24" s="878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780">
        <v>0.59470033028430613</v>
      </c>
      <c r="AN24" s="872" t="s">
        <v>779</v>
      </c>
      <c r="AO24" s="780">
        <v>0.20728935447445915</v>
      </c>
      <c r="AP24" s="779" t="s">
        <v>780</v>
      </c>
      <c r="AQ24" s="106" t="s">
        <v>781</v>
      </c>
      <c r="AR24" s="107">
        <v>0</v>
      </c>
      <c r="AS24" s="106" t="s">
        <v>782</v>
      </c>
      <c r="AT24" s="241">
        <v>0</v>
      </c>
      <c r="AU24" s="42">
        <v>1</v>
      </c>
      <c r="AV24" s="288">
        <v>0.7</v>
      </c>
      <c r="AW24" s="327">
        <v>0.7</v>
      </c>
      <c r="AX24" s="288">
        <v>0</v>
      </c>
      <c r="AY24" s="327">
        <v>0</v>
      </c>
      <c r="AZ24" s="288">
        <v>0.3</v>
      </c>
      <c r="BA24" s="333">
        <v>0.3</v>
      </c>
      <c r="BB24" s="289">
        <v>0</v>
      </c>
      <c r="BC24" s="333">
        <v>0</v>
      </c>
      <c r="BD24" s="362">
        <v>0.57999999999999996</v>
      </c>
      <c r="BE24" s="288">
        <v>0</v>
      </c>
      <c r="BF24" s="288">
        <v>0</v>
      </c>
      <c r="BG24" s="361">
        <v>0</v>
      </c>
      <c r="BH24" s="379">
        <f t="shared" si="0"/>
        <v>0.82857142857142851</v>
      </c>
      <c r="BI24" s="425">
        <f t="shared" si="1"/>
        <v>0.82857142857142851</v>
      </c>
      <c r="BJ24" s="380" t="str">
        <f t="shared" si="2"/>
        <v xml:space="preserve"> -</v>
      </c>
      <c r="BK24" s="425" t="str">
        <f t="shared" si="3"/>
        <v xml:space="preserve"> -</v>
      </c>
      <c r="BL24" s="380">
        <f t="shared" si="4"/>
        <v>0</v>
      </c>
      <c r="BM24" s="425">
        <f t="shared" si="5"/>
        <v>0</v>
      </c>
      <c r="BN24" s="380" t="str">
        <f t="shared" si="6"/>
        <v xml:space="preserve"> -</v>
      </c>
      <c r="BO24" s="425" t="str">
        <f t="shared" si="7"/>
        <v xml:space="preserve"> -</v>
      </c>
      <c r="BP24" s="617">
        <f>+SUM(BD24:BG24)/AU24</f>
        <v>0.57999999999999996</v>
      </c>
      <c r="BQ24" s="610">
        <f t="shared" si="8"/>
        <v>0.57999999999999996</v>
      </c>
      <c r="BR24" s="625">
        <f t="shared" si="9"/>
        <v>0.57999999999999996</v>
      </c>
      <c r="BS24" s="111">
        <v>0</v>
      </c>
      <c r="BT24" s="109">
        <v>0</v>
      </c>
      <c r="BU24" s="109">
        <v>72000</v>
      </c>
      <c r="BV24" s="289" t="str">
        <f t="shared" si="10"/>
        <v xml:space="preserve"> -</v>
      </c>
      <c r="BW24" s="390">
        <f t="shared" si="11"/>
        <v>1</v>
      </c>
      <c r="BX24" s="112">
        <v>0</v>
      </c>
      <c r="BY24" s="109">
        <v>0</v>
      </c>
      <c r="BZ24" s="109">
        <v>0</v>
      </c>
      <c r="CA24" s="289" t="str">
        <f t="shared" si="12"/>
        <v xml:space="preserve"> -</v>
      </c>
      <c r="CB24" s="397" t="str">
        <f t="shared" si="13"/>
        <v xml:space="preserve"> -</v>
      </c>
      <c r="CC24" s="111">
        <v>4700000</v>
      </c>
      <c r="CD24" s="109">
        <v>0</v>
      </c>
      <c r="CE24" s="109">
        <v>0</v>
      </c>
      <c r="CF24" s="289">
        <f t="shared" si="14"/>
        <v>0</v>
      </c>
      <c r="CG24" s="390" t="str">
        <f t="shared" si="15"/>
        <v xml:space="preserve"> -</v>
      </c>
      <c r="CH24" s="112">
        <v>0</v>
      </c>
      <c r="CI24" s="109">
        <v>0</v>
      </c>
      <c r="CJ24" s="109">
        <v>0</v>
      </c>
      <c r="CK24" s="289" t="str">
        <f t="shared" si="16"/>
        <v xml:space="preserve"> -</v>
      </c>
      <c r="CL24" s="397" t="str">
        <f t="shared" si="17"/>
        <v xml:space="preserve"> -</v>
      </c>
      <c r="CM24" s="405">
        <v>4700000</v>
      </c>
      <c r="CN24" s="406">
        <v>0</v>
      </c>
      <c r="CO24" s="406">
        <v>72000</v>
      </c>
      <c r="CP24" s="412">
        <f t="shared" si="18"/>
        <v>0</v>
      </c>
      <c r="CQ24" s="390">
        <f t="shared" si="19"/>
        <v>1</v>
      </c>
      <c r="CR24" s="113" t="s">
        <v>1040</v>
      </c>
      <c r="CS24" s="114" t="s">
        <v>1027</v>
      </c>
      <c r="CT24" s="290" t="s">
        <v>1041</v>
      </c>
      <c r="CU24" s="291" t="s">
        <v>916</v>
      </c>
    </row>
    <row r="25" spans="2:118" ht="66.75" customHeight="1" thickBot="1" x14ac:dyDescent="0.25">
      <c r="B25" s="856"/>
      <c r="C25" s="923"/>
      <c r="D25" s="862"/>
      <c r="E25" s="877"/>
      <c r="F25" s="877"/>
      <c r="G25" s="198"/>
      <c r="H25" s="877"/>
      <c r="I25" s="198"/>
      <c r="J25" s="198"/>
      <c r="K25" s="877"/>
      <c r="L25" s="198"/>
      <c r="M25" s="198"/>
      <c r="N25" s="877"/>
      <c r="O25" s="199"/>
      <c r="P25" s="199"/>
      <c r="Q25" s="87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783"/>
      <c r="AN25" s="873"/>
      <c r="AO25" s="781"/>
      <c r="AP25" s="774"/>
      <c r="AQ25" s="116" t="s">
        <v>783</v>
      </c>
      <c r="AR25" s="117">
        <v>0</v>
      </c>
      <c r="AS25" s="116" t="s">
        <v>784</v>
      </c>
      <c r="AT25" s="118">
        <v>1</v>
      </c>
      <c r="AU25" s="30">
        <v>1</v>
      </c>
      <c r="AV25" s="139">
        <v>1</v>
      </c>
      <c r="AW25" s="324">
        <v>0.25</v>
      </c>
      <c r="AX25" s="139">
        <v>1</v>
      </c>
      <c r="AY25" s="324">
        <v>0.25</v>
      </c>
      <c r="AZ25" s="139">
        <v>1</v>
      </c>
      <c r="BA25" s="330">
        <v>0.25</v>
      </c>
      <c r="BB25" s="140">
        <v>1</v>
      </c>
      <c r="BC25" s="330">
        <v>0.25</v>
      </c>
      <c r="BD25" s="141">
        <v>1</v>
      </c>
      <c r="BE25" s="121">
        <v>0</v>
      </c>
      <c r="BF25" s="121">
        <v>0</v>
      </c>
      <c r="BG25" s="346">
        <v>0</v>
      </c>
      <c r="BH25" s="381">
        <f t="shared" si="0"/>
        <v>1</v>
      </c>
      <c r="BI25" s="424">
        <f t="shared" si="1"/>
        <v>1</v>
      </c>
      <c r="BJ25" s="382">
        <f t="shared" si="2"/>
        <v>0</v>
      </c>
      <c r="BK25" s="424">
        <f t="shared" si="3"/>
        <v>0</v>
      </c>
      <c r="BL25" s="382">
        <f t="shared" si="4"/>
        <v>0</v>
      </c>
      <c r="BM25" s="424">
        <f t="shared" si="5"/>
        <v>0</v>
      </c>
      <c r="BN25" s="382">
        <f t="shared" si="6"/>
        <v>0</v>
      </c>
      <c r="BO25" s="424">
        <f t="shared" si="7"/>
        <v>0</v>
      </c>
      <c r="BP25" s="616">
        <f t="shared" si="20"/>
        <v>0.25</v>
      </c>
      <c r="BQ25" s="609">
        <f t="shared" si="8"/>
        <v>0.25</v>
      </c>
      <c r="BR25" s="624">
        <f t="shared" si="9"/>
        <v>0.25</v>
      </c>
      <c r="BS25" s="141">
        <v>92375</v>
      </c>
      <c r="BT25" s="139">
        <v>77000</v>
      </c>
      <c r="BU25" s="139">
        <v>0</v>
      </c>
      <c r="BV25" s="147">
        <f t="shared" si="10"/>
        <v>0.83355886332882279</v>
      </c>
      <c r="BW25" s="389" t="str">
        <f t="shared" si="11"/>
        <v xml:space="preserve"> -</v>
      </c>
      <c r="BX25" s="142">
        <v>1250000</v>
      </c>
      <c r="BY25" s="139">
        <v>0</v>
      </c>
      <c r="BZ25" s="139">
        <v>0</v>
      </c>
      <c r="CA25" s="147">
        <f t="shared" si="12"/>
        <v>0</v>
      </c>
      <c r="CB25" s="396" t="str">
        <f t="shared" si="13"/>
        <v xml:space="preserve"> -</v>
      </c>
      <c r="CC25" s="141">
        <v>1000000</v>
      </c>
      <c r="CD25" s="139">
        <v>0</v>
      </c>
      <c r="CE25" s="139">
        <v>0</v>
      </c>
      <c r="CF25" s="147">
        <f t="shared" si="14"/>
        <v>0</v>
      </c>
      <c r="CG25" s="389" t="str">
        <f t="shared" si="15"/>
        <v xml:space="preserve"> -</v>
      </c>
      <c r="CH25" s="142">
        <v>1000000</v>
      </c>
      <c r="CI25" s="139">
        <v>0</v>
      </c>
      <c r="CJ25" s="139">
        <v>0</v>
      </c>
      <c r="CK25" s="147">
        <f t="shared" si="16"/>
        <v>0</v>
      </c>
      <c r="CL25" s="396" t="str">
        <f t="shared" si="17"/>
        <v xml:space="preserve"> -</v>
      </c>
      <c r="CM25" s="407">
        <v>3342375</v>
      </c>
      <c r="CN25" s="408">
        <v>77000</v>
      </c>
      <c r="CO25" s="408">
        <v>0</v>
      </c>
      <c r="CP25" s="411">
        <f t="shared" si="18"/>
        <v>2.3037510752084968E-2</v>
      </c>
      <c r="CQ25" s="389" t="str">
        <f t="shared" si="19"/>
        <v xml:space="preserve"> -</v>
      </c>
      <c r="CR25" s="123" t="s">
        <v>1042</v>
      </c>
      <c r="CS25" s="143" t="s">
        <v>1027</v>
      </c>
      <c r="CT25" s="292" t="s">
        <v>1043</v>
      </c>
      <c r="CU25" s="284" t="s">
        <v>916</v>
      </c>
    </row>
    <row r="26" spans="2:118" ht="30" x14ac:dyDescent="0.2">
      <c r="B26" s="856"/>
      <c r="C26" s="923"/>
      <c r="D26" s="862"/>
      <c r="E26" s="877"/>
      <c r="F26" s="877"/>
      <c r="G26" s="198"/>
      <c r="H26" s="877"/>
      <c r="I26" s="198"/>
      <c r="J26" s="198"/>
      <c r="K26" s="877"/>
      <c r="L26" s="198"/>
      <c r="M26" s="198"/>
      <c r="N26" s="877"/>
      <c r="O26" s="199"/>
      <c r="P26" s="199"/>
      <c r="Q26" s="87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783"/>
      <c r="AN26" s="873"/>
      <c r="AO26" s="776">
        <v>0.73839902426585724</v>
      </c>
      <c r="AP26" s="772" t="s">
        <v>785</v>
      </c>
      <c r="AQ26" s="70" t="s">
        <v>786</v>
      </c>
      <c r="AR26" s="71">
        <v>0</v>
      </c>
      <c r="AS26" s="70" t="s">
        <v>787</v>
      </c>
      <c r="AT26" s="72">
        <v>2</v>
      </c>
      <c r="AU26" s="73">
        <v>2</v>
      </c>
      <c r="AV26" s="74">
        <v>2</v>
      </c>
      <c r="AW26" s="323">
        <v>0.25</v>
      </c>
      <c r="AX26" s="74">
        <v>2</v>
      </c>
      <c r="AY26" s="323">
        <v>0.25</v>
      </c>
      <c r="AZ26" s="74">
        <v>2</v>
      </c>
      <c r="BA26" s="329">
        <v>0.25</v>
      </c>
      <c r="BB26" s="75">
        <v>2</v>
      </c>
      <c r="BC26" s="329">
        <v>0.25</v>
      </c>
      <c r="BD26" s="76">
        <v>2</v>
      </c>
      <c r="BE26" s="74">
        <v>0</v>
      </c>
      <c r="BF26" s="74">
        <v>0</v>
      </c>
      <c r="BG26" s="75">
        <v>0</v>
      </c>
      <c r="BH26" s="508">
        <f t="shared" si="0"/>
        <v>1</v>
      </c>
      <c r="BI26" s="422">
        <f t="shared" si="1"/>
        <v>1</v>
      </c>
      <c r="BJ26" s="376">
        <f t="shared" si="2"/>
        <v>0</v>
      </c>
      <c r="BK26" s="422">
        <f t="shared" si="3"/>
        <v>0</v>
      </c>
      <c r="BL26" s="376">
        <f t="shared" si="4"/>
        <v>0</v>
      </c>
      <c r="BM26" s="422">
        <f t="shared" si="5"/>
        <v>0</v>
      </c>
      <c r="BN26" s="376">
        <f t="shared" si="6"/>
        <v>0</v>
      </c>
      <c r="BO26" s="422">
        <f t="shared" si="7"/>
        <v>0</v>
      </c>
      <c r="BP26" s="614">
        <f t="shared" si="20"/>
        <v>0.25</v>
      </c>
      <c r="BQ26" s="607">
        <f t="shared" si="8"/>
        <v>0.25</v>
      </c>
      <c r="BR26" s="622">
        <f t="shared" si="9"/>
        <v>0.25</v>
      </c>
      <c r="BS26" s="87">
        <v>361838.47100000002</v>
      </c>
      <c r="BT26" s="85">
        <v>354601.70199999999</v>
      </c>
      <c r="BU26" s="74">
        <v>0</v>
      </c>
      <c r="BV26" s="95">
        <f>IF(BS26=0," -",BT26/BS26)</f>
        <v>0.98000000116073882</v>
      </c>
      <c r="BW26" s="388" t="str">
        <f>IF(BU26=0," -",IF(BT27=0,100%,BU26/BT27))</f>
        <v xml:space="preserve"> -</v>
      </c>
      <c r="BX26" s="77">
        <v>400000</v>
      </c>
      <c r="BY26" s="74">
        <v>0</v>
      </c>
      <c r="BZ26" s="74">
        <v>0</v>
      </c>
      <c r="CA26" s="95">
        <f t="shared" si="12"/>
        <v>0</v>
      </c>
      <c r="CB26" s="395" t="str">
        <f t="shared" si="13"/>
        <v xml:space="preserve"> -</v>
      </c>
      <c r="CC26" s="76">
        <v>400000</v>
      </c>
      <c r="CD26" s="74">
        <v>0</v>
      </c>
      <c r="CE26" s="74">
        <v>0</v>
      </c>
      <c r="CF26" s="95">
        <f t="shared" si="14"/>
        <v>0</v>
      </c>
      <c r="CG26" s="388" t="str">
        <f t="shared" si="15"/>
        <v xml:space="preserve"> -</v>
      </c>
      <c r="CH26" s="77">
        <v>400000</v>
      </c>
      <c r="CI26" s="74">
        <v>0</v>
      </c>
      <c r="CJ26" s="74">
        <v>0</v>
      </c>
      <c r="CK26" s="95">
        <f t="shared" si="16"/>
        <v>0</v>
      </c>
      <c r="CL26" s="395" t="str">
        <f t="shared" si="17"/>
        <v xml:space="preserve"> -</v>
      </c>
      <c r="CM26" s="403">
        <v>1294866.666</v>
      </c>
      <c r="CN26" s="404">
        <v>354601.70199999999</v>
      </c>
      <c r="CO26" s="404">
        <v>0</v>
      </c>
      <c r="CP26" s="410">
        <f>IF(CM26=0," -",CN26/CM26)</f>
        <v>0.27385190406932602</v>
      </c>
      <c r="CQ26" s="388" t="str">
        <f>IF(CO26=0," -",IF(CN27=0,100%,CO26/CN27))</f>
        <v xml:space="preserve"> -</v>
      </c>
      <c r="CR26" s="78">
        <v>11</v>
      </c>
      <c r="CS26" s="135" t="s">
        <v>1044</v>
      </c>
      <c r="CT26" s="293" t="s">
        <v>1045</v>
      </c>
      <c r="CU26" s="280" t="s">
        <v>921</v>
      </c>
    </row>
    <row r="27" spans="2:118" ht="30" x14ac:dyDescent="0.2">
      <c r="B27" s="856"/>
      <c r="C27" s="923"/>
      <c r="D27" s="862"/>
      <c r="E27" s="877"/>
      <c r="F27" s="877"/>
      <c r="G27" s="198"/>
      <c r="H27" s="877"/>
      <c r="I27" s="198"/>
      <c r="J27" s="198"/>
      <c r="K27" s="877"/>
      <c r="L27" s="198"/>
      <c r="M27" s="198"/>
      <c r="N27" s="877"/>
      <c r="O27" s="199"/>
      <c r="P27" s="199"/>
      <c r="Q27" s="87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783"/>
      <c r="AN27" s="873"/>
      <c r="AO27" s="783"/>
      <c r="AP27" s="773"/>
      <c r="AQ27" s="82" t="s">
        <v>788</v>
      </c>
      <c r="AR27" s="83">
        <v>0</v>
      </c>
      <c r="AS27" s="82" t="s">
        <v>789</v>
      </c>
      <c r="AT27" s="84">
        <v>0</v>
      </c>
      <c r="AU27" s="126">
        <v>1</v>
      </c>
      <c r="AV27" s="85">
        <v>1</v>
      </c>
      <c r="AW27" s="323">
        <v>0.25</v>
      </c>
      <c r="AX27" s="85">
        <v>1</v>
      </c>
      <c r="AY27" s="323">
        <v>0.25</v>
      </c>
      <c r="AZ27" s="85">
        <v>1</v>
      </c>
      <c r="BA27" s="329">
        <v>0.25</v>
      </c>
      <c r="BB27" s="86">
        <v>1</v>
      </c>
      <c r="BC27" s="329">
        <v>0.25</v>
      </c>
      <c r="BD27" s="87">
        <v>1</v>
      </c>
      <c r="BE27" s="85">
        <v>0</v>
      </c>
      <c r="BF27" s="85">
        <v>0</v>
      </c>
      <c r="BG27" s="86">
        <v>0</v>
      </c>
      <c r="BH27" s="509">
        <f t="shared" si="0"/>
        <v>1</v>
      </c>
      <c r="BI27" s="423">
        <f t="shared" si="1"/>
        <v>1</v>
      </c>
      <c r="BJ27" s="378">
        <f t="shared" si="2"/>
        <v>0</v>
      </c>
      <c r="BK27" s="423">
        <f t="shared" si="3"/>
        <v>0</v>
      </c>
      <c r="BL27" s="378">
        <f t="shared" si="4"/>
        <v>0</v>
      </c>
      <c r="BM27" s="423">
        <f t="shared" si="5"/>
        <v>0</v>
      </c>
      <c r="BN27" s="378">
        <f t="shared" si="6"/>
        <v>0</v>
      </c>
      <c r="BO27" s="423">
        <f t="shared" si="7"/>
        <v>0</v>
      </c>
      <c r="BP27" s="615">
        <f t="shared" si="20"/>
        <v>0.25</v>
      </c>
      <c r="BQ27" s="608">
        <f t="shared" si="8"/>
        <v>0.25</v>
      </c>
      <c r="BR27" s="623">
        <f t="shared" si="9"/>
        <v>0.25</v>
      </c>
      <c r="BS27" s="87">
        <v>94866.665999999997</v>
      </c>
      <c r="BT27" s="85">
        <v>92250</v>
      </c>
      <c r="BU27" s="85">
        <v>0</v>
      </c>
      <c r="BV27" s="95">
        <f>IF(BS27=0," -",BT27/BS27)</f>
        <v>0.97241743480265241</v>
      </c>
      <c r="BW27" s="388" t="str">
        <f>IF(BU27=0," -",IF(BT26=0,100%,BU27/BT26))</f>
        <v xml:space="preserve"> -</v>
      </c>
      <c r="BX27" s="96">
        <v>250000</v>
      </c>
      <c r="BY27" s="85">
        <v>0</v>
      </c>
      <c r="BZ27" s="85">
        <v>0</v>
      </c>
      <c r="CA27" s="95">
        <f t="shared" si="12"/>
        <v>0</v>
      </c>
      <c r="CB27" s="395" t="str">
        <f t="shared" si="13"/>
        <v xml:space="preserve"> -</v>
      </c>
      <c r="CC27" s="87">
        <v>350000</v>
      </c>
      <c r="CD27" s="85">
        <v>0</v>
      </c>
      <c r="CE27" s="85">
        <v>0</v>
      </c>
      <c r="CF27" s="95">
        <f t="shared" si="14"/>
        <v>0</v>
      </c>
      <c r="CG27" s="388" t="str">
        <f t="shared" si="15"/>
        <v xml:space="preserve"> -</v>
      </c>
      <c r="CH27" s="96">
        <v>300000</v>
      </c>
      <c r="CI27" s="85">
        <v>0</v>
      </c>
      <c r="CJ27" s="85">
        <v>0</v>
      </c>
      <c r="CK27" s="95">
        <f t="shared" si="16"/>
        <v>0</v>
      </c>
      <c r="CL27" s="395" t="str">
        <f t="shared" si="17"/>
        <v xml:space="preserve"> -</v>
      </c>
      <c r="CM27" s="403">
        <v>1261838.4709999999</v>
      </c>
      <c r="CN27" s="404">
        <v>92250</v>
      </c>
      <c r="CO27" s="404">
        <v>0</v>
      </c>
      <c r="CP27" s="410">
        <f>IF(CM27=0," -",CN27/CM27)</f>
        <v>7.3107614104436364E-2</v>
      </c>
      <c r="CQ27" s="388" t="str">
        <f>IF(CO27=0," -",IF(CN26=0,100%,CO27/CN26))</f>
        <v xml:space="preserve"> -</v>
      </c>
      <c r="CR27" s="90">
        <v>11</v>
      </c>
      <c r="CS27" s="138">
        <v>0</v>
      </c>
      <c r="CT27" s="294" t="s">
        <v>1046</v>
      </c>
      <c r="CU27" s="282" t="s">
        <v>921</v>
      </c>
    </row>
    <row r="28" spans="2:118" ht="30" x14ac:dyDescent="0.2">
      <c r="B28" s="856"/>
      <c r="C28" s="923"/>
      <c r="D28" s="862"/>
      <c r="E28" s="877"/>
      <c r="F28" s="877"/>
      <c r="G28" s="198"/>
      <c r="H28" s="877"/>
      <c r="I28" s="198"/>
      <c r="J28" s="198"/>
      <c r="K28" s="877"/>
      <c r="L28" s="198"/>
      <c r="M28" s="198"/>
      <c r="N28" s="877"/>
      <c r="O28" s="199"/>
      <c r="P28" s="199"/>
      <c r="Q28" s="87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783"/>
      <c r="AN28" s="873"/>
      <c r="AO28" s="783"/>
      <c r="AP28" s="773"/>
      <c r="AQ28" s="82" t="s">
        <v>790</v>
      </c>
      <c r="AR28" s="83">
        <v>0</v>
      </c>
      <c r="AS28" s="82" t="s">
        <v>791</v>
      </c>
      <c r="AT28" s="84">
        <v>2</v>
      </c>
      <c r="AU28" s="126">
        <v>2</v>
      </c>
      <c r="AV28" s="85">
        <v>2</v>
      </c>
      <c r="AW28" s="323">
        <v>0.25</v>
      </c>
      <c r="AX28" s="85">
        <v>2</v>
      </c>
      <c r="AY28" s="323">
        <v>0.25</v>
      </c>
      <c r="AZ28" s="85">
        <v>2</v>
      </c>
      <c r="BA28" s="329">
        <v>0.25</v>
      </c>
      <c r="BB28" s="86">
        <v>2</v>
      </c>
      <c r="BC28" s="329">
        <v>0.25</v>
      </c>
      <c r="BD28" s="87">
        <v>2</v>
      </c>
      <c r="BE28" s="85">
        <v>0</v>
      </c>
      <c r="BF28" s="85">
        <v>0</v>
      </c>
      <c r="BG28" s="86">
        <v>0</v>
      </c>
      <c r="BH28" s="509">
        <f t="shared" si="0"/>
        <v>1</v>
      </c>
      <c r="BI28" s="423">
        <f t="shared" si="1"/>
        <v>1</v>
      </c>
      <c r="BJ28" s="378">
        <f t="shared" si="2"/>
        <v>0</v>
      </c>
      <c r="BK28" s="423">
        <f t="shared" si="3"/>
        <v>0</v>
      </c>
      <c r="BL28" s="378">
        <f t="shared" si="4"/>
        <v>0</v>
      </c>
      <c r="BM28" s="423">
        <f t="shared" si="5"/>
        <v>0</v>
      </c>
      <c r="BN28" s="378">
        <f t="shared" si="6"/>
        <v>0</v>
      </c>
      <c r="BO28" s="423">
        <f t="shared" si="7"/>
        <v>0</v>
      </c>
      <c r="BP28" s="615">
        <f t="shared" si="20"/>
        <v>0.25</v>
      </c>
      <c r="BQ28" s="608">
        <f t="shared" si="8"/>
        <v>0.25</v>
      </c>
      <c r="BR28" s="623">
        <f t="shared" si="9"/>
        <v>0.25</v>
      </c>
      <c r="BS28" s="87">
        <v>0</v>
      </c>
      <c r="BT28" s="85">
        <v>0</v>
      </c>
      <c r="BU28" s="85">
        <v>0</v>
      </c>
      <c r="BV28" s="95" t="str">
        <f t="shared" si="10"/>
        <v xml:space="preserve"> -</v>
      </c>
      <c r="BW28" s="388" t="str">
        <f t="shared" si="11"/>
        <v xml:space="preserve"> -</v>
      </c>
      <c r="BX28" s="96">
        <v>50000</v>
      </c>
      <c r="BY28" s="85">
        <v>0</v>
      </c>
      <c r="BZ28" s="85">
        <v>0</v>
      </c>
      <c r="CA28" s="95">
        <f t="shared" si="12"/>
        <v>0</v>
      </c>
      <c r="CB28" s="395" t="str">
        <f t="shared" si="13"/>
        <v xml:space="preserve"> -</v>
      </c>
      <c r="CC28" s="87">
        <v>150000</v>
      </c>
      <c r="CD28" s="85">
        <v>0</v>
      </c>
      <c r="CE28" s="85">
        <v>0</v>
      </c>
      <c r="CF28" s="95">
        <f t="shared" si="14"/>
        <v>0</v>
      </c>
      <c r="CG28" s="388" t="str">
        <f t="shared" si="15"/>
        <v xml:space="preserve"> -</v>
      </c>
      <c r="CH28" s="96">
        <v>150000</v>
      </c>
      <c r="CI28" s="85">
        <v>0</v>
      </c>
      <c r="CJ28" s="85">
        <v>0</v>
      </c>
      <c r="CK28" s="95">
        <f t="shared" si="16"/>
        <v>0</v>
      </c>
      <c r="CL28" s="395" t="str">
        <f t="shared" si="17"/>
        <v xml:space="preserve"> -</v>
      </c>
      <c r="CM28" s="403">
        <v>350000</v>
      </c>
      <c r="CN28" s="404">
        <v>0</v>
      </c>
      <c r="CO28" s="404">
        <v>0</v>
      </c>
      <c r="CP28" s="410">
        <f t="shared" si="18"/>
        <v>0</v>
      </c>
      <c r="CQ28" s="388" t="str">
        <f t="shared" si="19"/>
        <v xml:space="preserve"> -</v>
      </c>
      <c r="CR28" s="90">
        <v>11</v>
      </c>
      <c r="CS28" s="138">
        <v>0</v>
      </c>
      <c r="CT28" s="294" t="s">
        <v>1047</v>
      </c>
      <c r="CU28" s="282" t="s">
        <v>921</v>
      </c>
    </row>
    <row r="29" spans="2:118" ht="30" customHeight="1" x14ac:dyDescent="0.2">
      <c r="B29" s="856"/>
      <c r="C29" s="923"/>
      <c r="D29" s="862"/>
      <c r="E29" s="877"/>
      <c r="F29" s="877"/>
      <c r="G29" s="198"/>
      <c r="H29" s="877"/>
      <c r="I29" s="198"/>
      <c r="J29" s="198"/>
      <c r="K29" s="877"/>
      <c r="L29" s="198"/>
      <c r="M29" s="198"/>
      <c r="N29" s="877"/>
      <c r="O29" s="199"/>
      <c r="P29" s="199"/>
      <c r="Q29" s="87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783"/>
      <c r="AN29" s="873"/>
      <c r="AO29" s="783"/>
      <c r="AP29" s="773"/>
      <c r="AQ29" s="82" t="s">
        <v>792</v>
      </c>
      <c r="AR29" s="83">
        <v>0</v>
      </c>
      <c r="AS29" s="82" t="s">
        <v>793</v>
      </c>
      <c r="AT29" s="84">
        <v>1</v>
      </c>
      <c r="AU29" s="126">
        <v>1</v>
      </c>
      <c r="AV29" s="85">
        <v>1</v>
      </c>
      <c r="AW29" s="323">
        <v>0.25</v>
      </c>
      <c r="AX29" s="85">
        <v>1</v>
      </c>
      <c r="AY29" s="323">
        <v>0.25</v>
      </c>
      <c r="AZ29" s="85">
        <v>1</v>
      </c>
      <c r="BA29" s="329">
        <v>0.25</v>
      </c>
      <c r="BB29" s="86">
        <v>1</v>
      </c>
      <c r="BC29" s="329">
        <v>0.25</v>
      </c>
      <c r="BD29" s="87">
        <v>1</v>
      </c>
      <c r="BE29" s="85">
        <v>0</v>
      </c>
      <c r="BF29" s="85">
        <v>0</v>
      </c>
      <c r="BG29" s="86">
        <v>0</v>
      </c>
      <c r="BH29" s="509">
        <f t="shared" si="0"/>
        <v>1</v>
      </c>
      <c r="BI29" s="423">
        <f t="shared" si="1"/>
        <v>1</v>
      </c>
      <c r="BJ29" s="378">
        <f t="shared" si="2"/>
        <v>0</v>
      </c>
      <c r="BK29" s="423">
        <f t="shared" si="3"/>
        <v>0</v>
      </c>
      <c r="BL29" s="378">
        <f t="shared" si="4"/>
        <v>0</v>
      </c>
      <c r="BM29" s="423">
        <f t="shared" si="5"/>
        <v>0</v>
      </c>
      <c r="BN29" s="378">
        <f t="shared" si="6"/>
        <v>0</v>
      </c>
      <c r="BO29" s="423">
        <f t="shared" si="7"/>
        <v>0</v>
      </c>
      <c r="BP29" s="615">
        <f t="shared" si="20"/>
        <v>0.25</v>
      </c>
      <c r="BQ29" s="608">
        <f t="shared" si="8"/>
        <v>0.25</v>
      </c>
      <c r="BR29" s="623">
        <f t="shared" si="9"/>
        <v>0.25</v>
      </c>
      <c r="BS29" s="87">
        <v>52000</v>
      </c>
      <c r="BT29" s="85">
        <v>0</v>
      </c>
      <c r="BU29" s="85">
        <v>0</v>
      </c>
      <c r="BV29" s="95">
        <f t="shared" si="10"/>
        <v>0</v>
      </c>
      <c r="BW29" s="388" t="str">
        <f t="shared" si="11"/>
        <v xml:space="preserve"> -</v>
      </c>
      <c r="BX29" s="96">
        <v>100000</v>
      </c>
      <c r="BY29" s="85">
        <v>0</v>
      </c>
      <c r="BZ29" s="85">
        <v>0</v>
      </c>
      <c r="CA29" s="95">
        <f t="shared" si="12"/>
        <v>0</v>
      </c>
      <c r="CB29" s="395" t="str">
        <f t="shared" si="13"/>
        <v xml:space="preserve"> -</v>
      </c>
      <c r="CC29" s="87">
        <v>100000</v>
      </c>
      <c r="CD29" s="85">
        <v>0</v>
      </c>
      <c r="CE29" s="85">
        <v>0</v>
      </c>
      <c r="CF29" s="95">
        <f t="shared" si="14"/>
        <v>0</v>
      </c>
      <c r="CG29" s="388" t="str">
        <f t="shared" si="15"/>
        <v xml:space="preserve"> -</v>
      </c>
      <c r="CH29" s="96">
        <v>100000</v>
      </c>
      <c r="CI29" s="85">
        <v>0</v>
      </c>
      <c r="CJ29" s="85">
        <v>0</v>
      </c>
      <c r="CK29" s="95">
        <f t="shared" si="16"/>
        <v>0</v>
      </c>
      <c r="CL29" s="395" t="str">
        <f t="shared" si="17"/>
        <v xml:space="preserve"> -</v>
      </c>
      <c r="CM29" s="403">
        <v>352000</v>
      </c>
      <c r="CN29" s="404">
        <v>0</v>
      </c>
      <c r="CO29" s="404">
        <v>0</v>
      </c>
      <c r="CP29" s="410">
        <f t="shared" si="18"/>
        <v>0</v>
      </c>
      <c r="CQ29" s="388" t="str">
        <f t="shared" si="19"/>
        <v xml:space="preserve"> -</v>
      </c>
      <c r="CR29" s="90">
        <v>11</v>
      </c>
      <c r="CS29" s="138" t="s">
        <v>1033</v>
      </c>
      <c r="CT29" s="294" t="s">
        <v>1048</v>
      </c>
      <c r="CU29" s="282" t="s">
        <v>911</v>
      </c>
    </row>
    <row r="30" spans="2:118" ht="30" customHeight="1" x14ac:dyDescent="0.2">
      <c r="B30" s="856"/>
      <c r="C30" s="923"/>
      <c r="D30" s="862" t="s">
        <v>794</v>
      </c>
      <c r="E30" s="877">
        <v>97</v>
      </c>
      <c r="F30" s="877">
        <v>98</v>
      </c>
      <c r="G30" s="198"/>
      <c r="H30" s="877">
        <v>97</v>
      </c>
      <c r="I30" s="198"/>
      <c r="J30" s="198"/>
      <c r="K30" s="877">
        <v>97.3</v>
      </c>
      <c r="L30" s="198"/>
      <c r="M30" s="198"/>
      <c r="N30" s="877">
        <v>97.6</v>
      </c>
      <c r="O30" s="199"/>
      <c r="P30" s="199"/>
      <c r="Q30" s="878">
        <v>98</v>
      </c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783"/>
      <c r="AN30" s="873"/>
      <c r="AO30" s="783"/>
      <c r="AP30" s="773"/>
      <c r="AQ30" s="82" t="s">
        <v>795</v>
      </c>
      <c r="AR30" s="83">
        <v>0</v>
      </c>
      <c r="AS30" s="82" t="s">
        <v>796</v>
      </c>
      <c r="AT30" s="84">
        <v>1</v>
      </c>
      <c r="AU30" s="126">
        <v>1</v>
      </c>
      <c r="AV30" s="85">
        <v>1</v>
      </c>
      <c r="AW30" s="323">
        <v>0.25</v>
      </c>
      <c r="AX30" s="85">
        <v>1</v>
      </c>
      <c r="AY30" s="323">
        <v>0.25</v>
      </c>
      <c r="AZ30" s="85">
        <v>1</v>
      </c>
      <c r="BA30" s="329">
        <v>0.25</v>
      </c>
      <c r="BB30" s="86">
        <v>1</v>
      </c>
      <c r="BC30" s="329">
        <v>0.25</v>
      </c>
      <c r="BD30" s="87">
        <v>1</v>
      </c>
      <c r="BE30" s="85">
        <v>0</v>
      </c>
      <c r="BF30" s="85">
        <v>0</v>
      </c>
      <c r="BG30" s="86">
        <v>0</v>
      </c>
      <c r="BH30" s="509">
        <f t="shared" si="0"/>
        <v>1</v>
      </c>
      <c r="BI30" s="423">
        <f t="shared" si="1"/>
        <v>1</v>
      </c>
      <c r="BJ30" s="378">
        <f t="shared" si="2"/>
        <v>0</v>
      </c>
      <c r="BK30" s="423">
        <f t="shared" si="3"/>
        <v>0</v>
      </c>
      <c r="BL30" s="378">
        <f t="shared" si="4"/>
        <v>0</v>
      </c>
      <c r="BM30" s="423">
        <f t="shared" si="5"/>
        <v>0</v>
      </c>
      <c r="BN30" s="378">
        <f t="shared" si="6"/>
        <v>0</v>
      </c>
      <c r="BO30" s="423">
        <f t="shared" si="7"/>
        <v>0</v>
      </c>
      <c r="BP30" s="615">
        <f t="shared" si="20"/>
        <v>0.25</v>
      </c>
      <c r="BQ30" s="608">
        <f t="shared" si="8"/>
        <v>0.25</v>
      </c>
      <c r="BR30" s="623">
        <f t="shared" si="9"/>
        <v>0.25</v>
      </c>
      <c r="BS30" s="87">
        <v>378100</v>
      </c>
      <c r="BT30" s="85">
        <v>365256.66700000002</v>
      </c>
      <c r="BU30" s="85">
        <v>0</v>
      </c>
      <c r="BV30" s="95">
        <f t="shared" si="10"/>
        <v>0.96603191483734463</v>
      </c>
      <c r="BW30" s="388" t="str">
        <f t="shared" si="11"/>
        <v xml:space="preserve"> -</v>
      </c>
      <c r="BX30" s="96">
        <v>500000</v>
      </c>
      <c r="BY30" s="85">
        <v>0</v>
      </c>
      <c r="BZ30" s="85">
        <v>0</v>
      </c>
      <c r="CA30" s="95">
        <f t="shared" si="12"/>
        <v>0</v>
      </c>
      <c r="CB30" s="395" t="str">
        <f t="shared" si="13"/>
        <v xml:space="preserve"> -</v>
      </c>
      <c r="CC30" s="87">
        <v>500000</v>
      </c>
      <c r="CD30" s="85">
        <v>0</v>
      </c>
      <c r="CE30" s="85">
        <v>0</v>
      </c>
      <c r="CF30" s="95">
        <f t="shared" si="14"/>
        <v>0</v>
      </c>
      <c r="CG30" s="388" t="str">
        <f t="shared" si="15"/>
        <v xml:space="preserve"> -</v>
      </c>
      <c r="CH30" s="96">
        <v>500000</v>
      </c>
      <c r="CI30" s="85">
        <v>0</v>
      </c>
      <c r="CJ30" s="85">
        <v>0</v>
      </c>
      <c r="CK30" s="95">
        <f t="shared" si="16"/>
        <v>0</v>
      </c>
      <c r="CL30" s="395" t="str">
        <f t="shared" si="17"/>
        <v xml:space="preserve"> -</v>
      </c>
      <c r="CM30" s="403">
        <v>1878100</v>
      </c>
      <c r="CN30" s="404">
        <v>365256.66700000002</v>
      </c>
      <c r="CO30" s="404">
        <v>0</v>
      </c>
      <c r="CP30" s="410">
        <f t="shared" si="18"/>
        <v>0.19448201213992866</v>
      </c>
      <c r="CQ30" s="388" t="str">
        <f t="shared" si="19"/>
        <v xml:space="preserve"> -</v>
      </c>
      <c r="CR30" s="90">
        <v>11</v>
      </c>
      <c r="CS30" s="138" t="s">
        <v>1033</v>
      </c>
      <c r="CT30" s="294" t="s">
        <v>1046</v>
      </c>
      <c r="CU30" s="282" t="s">
        <v>911</v>
      </c>
    </row>
    <row r="31" spans="2:118" ht="30" x14ac:dyDescent="0.2">
      <c r="B31" s="856"/>
      <c r="C31" s="923"/>
      <c r="D31" s="862"/>
      <c r="E31" s="877"/>
      <c r="F31" s="877"/>
      <c r="G31" s="198"/>
      <c r="H31" s="877"/>
      <c r="I31" s="198"/>
      <c r="J31" s="198"/>
      <c r="K31" s="877"/>
      <c r="L31" s="198"/>
      <c r="M31" s="198"/>
      <c r="N31" s="877"/>
      <c r="O31" s="199"/>
      <c r="P31" s="199"/>
      <c r="Q31" s="87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783"/>
      <c r="AN31" s="873"/>
      <c r="AO31" s="783"/>
      <c r="AP31" s="773"/>
      <c r="AQ31" s="82" t="s">
        <v>797</v>
      </c>
      <c r="AR31" s="83">
        <v>0</v>
      </c>
      <c r="AS31" s="82" t="s">
        <v>798</v>
      </c>
      <c r="AT31" s="84">
        <v>1</v>
      </c>
      <c r="AU31" s="126">
        <v>1</v>
      </c>
      <c r="AV31" s="85">
        <v>1</v>
      </c>
      <c r="AW31" s="323">
        <v>0.25</v>
      </c>
      <c r="AX31" s="85">
        <v>1</v>
      </c>
      <c r="AY31" s="323">
        <v>0.25</v>
      </c>
      <c r="AZ31" s="85">
        <v>1</v>
      </c>
      <c r="BA31" s="329">
        <v>0.25</v>
      </c>
      <c r="BB31" s="86">
        <v>1</v>
      </c>
      <c r="BC31" s="329">
        <v>0.25</v>
      </c>
      <c r="BD31" s="87">
        <v>1</v>
      </c>
      <c r="BE31" s="85">
        <v>0</v>
      </c>
      <c r="BF31" s="85">
        <v>0</v>
      </c>
      <c r="BG31" s="86">
        <v>0</v>
      </c>
      <c r="BH31" s="509">
        <f t="shared" si="0"/>
        <v>1</v>
      </c>
      <c r="BI31" s="423">
        <f t="shared" si="1"/>
        <v>1</v>
      </c>
      <c r="BJ31" s="378">
        <f t="shared" si="2"/>
        <v>0</v>
      </c>
      <c r="BK31" s="423">
        <f t="shared" si="3"/>
        <v>0</v>
      </c>
      <c r="BL31" s="378">
        <f t="shared" si="4"/>
        <v>0</v>
      </c>
      <c r="BM31" s="423">
        <f t="shared" si="5"/>
        <v>0</v>
      </c>
      <c r="BN31" s="378">
        <f t="shared" si="6"/>
        <v>0</v>
      </c>
      <c r="BO31" s="423">
        <f t="shared" si="7"/>
        <v>0</v>
      </c>
      <c r="BP31" s="615">
        <f t="shared" si="20"/>
        <v>0.25</v>
      </c>
      <c r="BQ31" s="608">
        <f t="shared" si="8"/>
        <v>0.25</v>
      </c>
      <c r="BR31" s="623">
        <f t="shared" si="9"/>
        <v>0.25</v>
      </c>
      <c r="BS31" s="87">
        <v>302405.33123000001</v>
      </c>
      <c r="BT31" s="85">
        <v>114876.34</v>
      </c>
      <c r="BU31" s="85">
        <v>0</v>
      </c>
      <c r="BV31" s="95">
        <f t="shared" si="10"/>
        <v>0.37987537961964252</v>
      </c>
      <c r="BW31" s="388" t="str">
        <f t="shared" si="11"/>
        <v xml:space="preserve"> -</v>
      </c>
      <c r="BX31" s="96">
        <v>130285.951</v>
      </c>
      <c r="BY31" s="85">
        <v>0</v>
      </c>
      <c r="BZ31" s="85">
        <v>0</v>
      </c>
      <c r="CA31" s="95">
        <f t="shared" si="12"/>
        <v>0</v>
      </c>
      <c r="CB31" s="395" t="str">
        <f t="shared" si="13"/>
        <v xml:space="preserve"> -</v>
      </c>
      <c r="CC31" s="87">
        <v>130000</v>
      </c>
      <c r="CD31" s="85">
        <v>0</v>
      </c>
      <c r="CE31" s="85">
        <v>0</v>
      </c>
      <c r="CF31" s="95">
        <f t="shared" si="14"/>
        <v>0</v>
      </c>
      <c r="CG31" s="388" t="str">
        <f t="shared" si="15"/>
        <v xml:space="preserve"> -</v>
      </c>
      <c r="CH31" s="96">
        <v>130000</v>
      </c>
      <c r="CI31" s="85">
        <v>0</v>
      </c>
      <c r="CJ31" s="85">
        <v>0</v>
      </c>
      <c r="CK31" s="95">
        <f t="shared" si="16"/>
        <v>0</v>
      </c>
      <c r="CL31" s="395" t="str">
        <f t="shared" si="17"/>
        <v xml:space="preserve"> -</v>
      </c>
      <c r="CM31" s="403">
        <v>692691.28223000001</v>
      </c>
      <c r="CN31" s="404">
        <v>114876.34</v>
      </c>
      <c r="CO31" s="404">
        <v>0</v>
      </c>
      <c r="CP31" s="410">
        <f t="shared" si="18"/>
        <v>0.16584060308969883</v>
      </c>
      <c r="CQ31" s="388" t="str">
        <f t="shared" si="19"/>
        <v xml:space="preserve"> -</v>
      </c>
      <c r="CR31" s="90">
        <v>11</v>
      </c>
      <c r="CS31" s="138" t="s">
        <v>1033</v>
      </c>
      <c r="CT31" s="294" t="s">
        <v>1046</v>
      </c>
      <c r="CU31" s="282" t="s">
        <v>911</v>
      </c>
      <c r="DC31" s="885" t="s">
        <v>909</v>
      </c>
      <c r="DD31" s="885"/>
      <c r="DE31" s="885"/>
      <c r="DF31" s="885"/>
      <c r="DG31" s="885"/>
      <c r="DH31" s="885"/>
      <c r="DI31" s="885"/>
      <c r="DJ31" s="885"/>
      <c r="DK31" s="885"/>
      <c r="DL31" s="885"/>
      <c r="DM31" s="885"/>
      <c r="DN31" s="885"/>
    </row>
    <row r="32" spans="2:118" ht="30" x14ac:dyDescent="0.2">
      <c r="B32" s="856"/>
      <c r="C32" s="923"/>
      <c r="D32" s="862"/>
      <c r="E32" s="877"/>
      <c r="F32" s="877"/>
      <c r="G32" s="198"/>
      <c r="H32" s="877"/>
      <c r="I32" s="198"/>
      <c r="J32" s="198"/>
      <c r="K32" s="877"/>
      <c r="L32" s="198"/>
      <c r="M32" s="198"/>
      <c r="N32" s="877"/>
      <c r="O32" s="199"/>
      <c r="P32" s="199"/>
      <c r="Q32" s="87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783"/>
      <c r="AN32" s="873"/>
      <c r="AO32" s="783"/>
      <c r="AP32" s="773"/>
      <c r="AQ32" s="82" t="s">
        <v>799</v>
      </c>
      <c r="AR32" s="83">
        <v>0</v>
      </c>
      <c r="AS32" s="82" t="s">
        <v>800</v>
      </c>
      <c r="AT32" s="93">
        <v>1</v>
      </c>
      <c r="AU32" s="134">
        <v>1</v>
      </c>
      <c r="AV32" s="94">
        <v>1</v>
      </c>
      <c r="AW32" s="323">
        <v>0.25</v>
      </c>
      <c r="AX32" s="94">
        <v>1</v>
      </c>
      <c r="AY32" s="323">
        <v>0.25</v>
      </c>
      <c r="AZ32" s="94">
        <v>1</v>
      </c>
      <c r="BA32" s="329">
        <v>0.25</v>
      </c>
      <c r="BB32" s="95">
        <v>1</v>
      </c>
      <c r="BC32" s="329">
        <v>0.25</v>
      </c>
      <c r="BD32" s="349">
        <v>1</v>
      </c>
      <c r="BE32" s="94">
        <v>0</v>
      </c>
      <c r="BF32" s="94">
        <v>0</v>
      </c>
      <c r="BG32" s="95">
        <v>0</v>
      </c>
      <c r="BH32" s="509">
        <f t="shared" si="0"/>
        <v>1</v>
      </c>
      <c r="BI32" s="423">
        <f t="shared" si="1"/>
        <v>1</v>
      </c>
      <c r="BJ32" s="378">
        <f t="shared" si="2"/>
        <v>0</v>
      </c>
      <c r="BK32" s="423">
        <f t="shared" si="3"/>
        <v>0</v>
      </c>
      <c r="BL32" s="378">
        <f t="shared" si="4"/>
        <v>0</v>
      </c>
      <c r="BM32" s="423">
        <f t="shared" si="5"/>
        <v>0</v>
      </c>
      <c r="BN32" s="378">
        <f t="shared" si="6"/>
        <v>0</v>
      </c>
      <c r="BO32" s="423">
        <f t="shared" si="7"/>
        <v>0</v>
      </c>
      <c r="BP32" s="615">
        <f t="shared" si="20"/>
        <v>0.25</v>
      </c>
      <c r="BQ32" s="608">
        <f t="shared" si="8"/>
        <v>0.25</v>
      </c>
      <c r="BR32" s="623">
        <f t="shared" si="9"/>
        <v>0.25</v>
      </c>
      <c r="BS32" s="87">
        <v>5676710</v>
      </c>
      <c r="BT32" s="85">
        <v>5283674.9999899995</v>
      </c>
      <c r="BU32" s="85">
        <v>0</v>
      </c>
      <c r="BV32" s="95">
        <f t="shared" si="10"/>
        <v>0.93076359369951955</v>
      </c>
      <c r="BW32" s="388" t="str">
        <f t="shared" si="11"/>
        <v xml:space="preserve"> -</v>
      </c>
      <c r="BX32" s="96">
        <v>5219000</v>
      </c>
      <c r="BY32" s="85">
        <v>0</v>
      </c>
      <c r="BZ32" s="85">
        <v>0</v>
      </c>
      <c r="CA32" s="95">
        <f t="shared" si="12"/>
        <v>0</v>
      </c>
      <c r="CB32" s="395" t="str">
        <f t="shared" si="13"/>
        <v xml:space="preserve"> -</v>
      </c>
      <c r="CC32" s="87">
        <v>5082181</v>
      </c>
      <c r="CD32" s="85">
        <v>0</v>
      </c>
      <c r="CE32" s="85">
        <v>0</v>
      </c>
      <c r="CF32" s="95">
        <f t="shared" si="14"/>
        <v>0</v>
      </c>
      <c r="CG32" s="388" t="str">
        <f t="shared" si="15"/>
        <v xml:space="preserve"> -</v>
      </c>
      <c r="CH32" s="96">
        <v>5112181</v>
      </c>
      <c r="CI32" s="85">
        <v>0</v>
      </c>
      <c r="CJ32" s="85">
        <v>0</v>
      </c>
      <c r="CK32" s="95">
        <f t="shared" si="16"/>
        <v>0</v>
      </c>
      <c r="CL32" s="395" t="str">
        <f t="shared" si="17"/>
        <v xml:space="preserve"> -</v>
      </c>
      <c r="CM32" s="403">
        <v>21090072</v>
      </c>
      <c r="CN32" s="404">
        <v>5283674.9999899995</v>
      </c>
      <c r="CO32" s="404">
        <v>0</v>
      </c>
      <c r="CP32" s="410">
        <f t="shared" si="18"/>
        <v>0.25052901668567085</v>
      </c>
      <c r="CQ32" s="388" t="str">
        <f t="shared" si="19"/>
        <v xml:space="preserve"> -</v>
      </c>
      <c r="CR32" s="90">
        <v>11</v>
      </c>
      <c r="CS32" s="138" t="s">
        <v>1027</v>
      </c>
      <c r="CT32" s="294" t="s">
        <v>1048</v>
      </c>
      <c r="CU32" s="295" t="s">
        <v>997</v>
      </c>
      <c r="CX32" s="761" t="s">
        <v>905</v>
      </c>
      <c r="CY32" s="762"/>
      <c r="CZ32" s="762"/>
      <c r="DA32" s="762"/>
      <c r="DB32" s="763"/>
      <c r="DC32" s="885">
        <v>2020</v>
      </c>
      <c r="DD32" s="885"/>
      <c r="DE32" s="885"/>
      <c r="DF32" s="885">
        <v>2021</v>
      </c>
      <c r="DG32" s="885"/>
      <c r="DH32" s="885"/>
      <c r="DI32" s="885">
        <v>2022</v>
      </c>
      <c r="DJ32" s="885"/>
      <c r="DK32" s="885"/>
      <c r="DL32" s="885">
        <v>2023</v>
      </c>
      <c r="DM32" s="885"/>
      <c r="DN32" s="885"/>
    </row>
    <row r="33" spans="2:118" ht="30" x14ac:dyDescent="0.2">
      <c r="B33" s="856"/>
      <c r="C33" s="923"/>
      <c r="D33" s="862"/>
      <c r="E33" s="877"/>
      <c r="F33" s="877"/>
      <c r="G33" s="198"/>
      <c r="H33" s="877"/>
      <c r="I33" s="198"/>
      <c r="J33" s="198"/>
      <c r="K33" s="877"/>
      <c r="L33" s="198"/>
      <c r="M33" s="198"/>
      <c r="N33" s="877"/>
      <c r="O33" s="199"/>
      <c r="P33" s="199"/>
      <c r="Q33" s="87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783"/>
      <c r="AN33" s="873"/>
      <c r="AO33" s="783"/>
      <c r="AP33" s="773"/>
      <c r="AQ33" s="82" t="s">
        <v>801</v>
      </c>
      <c r="AR33" s="83">
        <v>635060104</v>
      </c>
      <c r="AS33" s="82" t="s">
        <v>802</v>
      </c>
      <c r="AT33" s="84">
        <v>1</v>
      </c>
      <c r="AU33" s="126">
        <v>1</v>
      </c>
      <c r="AV33" s="85">
        <v>1</v>
      </c>
      <c r="AW33" s="323">
        <v>0.25</v>
      </c>
      <c r="AX33" s="85">
        <v>1</v>
      </c>
      <c r="AY33" s="323">
        <v>0.25</v>
      </c>
      <c r="AZ33" s="85">
        <v>1</v>
      </c>
      <c r="BA33" s="329">
        <v>0.25</v>
      </c>
      <c r="BB33" s="86">
        <v>1</v>
      </c>
      <c r="BC33" s="329">
        <v>0.25</v>
      </c>
      <c r="BD33" s="87">
        <v>1</v>
      </c>
      <c r="BE33" s="85">
        <v>0</v>
      </c>
      <c r="BF33" s="85">
        <v>0</v>
      </c>
      <c r="BG33" s="86">
        <v>0</v>
      </c>
      <c r="BH33" s="509">
        <f t="shared" si="0"/>
        <v>1</v>
      </c>
      <c r="BI33" s="423">
        <f t="shared" si="1"/>
        <v>1</v>
      </c>
      <c r="BJ33" s="378">
        <f t="shared" si="2"/>
        <v>0</v>
      </c>
      <c r="BK33" s="423">
        <f t="shared" si="3"/>
        <v>0</v>
      </c>
      <c r="BL33" s="378">
        <f t="shared" si="4"/>
        <v>0</v>
      </c>
      <c r="BM33" s="423">
        <f t="shared" si="5"/>
        <v>0</v>
      </c>
      <c r="BN33" s="378">
        <f t="shared" si="6"/>
        <v>0</v>
      </c>
      <c r="BO33" s="423">
        <f t="shared" si="7"/>
        <v>0</v>
      </c>
      <c r="BP33" s="615">
        <f t="shared" si="20"/>
        <v>0.25</v>
      </c>
      <c r="BQ33" s="608">
        <f t="shared" si="8"/>
        <v>0.25</v>
      </c>
      <c r="BR33" s="623">
        <f t="shared" si="9"/>
        <v>0.25</v>
      </c>
      <c r="BS33" s="87">
        <v>100000</v>
      </c>
      <c r="BT33" s="85">
        <v>8950.9150000000009</v>
      </c>
      <c r="BU33" s="85">
        <v>0</v>
      </c>
      <c r="BV33" s="95">
        <f t="shared" si="10"/>
        <v>8.950915000000001E-2</v>
      </c>
      <c r="BW33" s="388" t="str">
        <f t="shared" si="11"/>
        <v xml:space="preserve"> -</v>
      </c>
      <c r="BX33" s="96">
        <v>700000</v>
      </c>
      <c r="BY33" s="85">
        <v>0</v>
      </c>
      <c r="BZ33" s="85">
        <v>0</v>
      </c>
      <c r="CA33" s="95">
        <f t="shared" si="12"/>
        <v>0</v>
      </c>
      <c r="CB33" s="395" t="str">
        <f t="shared" si="13"/>
        <v xml:space="preserve"> -</v>
      </c>
      <c r="CC33" s="87">
        <v>1300000</v>
      </c>
      <c r="CD33" s="85">
        <v>0</v>
      </c>
      <c r="CE33" s="85">
        <v>0</v>
      </c>
      <c r="CF33" s="95">
        <f t="shared" si="14"/>
        <v>0</v>
      </c>
      <c r="CG33" s="388" t="str">
        <f t="shared" si="15"/>
        <v xml:space="preserve"> -</v>
      </c>
      <c r="CH33" s="96">
        <v>1360000</v>
      </c>
      <c r="CI33" s="85">
        <v>0</v>
      </c>
      <c r="CJ33" s="85">
        <v>0</v>
      </c>
      <c r="CK33" s="95">
        <f t="shared" si="16"/>
        <v>0</v>
      </c>
      <c r="CL33" s="395" t="str">
        <f t="shared" si="17"/>
        <v xml:space="preserve"> -</v>
      </c>
      <c r="CM33" s="403">
        <v>3460000</v>
      </c>
      <c r="CN33" s="404">
        <v>8950.9150000000009</v>
      </c>
      <c r="CO33" s="404">
        <v>0</v>
      </c>
      <c r="CP33" s="410">
        <f t="shared" si="18"/>
        <v>2.586969653179191E-3</v>
      </c>
      <c r="CQ33" s="388" t="str">
        <f t="shared" si="19"/>
        <v xml:space="preserve"> -</v>
      </c>
      <c r="CR33" s="90">
        <v>16</v>
      </c>
      <c r="CS33" s="138" t="s">
        <v>1027</v>
      </c>
      <c r="CT33" s="294">
        <v>0</v>
      </c>
      <c r="CU33" s="282" t="s">
        <v>919</v>
      </c>
      <c r="CX33" s="373">
        <v>2020</v>
      </c>
      <c r="CY33" s="373">
        <v>2021</v>
      </c>
      <c r="CZ33" s="373">
        <v>2022</v>
      </c>
      <c r="DA33" s="373">
        <v>2023</v>
      </c>
      <c r="DB33" s="540" t="s">
        <v>915</v>
      </c>
      <c r="DC33" s="373" t="s">
        <v>906</v>
      </c>
      <c r="DD33" s="373" t="s">
        <v>907</v>
      </c>
      <c r="DE33" s="373" t="s">
        <v>908</v>
      </c>
      <c r="DF33" s="373" t="s">
        <v>906</v>
      </c>
      <c r="DG33" s="373" t="s">
        <v>907</v>
      </c>
      <c r="DH33" s="373" t="s">
        <v>908</v>
      </c>
      <c r="DI33" s="373" t="s">
        <v>906</v>
      </c>
      <c r="DJ33" s="373" t="s">
        <v>907</v>
      </c>
      <c r="DK33" s="373" t="s">
        <v>908</v>
      </c>
      <c r="DL33" s="373" t="s">
        <v>906</v>
      </c>
      <c r="DM33" s="373" t="s">
        <v>907</v>
      </c>
      <c r="DN33" s="373" t="s">
        <v>908</v>
      </c>
    </row>
    <row r="34" spans="2:118" ht="30.75" thickBot="1" x14ac:dyDescent="0.25">
      <c r="B34" s="856"/>
      <c r="C34" s="923"/>
      <c r="D34" s="862"/>
      <c r="E34" s="877"/>
      <c r="F34" s="877"/>
      <c r="G34" s="198"/>
      <c r="H34" s="877"/>
      <c r="I34" s="198"/>
      <c r="J34" s="198"/>
      <c r="K34" s="877"/>
      <c r="L34" s="198"/>
      <c r="M34" s="198"/>
      <c r="N34" s="877"/>
      <c r="O34" s="199"/>
      <c r="P34" s="199"/>
      <c r="Q34" s="87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783"/>
      <c r="AN34" s="873"/>
      <c r="AO34" s="777"/>
      <c r="AP34" s="778"/>
      <c r="AQ34" s="97" t="s">
        <v>803</v>
      </c>
      <c r="AR34" s="98">
        <v>0</v>
      </c>
      <c r="AS34" s="97" t="s">
        <v>804</v>
      </c>
      <c r="AT34" s="145">
        <v>0.78</v>
      </c>
      <c r="AU34" s="54">
        <v>1</v>
      </c>
      <c r="AV34" s="146">
        <v>1</v>
      </c>
      <c r="AW34" s="324">
        <v>0.25</v>
      </c>
      <c r="AX34" s="146">
        <v>1</v>
      </c>
      <c r="AY34" s="324">
        <v>0.25</v>
      </c>
      <c r="AZ34" s="146">
        <v>1</v>
      </c>
      <c r="BA34" s="330">
        <v>0.25</v>
      </c>
      <c r="BB34" s="147">
        <v>1</v>
      </c>
      <c r="BC34" s="330">
        <v>0.25</v>
      </c>
      <c r="BD34" s="351">
        <v>1</v>
      </c>
      <c r="BE34" s="146">
        <v>0</v>
      </c>
      <c r="BF34" s="146">
        <v>0</v>
      </c>
      <c r="BG34" s="147">
        <v>0</v>
      </c>
      <c r="BH34" s="417">
        <f t="shared" si="0"/>
        <v>1</v>
      </c>
      <c r="BI34" s="424">
        <f t="shared" si="1"/>
        <v>1</v>
      </c>
      <c r="BJ34" s="382">
        <f t="shared" si="2"/>
        <v>0</v>
      </c>
      <c r="BK34" s="424">
        <f t="shared" si="3"/>
        <v>0</v>
      </c>
      <c r="BL34" s="382">
        <f t="shared" si="4"/>
        <v>0</v>
      </c>
      <c r="BM34" s="424">
        <f t="shared" si="5"/>
        <v>0</v>
      </c>
      <c r="BN34" s="382">
        <f t="shared" si="6"/>
        <v>0</v>
      </c>
      <c r="BO34" s="424">
        <f t="shared" si="7"/>
        <v>0</v>
      </c>
      <c r="BP34" s="616">
        <f t="shared" si="20"/>
        <v>0.25</v>
      </c>
      <c r="BQ34" s="609">
        <f t="shared" si="8"/>
        <v>0.25</v>
      </c>
      <c r="BR34" s="624">
        <f t="shared" si="9"/>
        <v>0.25</v>
      </c>
      <c r="BS34" s="141">
        <v>2347639.2689999999</v>
      </c>
      <c r="BT34" s="139">
        <v>2027776.0490000001</v>
      </c>
      <c r="BU34" s="139">
        <v>0</v>
      </c>
      <c r="BV34" s="147">
        <f t="shared" si="10"/>
        <v>0.8637511204452426</v>
      </c>
      <c r="BW34" s="389" t="str">
        <f t="shared" si="11"/>
        <v xml:space="preserve"> -</v>
      </c>
      <c r="BX34" s="142">
        <v>2559000</v>
      </c>
      <c r="BY34" s="139">
        <v>0</v>
      </c>
      <c r="BZ34" s="139">
        <v>0</v>
      </c>
      <c r="CA34" s="147">
        <f t="shared" si="12"/>
        <v>0</v>
      </c>
      <c r="CB34" s="396" t="str">
        <f t="shared" si="13"/>
        <v xml:space="preserve"> -</v>
      </c>
      <c r="CC34" s="141">
        <v>2846655</v>
      </c>
      <c r="CD34" s="139">
        <v>0</v>
      </c>
      <c r="CE34" s="139">
        <v>0</v>
      </c>
      <c r="CF34" s="147">
        <f t="shared" si="14"/>
        <v>0</v>
      </c>
      <c r="CG34" s="389" t="str">
        <f t="shared" si="15"/>
        <v xml:space="preserve"> -</v>
      </c>
      <c r="CH34" s="142">
        <v>2988987.75</v>
      </c>
      <c r="CI34" s="139">
        <v>0</v>
      </c>
      <c r="CJ34" s="139">
        <v>0</v>
      </c>
      <c r="CK34" s="147">
        <f t="shared" si="16"/>
        <v>0</v>
      </c>
      <c r="CL34" s="396" t="str">
        <f t="shared" si="17"/>
        <v xml:space="preserve"> -</v>
      </c>
      <c r="CM34" s="407">
        <v>10742282.018999999</v>
      </c>
      <c r="CN34" s="408">
        <v>2027776.0490000001</v>
      </c>
      <c r="CO34" s="408">
        <v>0</v>
      </c>
      <c r="CP34" s="411">
        <f t="shared" si="18"/>
        <v>0.18876585490992034</v>
      </c>
      <c r="CQ34" s="389" t="str">
        <f t="shared" si="19"/>
        <v xml:space="preserve"> -</v>
      </c>
      <c r="CR34" s="103" t="s">
        <v>1049</v>
      </c>
      <c r="CS34" s="182" t="s">
        <v>1027</v>
      </c>
      <c r="CT34" s="296">
        <v>0</v>
      </c>
      <c r="CU34" s="297" t="s">
        <v>20</v>
      </c>
      <c r="CW34" s="374" t="s">
        <v>903</v>
      </c>
      <c r="CX34" s="316">
        <v>1</v>
      </c>
      <c r="CY34" s="316">
        <v>0</v>
      </c>
      <c r="CZ34" s="316">
        <v>0</v>
      </c>
      <c r="DA34" s="316">
        <v>0</v>
      </c>
      <c r="DB34" s="539">
        <f>+AVERAGE(CX34:DA34)/$AU$32</f>
        <v>0.25</v>
      </c>
      <c r="DC34" s="315">
        <v>603823</v>
      </c>
      <c r="DD34" s="315">
        <v>599272</v>
      </c>
      <c r="DE34" s="315">
        <v>0</v>
      </c>
      <c r="DF34" s="315">
        <v>750000</v>
      </c>
      <c r="DG34" s="315">
        <v>0</v>
      </c>
      <c r="DH34" s="315">
        <v>0</v>
      </c>
      <c r="DI34" s="315">
        <v>818181</v>
      </c>
      <c r="DJ34" s="315">
        <v>0</v>
      </c>
      <c r="DK34" s="315">
        <v>0</v>
      </c>
      <c r="DL34" s="315">
        <v>818181</v>
      </c>
      <c r="DM34" s="315">
        <v>0</v>
      </c>
      <c r="DN34" s="315">
        <v>0</v>
      </c>
    </row>
    <row r="35" spans="2:118" ht="30" x14ac:dyDescent="0.2">
      <c r="B35" s="856"/>
      <c r="C35" s="923"/>
      <c r="D35" s="862"/>
      <c r="E35" s="877"/>
      <c r="F35" s="877"/>
      <c r="G35" s="198"/>
      <c r="H35" s="877"/>
      <c r="I35" s="198"/>
      <c r="J35" s="198"/>
      <c r="K35" s="877"/>
      <c r="L35" s="198"/>
      <c r="M35" s="198"/>
      <c r="N35" s="877"/>
      <c r="O35" s="199"/>
      <c r="P35" s="199"/>
      <c r="Q35" s="87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783"/>
      <c r="AN35" s="873"/>
      <c r="AO35" s="780">
        <v>5.4311621259683619E-2</v>
      </c>
      <c r="AP35" s="779" t="s">
        <v>805</v>
      </c>
      <c r="AQ35" s="106" t="s">
        <v>806</v>
      </c>
      <c r="AR35" s="107">
        <v>0</v>
      </c>
      <c r="AS35" s="106" t="s">
        <v>807</v>
      </c>
      <c r="AT35" s="241">
        <v>1</v>
      </c>
      <c r="AU35" s="42">
        <v>1</v>
      </c>
      <c r="AV35" s="288">
        <v>0</v>
      </c>
      <c r="AW35" s="323">
        <v>0</v>
      </c>
      <c r="AX35" s="288">
        <v>0.33</v>
      </c>
      <c r="AY35" s="323">
        <v>0.33</v>
      </c>
      <c r="AZ35" s="288">
        <v>0.33</v>
      </c>
      <c r="BA35" s="329">
        <v>0.33</v>
      </c>
      <c r="BB35" s="289">
        <v>0.34</v>
      </c>
      <c r="BC35" s="329">
        <v>0.34</v>
      </c>
      <c r="BD35" s="362">
        <v>0</v>
      </c>
      <c r="BE35" s="288">
        <v>0</v>
      </c>
      <c r="BF35" s="288">
        <v>0</v>
      </c>
      <c r="BG35" s="361">
        <v>0</v>
      </c>
      <c r="BH35" s="377" t="str">
        <f t="shared" si="0"/>
        <v xml:space="preserve"> -</v>
      </c>
      <c r="BI35" s="423" t="str">
        <f t="shared" si="1"/>
        <v xml:space="preserve"> -</v>
      </c>
      <c r="BJ35" s="378">
        <f t="shared" si="2"/>
        <v>0</v>
      </c>
      <c r="BK35" s="423">
        <f t="shared" si="3"/>
        <v>0</v>
      </c>
      <c r="BL35" s="378">
        <f t="shared" si="4"/>
        <v>0</v>
      </c>
      <c r="BM35" s="423">
        <f t="shared" si="5"/>
        <v>0</v>
      </c>
      <c r="BN35" s="378">
        <f t="shared" si="6"/>
        <v>0</v>
      </c>
      <c r="BO35" s="423">
        <f t="shared" si="7"/>
        <v>0</v>
      </c>
      <c r="BP35" s="615">
        <f t="shared" ref="BP35:BP42" si="21">+SUM(BD35:BG35)/AU35</f>
        <v>0</v>
      </c>
      <c r="BQ35" s="608">
        <f t="shared" si="8"/>
        <v>0</v>
      </c>
      <c r="BR35" s="623">
        <f t="shared" si="9"/>
        <v>0</v>
      </c>
      <c r="BS35" s="111">
        <v>0</v>
      </c>
      <c r="BT35" s="109">
        <v>0</v>
      </c>
      <c r="BU35" s="109">
        <v>0</v>
      </c>
      <c r="BV35" s="95" t="str">
        <f t="shared" si="10"/>
        <v xml:space="preserve"> -</v>
      </c>
      <c r="BW35" s="388" t="str">
        <f t="shared" si="11"/>
        <v xml:space="preserve"> -</v>
      </c>
      <c r="BX35" s="112">
        <v>600000</v>
      </c>
      <c r="BY35" s="109">
        <v>0</v>
      </c>
      <c r="BZ35" s="109">
        <v>0</v>
      </c>
      <c r="CA35" s="95">
        <f t="shared" si="12"/>
        <v>0</v>
      </c>
      <c r="CB35" s="395" t="str">
        <f t="shared" si="13"/>
        <v xml:space="preserve"> -</v>
      </c>
      <c r="CC35" s="111">
        <v>500000</v>
      </c>
      <c r="CD35" s="109">
        <v>0</v>
      </c>
      <c r="CE35" s="109">
        <v>0</v>
      </c>
      <c r="CF35" s="95">
        <f t="shared" si="14"/>
        <v>0</v>
      </c>
      <c r="CG35" s="388" t="str">
        <f t="shared" si="15"/>
        <v xml:space="preserve"> -</v>
      </c>
      <c r="CH35" s="112">
        <v>300000</v>
      </c>
      <c r="CI35" s="109">
        <v>0</v>
      </c>
      <c r="CJ35" s="109">
        <v>0</v>
      </c>
      <c r="CK35" s="95">
        <f t="shared" si="16"/>
        <v>0</v>
      </c>
      <c r="CL35" s="395" t="str">
        <f t="shared" si="17"/>
        <v xml:space="preserve"> -</v>
      </c>
      <c r="CM35" s="403">
        <v>1400000</v>
      </c>
      <c r="CN35" s="404">
        <v>0</v>
      </c>
      <c r="CO35" s="404">
        <v>0</v>
      </c>
      <c r="CP35" s="410">
        <f t="shared" si="18"/>
        <v>0</v>
      </c>
      <c r="CQ35" s="388" t="str">
        <f t="shared" si="19"/>
        <v xml:space="preserve"> -</v>
      </c>
      <c r="CR35" s="113">
        <v>9</v>
      </c>
      <c r="CS35" s="114" t="s">
        <v>1050</v>
      </c>
      <c r="CT35" s="290" t="s">
        <v>1051</v>
      </c>
      <c r="CU35" s="291" t="s">
        <v>918</v>
      </c>
      <c r="CW35" s="374" t="s">
        <v>910</v>
      </c>
      <c r="CX35" s="316">
        <v>1</v>
      </c>
      <c r="CY35" s="316">
        <v>0</v>
      </c>
      <c r="CZ35" s="316">
        <v>0</v>
      </c>
      <c r="DA35" s="316">
        <v>0</v>
      </c>
      <c r="DB35" s="539">
        <f>+AVERAGE(CX35:DA35)/$AU$32</f>
        <v>0.25</v>
      </c>
      <c r="DC35" s="315">
        <v>3205520</v>
      </c>
      <c r="DD35" s="315">
        <v>3024672</v>
      </c>
      <c r="DE35" s="315">
        <v>0</v>
      </c>
      <c r="DF35" s="315">
        <v>2700000</v>
      </c>
      <c r="DG35" s="315">
        <v>0</v>
      </c>
      <c r="DH35" s="315">
        <v>0</v>
      </c>
      <c r="DI35" s="315">
        <v>3000000</v>
      </c>
      <c r="DJ35" s="315">
        <v>0</v>
      </c>
      <c r="DK35" s="315">
        <v>0</v>
      </c>
      <c r="DL35" s="315">
        <v>3000000</v>
      </c>
      <c r="DM35" s="315">
        <v>0</v>
      </c>
      <c r="DN35" s="315">
        <v>0</v>
      </c>
    </row>
    <row r="36" spans="2:118" ht="45" x14ac:dyDescent="0.2">
      <c r="B36" s="856"/>
      <c r="C36" s="923"/>
      <c r="D36" s="862"/>
      <c r="E36" s="877"/>
      <c r="F36" s="877"/>
      <c r="G36" s="198"/>
      <c r="H36" s="877"/>
      <c r="I36" s="198"/>
      <c r="J36" s="198"/>
      <c r="K36" s="877"/>
      <c r="L36" s="198"/>
      <c r="M36" s="198"/>
      <c r="N36" s="877"/>
      <c r="O36" s="199"/>
      <c r="P36" s="199"/>
      <c r="Q36" s="87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783"/>
      <c r="AN36" s="873"/>
      <c r="AO36" s="783"/>
      <c r="AP36" s="773"/>
      <c r="AQ36" s="82" t="s">
        <v>912</v>
      </c>
      <c r="AR36" s="83">
        <v>0</v>
      </c>
      <c r="AS36" s="82" t="s">
        <v>913</v>
      </c>
      <c r="AT36" s="84">
        <v>1</v>
      </c>
      <c r="AU36" s="126">
        <v>3</v>
      </c>
      <c r="AV36" s="85">
        <v>0</v>
      </c>
      <c r="AW36" s="323">
        <v>0</v>
      </c>
      <c r="AX36" s="85">
        <v>1</v>
      </c>
      <c r="AY36" s="323">
        <v>0.33333333333333331</v>
      </c>
      <c r="AZ36" s="85">
        <v>1</v>
      </c>
      <c r="BA36" s="329">
        <v>0.33333333333333331</v>
      </c>
      <c r="BB36" s="86">
        <v>1</v>
      </c>
      <c r="BC36" s="329">
        <v>0.33333333333333331</v>
      </c>
      <c r="BD36" s="87">
        <v>1</v>
      </c>
      <c r="BE36" s="85">
        <v>0</v>
      </c>
      <c r="BF36" s="85">
        <v>0</v>
      </c>
      <c r="BG36" s="339">
        <v>0</v>
      </c>
      <c r="BH36" s="377" t="str">
        <f t="shared" si="0"/>
        <v xml:space="preserve"> -</v>
      </c>
      <c r="BI36" s="423" t="str">
        <f t="shared" si="1"/>
        <v xml:space="preserve"> -</v>
      </c>
      <c r="BJ36" s="378">
        <f t="shared" si="2"/>
        <v>0</v>
      </c>
      <c r="BK36" s="423">
        <f t="shared" si="3"/>
        <v>0</v>
      </c>
      <c r="BL36" s="378">
        <f t="shared" si="4"/>
        <v>0</v>
      </c>
      <c r="BM36" s="423">
        <f t="shared" si="5"/>
        <v>0</v>
      </c>
      <c r="BN36" s="378">
        <f t="shared" si="6"/>
        <v>0</v>
      </c>
      <c r="BO36" s="423">
        <f t="shared" si="7"/>
        <v>0</v>
      </c>
      <c r="BP36" s="615">
        <f t="shared" si="21"/>
        <v>0.33333333333333331</v>
      </c>
      <c r="BQ36" s="608">
        <f t="shared" si="8"/>
        <v>0.33333333333333331</v>
      </c>
      <c r="BR36" s="623">
        <f t="shared" si="9"/>
        <v>0.33333333333333331</v>
      </c>
      <c r="BS36" s="87">
        <v>225352.136</v>
      </c>
      <c r="BT36" s="85">
        <v>225352.136</v>
      </c>
      <c r="BU36" s="85">
        <v>0</v>
      </c>
      <c r="BV36" s="95">
        <f t="shared" si="10"/>
        <v>1</v>
      </c>
      <c r="BW36" s="388" t="str">
        <f t="shared" si="11"/>
        <v xml:space="preserve"> -</v>
      </c>
      <c r="BX36" s="96">
        <v>150000</v>
      </c>
      <c r="BY36" s="85">
        <v>0</v>
      </c>
      <c r="BZ36" s="85">
        <v>0</v>
      </c>
      <c r="CA36" s="95">
        <f t="shared" si="12"/>
        <v>0</v>
      </c>
      <c r="CB36" s="395" t="str">
        <f t="shared" si="13"/>
        <v xml:space="preserve"> -</v>
      </c>
      <c r="CC36" s="87">
        <v>250000</v>
      </c>
      <c r="CD36" s="85">
        <v>0</v>
      </c>
      <c r="CE36" s="85">
        <v>0</v>
      </c>
      <c r="CF36" s="95">
        <f t="shared" si="14"/>
        <v>0</v>
      </c>
      <c r="CG36" s="388" t="str">
        <f t="shared" si="15"/>
        <v xml:space="preserve"> -</v>
      </c>
      <c r="CH36" s="96">
        <v>300000</v>
      </c>
      <c r="CI36" s="85">
        <v>0</v>
      </c>
      <c r="CJ36" s="85">
        <v>0</v>
      </c>
      <c r="CK36" s="95">
        <f t="shared" si="16"/>
        <v>0</v>
      </c>
      <c r="CL36" s="395" t="str">
        <f t="shared" si="17"/>
        <v xml:space="preserve"> -</v>
      </c>
      <c r="CM36" s="403">
        <v>925352.13599999994</v>
      </c>
      <c r="CN36" s="404">
        <v>225352.136</v>
      </c>
      <c r="CO36" s="404">
        <v>0</v>
      </c>
      <c r="CP36" s="410">
        <f t="shared" si="18"/>
        <v>0.24353122150247028</v>
      </c>
      <c r="CQ36" s="388" t="str">
        <f t="shared" si="19"/>
        <v xml:space="preserve"> -</v>
      </c>
      <c r="CR36" s="90">
        <v>8</v>
      </c>
      <c r="CS36" s="138" t="s">
        <v>1050</v>
      </c>
      <c r="CT36" s="294" t="s">
        <v>1051</v>
      </c>
      <c r="CU36" s="282" t="s">
        <v>918</v>
      </c>
      <c r="CW36" s="374" t="s">
        <v>902</v>
      </c>
      <c r="CX36" s="316">
        <v>1</v>
      </c>
      <c r="CY36" s="316">
        <v>0</v>
      </c>
      <c r="CZ36" s="316">
        <v>0</v>
      </c>
      <c r="DA36" s="316">
        <v>0</v>
      </c>
      <c r="DB36" s="539">
        <f>+AVERAGE(CX36:DA36)/$AU$32</f>
        <v>0.25</v>
      </c>
      <c r="DC36" s="315">
        <v>555967</v>
      </c>
      <c r="DD36" s="315">
        <v>530131</v>
      </c>
      <c r="DE36" s="315">
        <v>0</v>
      </c>
      <c r="DF36" s="315">
        <v>650000</v>
      </c>
      <c r="DG36" s="315">
        <v>0</v>
      </c>
      <c r="DH36" s="315">
        <v>0</v>
      </c>
      <c r="DI36" s="315">
        <v>690000</v>
      </c>
      <c r="DJ36" s="315">
        <v>0</v>
      </c>
      <c r="DK36" s="315">
        <v>0</v>
      </c>
      <c r="DL36" s="315">
        <v>720000</v>
      </c>
      <c r="DM36" s="315">
        <v>0</v>
      </c>
      <c r="DN36" s="315">
        <v>0</v>
      </c>
    </row>
    <row r="37" spans="2:118" ht="60" x14ac:dyDescent="0.2">
      <c r="B37" s="856"/>
      <c r="C37" s="923"/>
      <c r="D37" s="862"/>
      <c r="E37" s="877"/>
      <c r="F37" s="877"/>
      <c r="G37" s="198"/>
      <c r="H37" s="877"/>
      <c r="I37" s="198"/>
      <c r="J37" s="198"/>
      <c r="K37" s="877"/>
      <c r="L37" s="198"/>
      <c r="M37" s="198"/>
      <c r="N37" s="877"/>
      <c r="O37" s="199"/>
      <c r="P37" s="199"/>
      <c r="Q37" s="87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783"/>
      <c r="AN37" s="873"/>
      <c r="AO37" s="783"/>
      <c r="AP37" s="773"/>
      <c r="AQ37" s="82" t="s">
        <v>808</v>
      </c>
      <c r="AR37" s="83">
        <v>0</v>
      </c>
      <c r="AS37" s="82" t="s">
        <v>809</v>
      </c>
      <c r="AT37" s="84">
        <v>1</v>
      </c>
      <c r="AU37" s="126">
        <v>3</v>
      </c>
      <c r="AV37" s="85">
        <v>0</v>
      </c>
      <c r="AW37" s="323">
        <v>0</v>
      </c>
      <c r="AX37" s="85">
        <v>1</v>
      </c>
      <c r="AY37" s="323">
        <v>0.33333333333333331</v>
      </c>
      <c r="AZ37" s="85">
        <v>1</v>
      </c>
      <c r="BA37" s="329">
        <v>0.33333333333333331</v>
      </c>
      <c r="BB37" s="86">
        <v>1</v>
      </c>
      <c r="BC37" s="329">
        <v>0.33333333333333331</v>
      </c>
      <c r="BD37" s="87">
        <v>0</v>
      </c>
      <c r="BE37" s="85">
        <v>0</v>
      </c>
      <c r="BF37" s="85">
        <v>0</v>
      </c>
      <c r="BG37" s="339">
        <v>0</v>
      </c>
      <c r="BH37" s="377" t="str">
        <f t="shared" si="0"/>
        <v xml:space="preserve"> -</v>
      </c>
      <c r="BI37" s="423" t="str">
        <f t="shared" si="1"/>
        <v xml:space="preserve"> -</v>
      </c>
      <c r="BJ37" s="378">
        <f t="shared" si="2"/>
        <v>0</v>
      </c>
      <c r="BK37" s="423">
        <f t="shared" si="3"/>
        <v>0</v>
      </c>
      <c r="BL37" s="378">
        <f t="shared" si="4"/>
        <v>0</v>
      </c>
      <c r="BM37" s="423">
        <f t="shared" si="5"/>
        <v>0</v>
      </c>
      <c r="BN37" s="378">
        <f t="shared" si="6"/>
        <v>0</v>
      </c>
      <c r="BO37" s="423">
        <f t="shared" si="7"/>
        <v>0</v>
      </c>
      <c r="BP37" s="615">
        <f t="shared" si="21"/>
        <v>0</v>
      </c>
      <c r="BQ37" s="608">
        <f t="shared" si="8"/>
        <v>0</v>
      </c>
      <c r="BR37" s="623">
        <f t="shared" si="9"/>
        <v>0</v>
      </c>
      <c r="BS37" s="87">
        <v>0</v>
      </c>
      <c r="BT37" s="85">
        <v>0</v>
      </c>
      <c r="BU37" s="85">
        <v>0</v>
      </c>
      <c r="BV37" s="95" t="str">
        <f t="shared" si="10"/>
        <v xml:space="preserve"> -</v>
      </c>
      <c r="BW37" s="388" t="str">
        <f t="shared" si="11"/>
        <v xml:space="preserve"> -</v>
      </c>
      <c r="BX37" s="96">
        <v>50000</v>
      </c>
      <c r="BY37" s="85">
        <v>0</v>
      </c>
      <c r="BZ37" s="85">
        <v>0</v>
      </c>
      <c r="CA37" s="95">
        <f t="shared" si="12"/>
        <v>0</v>
      </c>
      <c r="CB37" s="395" t="str">
        <f t="shared" si="13"/>
        <v xml:space="preserve"> -</v>
      </c>
      <c r="CC37" s="87">
        <v>50000</v>
      </c>
      <c r="CD37" s="85">
        <v>0</v>
      </c>
      <c r="CE37" s="85">
        <v>0</v>
      </c>
      <c r="CF37" s="95">
        <f t="shared" si="14"/>
        <v>0</v>
      </c>
      <c r="CG37" s="388" t="str">
        <f t="shared" si="15"/>
        <v xml:space="preserve"> -</v>
      </c>
      <c r="CH37" s="96">
        <v>50000</v>
      </c>
      <c r="CI37" s="85">
        <v>0</v>
      </c>
      <c r="CJ37" s="85">
        <v>0</v>
      </c>
      <c r="CK37" s="95">
        <f t="shared" si="16"/>
        <v>0</v>
      </c>
      <c r="CL37" s="395" t="str">
        <f t="shared" si="17"/>
        <v xml:space="preserve"> -</v>
      </c>
      <c r="CM37" s="403">
        <v>150000</v>
      </c>
      <c r="CN37" s="404">
        <v>0</v>
      </c>
      <c r="CO37" s="404">
        <v>0</v>
      </c>
      <c r="CP37" s="410">
        <f t="shared" si="18"/>
        <v>0</v>
      </c>
      <c r="CQ37" s="388" t="str">
        <f t="shared" si="19"/>
        <v xml:space="preserve"> -</v>
      </c>
      <c r="CR37" s="90">
        <v>8</v>
      </c>
      <c r="CS37" s="138" t="s">
        <v>1050</v>
      </c>
      <c r="CT37" s="294" t="s">
        <v>1051</v>
      </c>
      <c r="CU37" s="282" t="s">
        <v>918</v>
      </c>
      <c r="CW37" s="374" t="s">
        <v>911</v>
      </c>
      <c r="CX37" s="316">
        <v>1</v>
      </c>
      <c r="CY37" s="316">
        <v>0</v>
      </c>
      <c r="CZ37" s="316">
        <v>0</v>
      </c>
      <c r="DA37" s="316">
        <v>0</v>
      </c>
      <c r="DB37" s="539">
        <f>+AVERAGE(CX37:DA37)/$AU$32</f>
        <v>0.25</v>
      </c>
      <c r="DC37" s="315">
        <v>1311400</v>
      </c>
      <c r="DD37" s="315">
        <v>1129599.9999899999</v>
      </c>
      <c r="DE37" s="315">
        <v>0</v>
      </c>
      <c r="DF37" s="315">
        <v>1119000</v>
      </c>
      <c r="DG37" s="315">
        <v>0</v>
      </c>
      <c r="DH37" s="315">
        <v>0</v>
      </c>
      <c r="DI37" s="315">
        <v>574000</v>
      </c>
      <c r="DJ37" s="315">
        <v>0</v>
      </c>
      <c r="DK37" s="315">
        <v>0</v>
      </c>
      <c r="DL37" s="315">
        <v>574000</v>
      </c>
      <c r="DM37" s="315">
        <v>0</v>
      </c>
      <c r="DN37" s="315">
        <v>0</v>
      </c>
    </row>
    <row r="38" spans="2:118" ht="30.75" thickBot="1" x14ac:dyDescent="0.25">
      <c r="B38" s="856"/>
      <c r="C38" s="923"/>
      <c r="D38" s="862"/>
      <c r="E38" s="877"/>
      <c r="F38" s="877"/>
      <c r="G38" s="198"/>
      <c r="H38" s="877"/>
      <c r="I38" s="198"/>
      <c r="J38" s="198"/>
      <c r="K38" s="877"/>
      <c r="L38" s="198"/>
      <c r="M38" s="198"/>
      <c r="N38" s="877"/>
      <c r="O38" s="199"/>
      <c r="P38" s="199"/>
      <c r="Q38" s="878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781"/>
      <c r="AN38" s="874"/>
      <c r="AO38" s="781"/>
      <c r="AP38" s="774"/>
      <c r="AQ38" s="116" t="s">
        <v>810</v>
      </c>
      <c r="AR38" s="117">
        <v>0</v>
      </c>
      <c r="AS38" s="116" t="s">
        <v>811</v>
      </c>
      <c r="AT38" s="118">
        <v>1</v>
      </c>
      <c r="AU38" s="30">
        <v>1</v>
      </c>
      <c r="AV38" s="121">
        <v>0</v>
      </c>
      <c r="AW38" s="326">
        <v>0.25</v>
      </c>
      <c r="AX38" s="121">
        <v>1</v>
      </c>
      <c r="AY38" s="326">
        <v>0.25</v>
      </c>
      <c r="AZ38" s="121">
        <v>1</v>
      </c>
      <c r="BA38" s="332">
        <v>0.25</v>
      </c>
      <c r="BB38" s="144">
        <v>1</v>
      </c>
      <c r="BC38" s="332">
        <v>0.25</v>
      </c>
      <c r="BD38" s="120">
        <v>0</v>
      </c>
      <c r="BE38" s="121">
        <v>0</v>
      </c>
      <c r="BF38" s="121">
        <v>0</v>
      </c>
      <c r="BG38" s="346">
        <v>0</v>
      </c>
      <c r="BH38" s="383" t="str">
        <f t="shared" si="0"/>
        <v xml:space="preserve"> -</v>
      </c>
      <c r="BI38" s="427" t="str">
        <f t="shared" si="1"/>
        <v xml:space="preserve"> -</v>
      </c>
      <c r="BJ38" s="384">
        <f t="shared" si="2"/>
        <v>0</v>
      </c>
      <c r="BK38" s="427">
        <f t="shared" si="3"/>
        <v>0</v>
      </c>
      <c r="BL38" s="384">
        <f t="shared" si="4"/>
        <v>0</v>
      </c>
      <c r="BM38" s="427">
        <f t="shared" si="5"/>
        <v>0</v>
      </c>
      <c r="BN38" s="384">
        <f t="shared" si="6"/>
        <v>0</v>
      </c>
      <c r="BO38" s="427">
        <f t="shared" si="7"/>
        <v>0</v>
      </c>
      <c r="BP38" s="618">
        <f>+AVERAGE(BD38:BG38)/AU38</f>
        <v>0</v>
      </c>
      <c r="BQ38" s="611">
        <f t="shared" si="8"/>
        <v>0</v>
      </c>
      <c r="BR38" s="626">
        <f t="shared" si="9"/>
        <v>0</v>
      </c>
      <c r="BS38" s="120">
        <v>0</v>
      </c>
      <c r="BT38" s="121">
        <v>0</v>
      </c>
      <c r="BU38" s="121">
        <v>0</v>
      </c>
      <c r="BV38" s="233" t="str">
        <f t="shared" si="10"/>
        <v xml:space="preserve"> -</v>
      </c>
      <c r="BW38" s="391" t="str">
        <f t="shared" si="11"/>
        <v xml:space="preserve"> -</v>
      </c>
      <c r="BX38" s="122">
        <v>200000</v>
      </c>
      <c r="BY38" s="121">
        <v>0</v>
      </c>
      <c r="BZ38" s="121">
        <v>0</v>
      </c>
      <c r="CA38" s="233">
        <f t="shared" si="12"/>
        <v>0</v>
      </c>
      <c r="CB38" s="398" t="str">
        <f t="shared" si="13"/>
        <v xml:space="preserve"> -</v>
      </c>
      <c r="CC38" s="120">
        <v>200000</v>
      </c>
      <c r="CD38" s="121">
        <v>0</v>
      </c>
      <c r="CE38" s="121">
        <v>0</v>
      </c>
      <c r="CF38" s="233">
        <f t="shared" si="14"/>
        <v>0</v>
      </c>
      <c r="CG38" s="391" t="str">
        <f t="shared" si="15"/>
        <v xml:space="preserve"> -</v>
      </c>
      <c r="CH38" s="122">
        <v>350000</v>
      </c>
      <c r="CI38" s="121">
        <v>0</v>
      </c>
      <c r="CJ38" s="121">
        <v>0</v>
      </c>
      <c r="CK38" s="233">
        <f t="shared" si="16"/>
        <v>0</v>
      </c>
      <c r="CL38" s="398" t="str">
        <f t="shared" si="17"/>
        <v xml:space="preserve"> -</v>
      </c>
      <c r="CM38" s="465">
        <v>750000</v>
      </c>
      <c r="CN38" s="466">
        <v>0</v>
      </c>
      <c r="CO38" s="466">
        <v>0</v>
      </c>
      <c r="CP38" s="467">
        <f t="shared" si="18"/>
        <v>0</v>
      </c>
      <c r="CQ38" s="391" t="str">
        <f t="shared" si="19"/>
        <v xml:space="preserve"> -</v>
      </c>
      <c r="CR38" s="123">
        <v>8</v>
      </c>
      <c r="CS38" s="143" t="s">
        <v>1050</v>
      </c>
      <c r="CT38" s="292" t="s">
        <v>1051</v>
      </c>
      <c r="CU38" s="284" t="s">
        <v>918</v>
      </c>
    </row>
    <row r="39" spans="2:118" ht="12.95" customHeight="1" thickBot="1" x14ac:dyDescent="0.25">
      <c r="B39" s="856"/>
      <c r="C39" s="923"/>
      <c r="D39" s="862"/>
      <c r="E39" s="877"/>
      <c r="F39" s="877"/>
      <c r="G39" s="198"/>
      <c r="H39" s="877"/>
      <c r="I39" s="198"/>
      <c r="J39" s="198"/>
      <c r="K39" s="877"/>
      <c r="L39" s="198"/>
      <c r="M39" s="198"/>
      <c r="N39" s="877"/>
      <c r="O39" s="199"/>
      <c r="P39" s="199"/>
      <c r="Q39" s="878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685"/>
      <c r="AN39" s="686"/>
      <c r="AO39" s="687"/>
      <c r="AP39" s="688"/>
      <c r="AQ39" s="688"/>
      <c r="AR39" s="689"/>
      <c r="AS39" s="688"/>
      <c r="AT39" s="690"/>
      <c r="AU39" s="691"/>
      <c r="AV39" s="690"/>
      <c r="AW39" s="692"/>
      <c r="AX39" s="690"/>
      <c r="AY39" s="692"/>
      <c r="AZ39" s="690"/>
      <c r="BA39" s="692"/>
      <c r="BB39" s="690"/>
      <c r="BC39" s="692"/>
      <c r="BD39" s="688"/>
      <c r="BE39" s="688"/>
      <c r="BF39" s="688"/>
      <c r="BG39" s="688"/>
      <c r="BH39" s="693"/>
      <c r="BI39" s="694"/>
      <c r="BJ39" s="693"/>
      <c r="BK39" s="694"/>
      <c r="BL39" s="693"/>
      <c r="BM39" s="694"/>
      <c r="BN39" s="693"/>
      <c r="BO39" s="694"/>
      <c r="BP39" s="695"/>
      <c r="BQ39" s="694"/>
      <c r="BR39" s="696"/>
      <c r="BS39" s="688"/>
      <c r="BT39" s="688"/>
      <c r="BU39" s="688"/>
      <c r="BV39" s="693"/>
      <c r="BW39" s="697"/>
      <c r="BX39" s="688"/>
      <c r="BY39" s="688"/>
      <c r="BZ39" s="688"/>
      <c r="CA39" s="693"/>
      <c r="CB39" s="697"/>
      <c r="CC39" s="688"/>
      <c r="CD39" s="688"/>
      <c r="CE39" s="688"/>
      <c r="CF39" s="693"/>
      <c r="CG39" s="697"/>
      <c r="CH39" s="688"/>
      <c r="CI39" s="688"/>
      <c r="CJ39" s="688"/>
      <c r="CK39" s="693"/>
      <c r="CL39" s="697"/>
      <c r="CM39" s="698"/>
      <c r="CN39" s="698"/>
      <c r="CO39" s="698"/>
      <c r="CP39" s="697"/>
      <c r="CQ39" s="697"/>
      <c r="CR39" s="688"/>
      <c r="CS39" s="686"/>
      <c r="CT39" s="688"/>
      <c r="CU39" s="699"/>
    </row>
    <row r="40" spans="2:118" ht="30" x14ac:dyDescent="0.2">
      <c r="B40" s="856"/>
      <c r="C40" s="923"/>
      <c r="D40" s="862" t="s">
        <v>812</v>
      </c>
      <c r="E40" s="869">
        <v>0.05</v>
      </c>
      <c r="F40" s="869">
        <v>0.5</v>
      </c>
      <c r="G40" s="203"/>
      <c r="H40" s="869">
        <v>0.1</v>
      </c>
      <c r="I40" s="203"/>
      <c r="J40" s="203"/>
      <c r="K40" s="869">
        <v>0.2</v>
      </c>
      <c r="L40" s="203"/>
      <c r="M40" s="203"/>
      <c r="N40" s="869">
        <v>0.3</v>
      </c>
      <c r="O40" s="200"/>
      <c r="P40" s="200"/>
      <c r="Q40" s="879">
        <v>0.5</v>
      </c>
      <c r="R40" s="313"/>
      <c r="S40" s="313"/>
      <c r="T40" s="313"/>
      <c r="U40" s="313"/>
      <c r="V40" s="313"/>
      <c r="W40" s="313"/>
      <c r="X40" s="313"/>
      <c r="Y40" s="313"/>
      <c r="Z40" s="313"/>
      <c r="AA40" s="313"/>
      <c r="AB40" s="313"/>
      <c r="AC40" s="313"/>
      <c r="AD40" s="313"/>
      <c r="AE40" s="313"/>
      <c r="AF40" s="313"/>
      <c r="AG40" s="313"/>
      <c r="AH40" s="313"/>
      <c r="AI40" s="313"/>
      <c r="AJ40" s="313"/>
      <c r="AK40" s="313"/>
      <c r="AL40" s="313"/>
      <c r="AM40" s="780">
        <v>6.0802278814407973E-2</v>
      </c>
      <c r="AN40" s="872" t="s">
        <v>813</v>
      </c>
      <c r="AO40" s="917">
        <v>0.29393948140221882</v>
      </c>
      <c r="AP40" s="779" t="s">
        <v>814</v>
      </c>
      <c r="AQ40" s="106" t="s">
        <v>815</v>
      </c>
      <c r="AR40" s="107">
        <v>0</v>
      </c>
      <c r="AS40" s="106" t="s">
        <v>816</v>
      </c>
      <c r="AT40" s="108">
        <v>0</v>
      </c>
      <c r="AU40" s="43">
        <v>1</v>
      </c>
      <c r="AV40" s="109">
        <v>0</v>
      </c>
      <c r="AW40" s="327">
        <v>0</v>
      </c>
      <c r="AX40" s="109">
        <v>1</v>
      </c>
      <c r="AY40" s="327">
        <v>1</v>
      </c>
      <c r="AZ40" s="109">
        <v>0</v>
      </c>
      <c r="BA40" s="333">
        <v>0</v>
      </c>
      <c r="BB40" s="110">
        <v>0</v>
      </c>
      <c r="BC40" s="333">
        <v>0</v>
      </c>
      <c r="BD40" s="111">
        <v>0</v>
      </c>
      <c r="BE40" s="109">
        <v>0</v>
      </c>
      <c r="BF40" s="109">
        <v>0</v>
      </c>
      <c r="BG40" s="342">
        <v>0</v>
      </c>
      <c r="BH40" s="379" t="str">
        <f t="shared" si="0"/>
        <v xml:space="preserve"> -</v>
      </c>
      <c r="BI40" s="425" t="str">
        <f t="shared" si="1"/>
        <v xml:space="preserve"> -</v>
      </c>
      <c r="BJ40" s="380">
        <f t="shared" si="2"/>
        <v>0</v>
      </c>
      <c r="BK40" s="425">
        <f t="shared" si="3"/>
        <v>0</v>
      </c>
      <c r="BL40" s="380" t="str">
        <f t="shared" si="4"/>
        <v xml:space="preserve"> -</v>
      </c>
      <c r="BM40" s="425" t="str">
        <f t="shared" si="5"/>
        <v xml:space="preserve"> -</v>
      </c>
      <c r="BN40" s="380" t="str">
        <f t="shared" si="6"/>
        <v xml:space="preserve"> -</v>
      </c>
      <c r="BO40" s="425" t="str">
        <f t="shared" si="7"/>
        <v xml:space="preserve"> -</v>
      </c>
      <c r="BP40" s="617">
        <f t="shared" si="21"/>
        <v>0</v>
      </c>
      <c r="BQ40" s="610">
        <f t="shared" si="8"/>
        <v>0</v>
      </c>
      <c r="BR40" s="625">
        <f t="shared" si="9"/>
        <v>0</v>
      </c>
      <c r="BS40" s="111">
        <v>0</v>
      </c>
      <c r="BT40" s="109">
        <v>0</v>
      </c>
      <c r="BU40" s="109">
        <v>0</v>
      </c>
      <c r="BV40" s="289" t="str">
        <f t="shared" si="10"/>
        <v xml:space="preserve"> -</v>
      </c>
      <c r="BW40" s="390" t="str">
        <f t="shared" si="11"/>
        <v xml:space="preserve"> -</v>
      </c>
      <c r="BX40" s="112">
        <v>200000</v>
      </c>
      <c r="BY40" s="109">
        <v>0</v>
      </c>
      <c r="BZ40" s="109">
        <v>0</v>
      </c>
      <c r="CA40" s="289">
        <f t="shared" si="12"/>
        <v>0</v>
      </c>
      <c r="CB40" s="397" t="str">
        <f t="shared" si="13"/>
        <v xml:space="preserve"> -</v>
      </c>
      <c r="CC40" s="111">
        <v>0</v>
      </c>
      <c r="CD40" s="109">
        <v>0</v>
      </c>
      <c r="CE40" s="109">
        <v>0</v>
      </c>
      <c r="CF40" s="289" t="str">
        <f t="shared" si="14"/>
        <v xml:space="preserve"> -</v>
      </c>
      <c r="CG40" s="390" t="str">
        <f t="shared" si="15"/>
        <v xml:space="preserve"> -</v>
      </c>
      <c r="CH40" s="112">
        <v>0</v>
      </c>
      <c r="CI40" s="109">
        <v>0</v>
      </c>
      <c r="CJ40" s="109">
        <v>0</v>
      </c>
      <c r="CK40" s="289" t="str">
        <f t="shared" si="16"/>
        <v xml:space="preserve"> -</v>
      </c>
      <c r="CL40" s="397" t="str">
        <f t="shared" si="17"/>
        <v xml:space="preserve"> -</v>
      </c>
      <c r="CM40" s="405">
        <v>200000</v>
      </c>
      <c r="CN40" s="406">
        <v>0</v>
      </c>
      <c r="CO40" s="406">
        <v>0</v>
      </c>
      <c r="CP40" s="412">
        <f t="shared" si="18"/>
        <v>0</v>
      </c>
      <c r="CQ40" s="390" t="str">
        <f t="shared" si="19"/>
        <v xml:space="preserve"> -</v>
      </c>
      <c r="CR40" s="113">
        <v>11</v>
      </c>
      <c r="CS40" s="114">
        <v>0</v>
      </c>
      <c r="CT40" s="290" t="s">
        <v>1052</v>
      </c>
      <c r="CU40" s="291" t="s">
        <v>921</v>
      </c>
    </row>
    <row r="41" spans="2:118" ht="30" x14ac:dyDescent="0.2">
      <c r="B41" s="856"/>
      <c r="C41" s="923"/>
      <c r="D41" s="862"/>
      <c r="E41" s="869"/>
      <c r="F41" s="869"/>
      <c r="G41" s="203"/>
      <c r="H41" s="869"/>
      <c r="I41" s="203"/>
      <c r="J41" s="203"/>
      <c r="K41" s="869"/>
      <c r="L41" s="203"/>
      <c r="M41" s="203"/>
      <c r="N41" s="869"/>
      <c r="O41" s="200"/>
      <c r="P41" s="200"/>
      <c r="Q41" s="879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783"/>
      <c r="AN41" s="873"/>
      <c r="AO41" s="917"/>
      <c r="AP41" s="773"/>
      <c r="AQ41" s="82" t="s">
        <v>817</v>
      </c>
      <c r="AR41" s="83">
        <v>0</v>
      </c>
      <c r="AS41" s="82" t="s">
        <v>818</v>
      </c>
      <c r="AT41" s="84">
        <v>0</v>
      </c>
      <c r="AU41" s="126">
        <v>1</v>
      </c>
      <c r="AV41" s="85">
        <v>0</v>
      </c>
      <c r="AW41" s="323">
        <v>0</v>
      </c>
      <c r="AX41" s="85">
        <v>1</v>
      </c>
      <c r="AY41" s="323">
        <v>0.33</v>
      </c>
      <c r="AZ41" s="85">
        <v>1</v>
      </c>
      <c r="BA41" s="329">
        <v>0.33</v>
      </c>
      <c r="BB41" s="86">
        <v>1</v>
      </c>
      <c r="BC41" s="329">
        <v>0.34</v>
      </c>
      <c r="BD41" s="87">
        <v>0</v>
      </c>
      <c r="BE41" s="85">
        <v>0</v>
      </c>
      <c r="BF41" s="85">
        <v>0</v>
      </c>
      <c r="BG41" s="339">
        <v>0</v>
      </c>
      <c r="BH41" s="377" t="str">
        <f t="shared" si="0"/>
        <v xml:space="preserve"> -</v>
      </c>
      <c r="BI41" s="423" t="str">
        <f t="shared" si="1"/>
        <v xml:space="preserve"> -</v>
      </c>
      <c r="BJ41" s="378">
        <f t="shared" si="2"/>
        <v>0</v>
      </c>
      <c r="BK41" s="423">
        <f t="shared" si="3"/>
        <v>0</v>
      </c>
      <c r="BL41" s="378">
        <f t="shared" si="4"/>
        <v>0</v>
      </c>
      <c r="BM41" s="423">
        <f t="shared" si="5"/>
        <v>0</v>
      </c>
      <c r="BN41" s="378">
        <f t="shared" si="6"/>
        <v>0</v>
      </c>
      <c r="BO41" s="423">
        <f t="shared" si="7"/>
        <v>0</v>
      </c>
      <c r="BP41" s="615">
        <f>+AVERAGE(BE41:BG41)/AU41</f>
        <v>0</v>
      </c>
      <c r="BQ41" s="608">
        <f t="shared" si="8"/>
        <v>0</v>
      </c>
      <c r="BR41" s="623">
        <f t="shared" si="9"/>
        <v>0</v>
      </c>
      <c r="BS41" s="87">
        <v>0</v>
      </c>
      <c r="BT41" s="85">
        <v>0</v>
      </c>
      <c r="BU41" s="85">
        <v>0</v>
      </c>
      <c r="BV41" s="95" t="str">
        <f t="shared" si="10"/>
        <v xml:space="preserve"> -</v>
      </c>
      <c r="BW41" s="388" t="str">
        <f t="shared" si="11"/>
        <v xml:space="preserve"> -</v>
      </c>
      <c r="BX41" s="96">
        <v>100000</v>
      </c>
      <c r="BY41" s="85">
        <v>0</v>
      </c>
      <c r="BZ41" s="85">
        <v>0</v>
      </c>
      <c r="CA41" s="95">
        <f t="shared" si="12"/>
        <v>0</v>
      </c>
      <c r="CB41" s="395" t="str">
        <f t="shared" si="13"/>
        <v xml:space="preserve"> -</v>
      </c>
      <c r="CC41" s="87">
        <v>100000</v>
      </c>
      <c r="CD41" s="85">
        <v>0</v>
      </c>
      <c r="CE41" s="85">
        <v>0</v>
      </c>
      <c r="CF41" s="95">
        <f t="shared" si="14"/>
        <v>0</v>
      </c>
      <c r="CG41" s="388" t="str">
        <f t="shared" si="15"/>
        <v xml:space="preserve"> -</v>
      </c>
      <c r="CH41" s="96">
        <v>100000</v>
      </c>
      <c r="CI41" s="85">
        <v>0</v>
      </c>
      <c r="CJ41" s="85">
        <v>0</v>
      </c>
      <c r="CK41" s="95">
        <f t="shared" si="16"/>
        <v>0</v>
      </c>
      <c r="CL41" s="395" t="str">
        <f t="shared" si="17"/>
        <v xml:space="preserve"> -</v>
      </c>
      <c r="CM41" s="403">
        <v>300000</v>
      </c>
      <c r="CN41" s="404">
        <v>0</v>
      </c>
      <c r="CO41" s="404">
        <v>0</v>
      </c>
      <c r="CP41" s="410">
        <f t="shared" si="18"/>
        <v>0</v>
      </c>
      <c r="CQ41" s="388" t="str">
        <f t="shared" si="19"/>
        <v xml:space="preserve"> -</v>
      </c>
      <c r="CR41" s="90">
        <v>7</v>
      </c>
      <c r="CS41" s="138">
        <v>0</v>
      </c>
      <c r="CT41" s="294" t="s">
        <v>1052</v>
      </c>
      <c r="CU41" s="282" t="s">
        <v>921</v>
      </c>
    </row>
    <row r="42" spans="2:118" ht="45" x14ac:dyDescent="0.2">
      <c r="B42" s="856"/>
      <c r="C42" s="923"/>
      <c r="D42" s="862"/>
      <c r="E42" s="869"/>
      <c r="F42" s="869"/>
      <c r="G42" s="203"/>
      <c r="H42" s="869"/>
      <c r="I42" s="203"/>
      <c r="J42" s="203"/>
      <c r="K42" s="869"/>
      <c r="L42" s="203"/>
      <c r="M42" s="203"/>
      <c r="N42" s="869"/>
      <c r="O42" s="200"/>
      <c r="P42" s="200"/>
      <c r="Q42" s="879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783"/>
      <c r="AN42" s="873"/>
      <c r="AO42" s="917"/>
      <c r="AP42" s="773"/>
      <c r="AQ42" s="82" t="s">
        <v>819</v>
      </c>
      <c r="AR42" s="83">
        <v>0</v>
      </c>
      <c r="AS42" s="82" t="s">
        <v>820</v>
      </c>
      <c r="AT42" s="93">
        <v>0</v>
      </c>
      <c r="AU42" s="134">
        <v>0.1</v>
      </c>
      <c r="AV42" s="94">
        <v>0</v>
      </c>
      <c r="AW42" s="323">
        <v>0</v>
      </c>
      <c r="AX42" s="94">
        <v>0</v>
      </c>
      <c r="AY42" s="323">
        <v>0</v>
      </c>
      <c r="AZ42" s="94">
        <v>0.05</v>
      </c>
      <c r="BA42" s="329">
        <v>0.5</v>
      </c>
      <c r="BB42" s="95">
        <v>0.05</v>
      </c>
      <c r="BC42" s="329">
        <v>0.5</v>
      </c>
      <c r="BD42" s="349">
        <v>0</v>
      </c>
      <c r="BE42" s="94">
        <v>0</v>
      </c>
      <c r="BF42" s="94">
        <v>0</v>
      </c>
      <c r="BG42" s="340">
        <v>0</v>
      </c>
      <c r="BH42" s="377" t="str">
        <f t="shared" si="0"/>
        <v xml:space="preserve"> -</v>
      </c>
      <c r="BI42" s="423" t="str">
        <f t="shared" si="1"/>
        <v xml:space="preserve"> -</v>
      </c>
      <c r="BJ42" s="378" t="str">
        <f t="shared" si="2"/>
        <v xml:space="preserve"> -</v>
      </c>
      <c r="BK42" s="423" t="str">
        <f t="shared" si="3"/>
        <v xml:space="preserve"> -</v>
      </c>
      <c r="BL42" s="378">
        <f t="shared" si="4"/>
        <v>0</v>
      </c>
      <c r="BM42" s="423">
        <f t="shared" si="5"/>
        <v>0</v>
      </c>
      <c r="BN42" s="378">
        <f t="shared" si="6"/>
        <v>0</v>
      </c>
      <c r="BO42" s="423">
        <f t="shared" si="7"/>
        <v>0</v>
      </c>
      <c r="BP42" s="615">
        <f t="shared" si="21"/>
        <v>0</v>
      </c>
      <c r="BQ42" s="608">
        <f t="shared" si="8"/>
        <v>0</v>
      </c>
      <c r="BR42" s="623">
        <f t="shared" si="9"/>
        <v>0</v>
      </c>
      <c r="BS42" s="87">
        <v>0</v>
      </c>
      <c r="BT42" s="85">
        <v>0</v>
      </c>
      <c r="BU42" s="85">
        <v>0</v>
      </c>
      <c r="BV42" s="95" t="str">
        <f t="shared" si="10"/>
        <v xml:space="preserve"> -</v>
      </c>
      <c r="BW42" s="388" t="str">
        <f t="shared" si="11"/>
        <v xml:space="preserve"> -</v>
      </c>
      <c r="BX42" s="96">
        <v>0</v>
      </c>
      <c r="BY42" s="85">
        <v>0</v>
      </c>
      <c r="BZ42" s="85">
        <v>0</v>
      </c>
      <c r="CA42" s="95" t="str">
        <f t="shared" si="12"/>
        <v xml:space="preserve"> -</v>
      </c>
      <c r="CB42" s="395" t="str">
        <f t="shared" si="13"/>
        <v xml:space="preserve"> -</v>
      </c>
      <c r="CC42" s="87">
        <v>400000</v>
      </c>
      <c r="CD42" s="85">
        <v>0</v>
      </c>
      <c r="CE42" s="85">
        <v>0</v>
      </c>
      <c r="CF42" s="95">
        <f t="shared" si="14"/>
        <v>0</v>
      </c>
      <c r="CG42" s="388" t="str">
        <f t="shared" si="15"/>
        <v xml:space="preserve"> -</v>
      </c>
      <c r="CH42" s="96">
        <v>400000</v>
      </c>
      <c r="CI42" s="85">
        <v>0</v>
      </c>
      <c r="CJ42" s="85">
        <v>0</v>
      </c>
      <c r="CK42" s="95">
        <f t="shared" si="16"/>
        <v>0</v>
      </c>
      <c r="CL42" s="395" t="str">
        <f t="shared" si="17"/>
        <v xml:space="preserve"> -</v>
      </c>
      <c r="CM42" s="403">
        <v>800000</v>
      </c>
      <c r="CN42" s="404">
        <v>0</v>
      </c>
      <c r="CO42" s="404">
        <v>0</v>
      </c>
      <c r="CP42" s="410">
        <f t="shared" si="18"/>
        <v>0</v>
      </c>
      <c r="CQ42" s="388" t="str">
        <f t="shared" si="19"/>
        <v xml:space="preserve"> -</v>
      </c>
      <c r="CR42" s="90">
        <v>11</v>
      </c>
      <c r="CS42" s="538">
        <v>0</v>
      </c>
      <c r="CT42" s="294" t="s">
        <v>1052</v>
      </c>
      <c r="CU42" s="282" t="s">
        <v>921</v>
      </c>
    </row>
    <row r="43" spans="2:118" ht="29.1" customHeight="1" thickBot="1" x14ac:dyDescent="0.25">
      <c r="B43" s="856"/>
      <c r="C43" s="923"/>
      <c r="D43" s="862"/>
      <c r="E43" s="869"/>
      <c r="F43" s="869"/>
      <c r="G43" s="203"/>
      <c r="H43" s="869"/>
      <c r="I43" s="203"/>
      <c r="J43" s="203"/>
      <c r="K43" s="869"/>
      <c r="L43" s="203"/>
      <c r="M43" s="203"/>
      <c r="N43" s="869"/>
      <c r="O43" s="200"/>
      <c r="P43" s="200"/>
      <c r="Q43" s="879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783"/>
      <c r="AN43" s="873"/>
      <c r="AO43" s="917"/>
      <c r="AP43" s="774"/>
      <c r="AQ43" s="116" t="s">
        <v>821</v>
      </c>
      <c r="AR43" s="117">
        <v>0</v>
      </c>
      <c r="AS43" s="116" t="s">
        <v>822</v>
      </c>
      <c r="AT43" s="118">
        <v>1</v>
      </c>
      <c r="AU43" s="30">
        <v>1</v>
      </c>
      <c r="AV43" s="139">
        <v>1</v>
      </c>
      <c r="AW43" s="324">
        <v>0.25</v>
      </c>
      <c r="AX43" s="139">
        <v>1</v>
      </c>
      <c r="AY43" s="324">
        <v>0.25</v>
      </c>
      <c r="AZ43" s="139">
        <v>1</v>
      </c>
      <c r="BA43" s="330">
        <v>0.25</v>
      </c>
      <c r="BB43" s="140">
        <v>1</v>
      </c>
      <c r="BC43" s="330">
        <v>0.25</v>
      </c>
      <c r="BD43" s="141">
        <v>1</v>
      </c>
      <c r="BE43" s="121">
        <v>0</v>
      </c>
      <c r="BF43" s="121">
        <v>0</v>
      </c>
      <c r="BG43" s="541">
        <v>0</v>
      </c>
      <c r="BH43" s="385">
        <f t="shared" si="0"/>
        <v>1</v>
      </c>
      <c r="BI43" s="428">
        <f t="shared" si="1"/>
        <v>1</v>
      </c>
      <c r="BJ43" s="386">
        <f t="shared" si="2"/>
        <v>0</v>
      </c>
      <c r="BK43" s="428">
        <f t="shared" si="3"/>
        <v>0</v>
      </c>
      <c r="BL43" s="386">
        <f t="shared" si="4"/>
        <v>0</v>
      </c>
      <c r="BM43" s="428">
        <f t="shared" si="5"/>
        <v>0</v>
      </c>
      <c r="BN43" s="386">
        <f t="shared" si="6"/>
        <v>0</v>
      </c>
      <c r="BO43" s="428">
        <f t="shared" si="7"/>
        <v>0</v>
      </c>
      <c r="BP43" s="620">
        <f t="shared" si="20"/>
        <v>0.25</v>
      </c>
      <c r="BQ43" s="612">
        <f t="shared" si="8"/>
        <v>0.25</v>
      </c>
      <c r="BR43" s="628">
        <f t="shared" si="9"/>
        <v>0.25</v>
      </c>
      <c r="BS43" s="168">
        <v>64000</v>
      </c>
      <c r="BT43" s="171">
        <v>29438.25</v>
      </c>
      <c r="BU43" s="171">
        <v>0</v>
      </c>
      <c r="BV43" s="392">
        <f t="shared" si="10"/>
        <v>0.45997265625</v>
      </c>
      <c r="BW43" s="393" t="str">
        <f t="shared" si="11"/>
        <v xml:space="preserve"> -</v>
      </c>
      <c r="BX43" s="413">
        <v>50000</v>
      </c>
      <c r="BY43" s="169">
        <v>0</v>
      </c>
      <c r="BZ43" s="169">
        <v>0</v>
      </c>
      <c r="CA43" s="392">
        <f t="shared" si="12"/>
        <v>0</v>
      </c>
      <c r="CB43" s="399" t="str">
        <f t="shared" si="13"/>
        <v xml:space="preserve"> -</v>
      </c>
      <c r="CC43" s="168">
        <v>150000</v>
      </c>
      <c r="CD43" s="169">
        <v>0</v>
      </c>
      <c r="CE43" s="169">
        <v>0</v>
      </c>
      <c r="CF43" s="392">
        <f t="shared" si="14"/>
        <v>0</v>
      </c>
      <c r="CG43" s="393" t="str">
        <f t="shared" si="15"/>
        <v xml:space="preserve"> -</v>
      </c>
      <c r="CH43" s="413">
        <v>126000</v>
      </c>
      <c r="CI43" s="169">
        <v>0</v>
      </c>
      <c r="CJ43" s="169">
        <v>0</v>
      </c>
      <c r="CK43" s="392">
        <f t="shared" si="16"/>
        <v>0</v>
      </c>
      <c r="CL43" s="399" t="str">
        <f t="shared" si="17"/>
        <v xml:space="preserve"> -</v>
      </c>
      <c r="CM43" s="414">
        <v>390000</v>
      </c>
      <c r="CN43" s="415">
        <v>29438.25</v>
      </c>
      <c r="CO43" s="415">
        <v>0</v>
      </c>
      <c r="CP43" s="416">
        <f t="shared" si="18"/>
        <v>7.5482692307692306E-2</v>
      </c>
      <c r="CQ43" s="393" t="str">
        <f t="shared" si="19"/>
        <v xml:space="preserve"> -</v>
      </c>
      <c r="CR43" s="172">
        <v>11</v>
      </c>
      <c r="CS43" s="173">
        <v>0</v>
      </c>
      <c r="CT43" s="292" t="s">
        <v>1047</v>
      </c>
      <c r="CU43" s="284" t="s">
        <v>911</v>
      </c>
    </row>
    <row r="44" spans="2:118" ht="30" customHeight="1" x14ac:dyDescent="0.2">
      <c r="B44" s="856"/>
      <c r="C44" s="923"/>
      <c r="D44" s="862"/>
      <c r="E44" s="869"/>
      <c r="F44" s="869"/>
      <c r="G44" s="203"/>
      <c r="H44" s="869"/>
      <c r="I44" s="203"/>
      <c r="J44" s="203"/>
      <c r="K44" s="869"/>
      <c r="L44" s="203"/>
      <c r="M44" s="203"/>
      <c r="N44" s="869"/>
      <c r="O44" s="200"/>
      <c r="P44" s="200"/>
      <c r="Q44" s="879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783"/>
      <c r="AN44" s="873"/>
      <c r="AO44" s="776">
        <v>0.70606051859778118</v>
      </c>
      <c r="AP44" s="772" t="s">
        <v>823</v>
      </c>
      <c r="AQ44" s="70" t="s">
        <v>824</v>
      </c>
      <c r="AR44" s="71">
        <v>0</v>
      </c>
      <c r="AS44" s="70" t="s">
        <v>825</v>
      </c>
      <c r="AT44" s="72">
        <v>0</v>
      </c>
      <c r="AU44" s="73">
        <v>1</v>
      </c>
      <c r="AV44" s="74">
        <v>0</v>
      </c>
      <c r="AW44" s="323">
        <v>0.25</v>
      </c>
      <c r="AX44" s="74">
        <v>1</v>
      </c>
      <c r="AY44" s="323">
        <v>0.25</v>
      </c>
      <c r="AZ44" s="74">
        <v>1</v>
      </c>
      <c r="BA44" s="329">
        <v>0.25</v>
      </c>
      <c r="BB44" s="75">
        <v>1</v>
      </c>
      <c r="BC44" s="329">
        <v>0.25</v>
      </c>
      <c r="BD44" s="76">
        <v>0</v>
      </c>
      <c r="BE44" s="74">
        <v>0</v>
      </c>
      <c r="BF44" s="74">
        <v>0</v>
      </c>
      <c r="BG44" s="338">
        <v>0</v>
      </c>
      <c r="BH44" s="377" t="str">
        <f t="shared" si="0"/>
        <v xml:space="preserve"> -</v>
      </c>
      <c r="BI44" s="423" t="str">
        <f t="shared" si="1"/>
        <v xml:space="preserve"> -</v>
      </c>
      <c r="BJ44" s="378">
        <f t="shared" si="2"/>
        <v>0</v>
      </c>
      <c r="BK44" s="423">
        <f t="shared" si="3"/>
        <v>0</v>
      </c>
      <c r="BL44" s="378">
        <f t="shared" si="4"/>
        <v>0</v>
      </c>
      <c r="BM44" s="423">
        <f t="shared" si="5"/>
        <v>0</v>
      </c>
      <c r="BN44" s="378">
        <f t="shared" si="6"/>
        <v>0</v>
      </c>
      <c r="BO44" s="423">
        <f t="shared" si="7"/>
        <v>0</v>
      </c>
      <c r="BP44" s="615">
        <f t="shared" si="20"/>
        <v>0</v>
      </c>
      <c r="BQ44" s="608">
        <f t="shared" si="8"/>
        <v>0</v>
      </c>
      <c r="BR44" s="623">
        <f t="shared" si="9"/>
        <v>0</v>
      </c>
      <c r="BS44" s="76">
        <v>0</v>
      </c>
      <c r="BT44" s="74">
        <v>0</v>
      </c>
      <c r="BU44" s="74">
        <v>0</v>
      </c>
      <c r="BV44" s="95" t="str">
        <f t="shared" si="10"/>
        <v xml:space="preserve"> -</v>
      </c>
      <c r="BW44" s="388" t="str">
        <f t="shared" si="11"/>
        <v xml:space="preserve"> -</v>
      </c>
      <c r="BX44" s="77">
        <v>50000</v>
      </c>
      <c r="BY44" s="74">
        <v>0</v>
      </c>
      <c r="BZ44" s="74">
        <v>0</v>
      </c>
      <c r="CA44" s="95">
        <f t="shared" si="12"/>
        <v>0</v>
      </c>
      <c r="CB44" s="395" t="str">
        <f t="shared" si="13"/>
        <v xml:space="preserve"> -</v>
      </c>
      <c r="CC44" s="76">
        <v>150000</v>
      </c>
      <c r="CD44" s="74">
        <v>0</v>
      </c>
      <c r="CE44" s="74">
        <v>0</v>
      </c>
      <c r="CF44" s="95">
        <f t="shared" si="14"/>
        <v>0</v>
      </c>
      <c r="CG44" s="388" t="str">
        <f t="shared" si="15"/>
        <v xml:space="preserve"> -</v>
      </c>
      <c r="CH44" s="77">
        <v>150000</v>
      </c>
      <c r="CI44" s="74">
        <v>0</v>
      </c>
      <c r="CJ44" s="74">
        <v>0</v>
      </c>
      <c r="CK44" s="95">
        <f t="shared" si="16"/>
        <v>0</v>
      </c>
      <c r="CL44" s="395" t="str">
        <f t="shared" si="17"/>
        <v xml:space="preserve"> -</v>
      </c>
      <c r="CM44" s="403">
        <v>350000</v>
      </c>
      <c r="CN44" s="404">
        <v>0</v>
      </c>
      <c r="CO44" s="404">
        <v>0</v>
      </c>
      <c r="CP44" s="410">
        <f t="shared" si="18"/>
        <v>0</v>
      </c>
      <c r="CQ44" s="388" t="str">
        <f t="shared" si="19"/>
        <v xml:space="preserve"> -</v>
      </c>
      <c r="CR44" s="78">
        <v>11</v>
      </c>
      <c r="CS44" s="135">
        <v>0</v>
      </c>
      <c r="CT44" s="293" t="s">
        <v>1053</v>
      </c>
      <c r="CU44" s="280" t="s">
        <v>921</v>
      </c>
    </row>
    <row r="45" spans="2:118" ht="45.75" thickBot="1" x14ac:dyDescent="0.25">
      <c r="B45" s="856"/>
      <c r="C45" s="923"/>
      <c r="D45" s="862"/>
      <c r="E45" s="869"/>
      <c r="F45" s="869"/>
      <c r="G45" s="203"/>
      <c r="H45" s="869"/>
      <c r="I45" s="203"/>
      <c r="J45" s="203"/>
      <c r="K45" s="869"/>
      <c r="L45" s="203"/>
      <c r="M45" s="203"/>
      <c r="N45" s="869"/>
      <c r="O45" s="200"/>
      <c r="P45" s="200"/>
      <c r="Q45" s="879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781"/>
      <c r="AN45" s="874"/>
      <c r="AO45" s="781"/>
      <c r="AP45" s="774"/>
      <c r="AQ45" s="116" t="s">
        <v>826</v>
      </c>
      <c r="AR45" s="117">
        <v>0</v>
      </c>
      <c r="AS45" s="116" t="s">
        <v>827</v>
      </c>
      <c r="AT45" s="298">
        <v>1</v>
      </c>
      <c r="AU45" s="30">
        <v>7</v>
      </c>
      <c r="AV45" s="299">
        <v>2</v>
      </c>
      <c r="AW45" s="326">
        <v>0.2857142857142857</v>
      </c>
      <c r="AX45" s="299">
        <v>2</v>
      </c>
      <c r="AY45" s="326">
        <v>0.2857142857142857</v>
      </c>
      <c r="AZ45" s="299">
        <v>2</v>
      </c>
      <c r="BA45" s="332">
        <v>0.2857142857142857</v>
      </c>
      <c r="BB45" s="300">
        <v>1</v>
      </c>
      <c r="BC45" s="332">
        <v>0.14285714285714285</v>
      </c>
      <c r="BD45" s="506">
        <v>2</v>
      </c>
      <c r="BE45" s="299">
        <v>0</v>
      </c>
      <c r="BF45" s="299">
        <v>0</v>
      </c>
      <c r="BG45" s="507">
        <v>0</v>
      </c>
      <c r="BH45" s="383">
        <f t="shared" si="0"/>
        <v>1</v>
      </c>
      <c r="BI45" s="427">
        <f t="shared" si="1"/>
        <v>1</v>
      </c>
      <c r="BJ45" s="384">
        <f t="shared" si="2"/>
        <v>0</v>
      </c>
      <c r="BK45" s="427">
        <f t="shared" si="3"/>
        <v>0</v>
      </c>
      <c r="BL45" s="384">
        <f t="shared" si="4"/>
        <v>0</v>
      </c>
      <c r="BM45" s="427">
        <f t="shared" si="5"/>
        <v>0</v>
      </c>
      <c r="BN45" s="384">
        <f t="shared" si="6"/>
        <v>0</v>
      </c>
      <c r="BO45" s="427">
        <f t="shared" si="7"/>
        <v>0</v>
      </c>
      <c r="BP45" s="618">
        <f>+SUM(BD45:BG45)/AU45</f>
        <v>0.2857142857142857</v>
      </c>
      <c r="BQ45" s="611">
        <f t="shared" si="8"/>
        <v>0.2857142857142857</v>
      </c>
      <c r="BR45" s="626">
        <f t="shared" si="9"/>
        <v>0.2857142857142857</v>
      </c>
      <c r="BS45" s="120">
        <v>423285</v>
      </c>
      <c r="BT45" s="121">
        <v>423285</v>
      </c>
      <c r="BU45" s="121">
        <v>2274</v>
      </c>
      <c r="BV45" s="233">
        <f t="shared" si="10"/>
        <v>1</v>
      </c>
      <c r="BW45" s="391">
        <f t="shared" si="11"/>
        <v>5.3722669123640104E-3</v>
      </c>
      <c r="BX45" s="122">
        <v>700000</v>
      </c>
      <c r="BY45" s="121">
        <v>0</v>
      </c>
      <c r="BZ45" s="121">
        <v>0</v>
      </c>
      <c r="CA45" s="233">
        <f t="shared" si="12"/>
        <v>0</v>
      </c>
      <c r="CB45" s="398" t="str">
        <f t="shared" si="13"/>
        <v xml:space="preserve"> -</v>
      </c>
      <c r="CC45" s="120">
        <v>1390000</v>
      </c>
      <c r="CD45" s="121">
        <v>0</v>
      </c>
      <c r="CE45" s="121">
        <v>0</v>
      </c>
      <c r="CF45" s="233">
        <f t="shared" si="14"/>
        <v>0</v>
      </c>
      <c r="CG45" s="391" t="str">
        <f t="shared" si="15"/>
        <v xml:space="preserve"> -</v>
      </c>
      <c r="CH45" s="122">
        <v>1390000</v>
      </c>
      <c r="CI45" s="121">
        <v>0</v>
      </c>
      <c r="CJ45" s="121">
        <v>0</v>
      </c>
      <c r="CK45" s="233">
        <f t="shared" si="16"/>
        <v>0</v>
      </c>
      <c r="CL45" s="398" t="str">
        <f t="shared" si="17"/>
        <v xml:space="preserve"> -</v>
      </c>
      <c r="CM45" s="465">
        <v>3903285</v>
      </c>
      <c r="CN45" s="466">
        <v>423285</v>
      </c>
      <c r="CO45" s="466">
        <v>2274</v>
      </c>
      <c r="CP45" s="467">
        <f t="shared" si="18"/>
        <v>0.10844327278177228</v>
      </c>
      <c r="CQ45" s="391">
        <f t="shared" si="19"/>
        <v>5.3722669123640104E-3</v>
      </c>
      <c r="CR45" s="123">
        <v>10</v>
      </c>
      <c r="CS45" s="143">
        <v>0</v>
      </c>
      <c r="CT45" s="292" t="s">
        <v>1054</v>
      </c>
      <c r="CU45" s="284" t="s">
        <v>916</v>
      </c>
    </row>
    <row r="46" spans="2:118" ht="12.95" customHeight="1" thickBot="1" x14ac:dyDescent="0.25">
      <c r="B46" s="856"/>
      <c r="C46" s="923"/>
      <c r="D46" s="862"/>
      <c r="E46" s="869"/>
      <c r="F46" s="869"/>
      <c r="G46" s="203"/>
      <c r="H46" s="869"/>
      <c r="I46" s="203"/>
      <c r="J46" s="203"/>
      <c r="K46" s="869"/>
      <c r="L46" s="203"/>
      <c r="M46" s="203"/>
      <c r="N46" s="869"/>
      <c r="O46" s="200"/>
      <c r="P46" s="200"/>
      <c r="Q46" s="879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685"/>
      <c r="AN46" s="686"/>
      <c r="AO46" s="687"/>
      <c r="AP46" s="688"/>
      <c r="AQ46" s="688"/>
      <c r="AR46" s="689"/>
      <c r="AS46" s="688"/>
      <c r="AT46" s="690"/>
      <c r="AU46" s="691"/>
      <c r="AV46" s="690"/>
      <c r="AW46" s="692"/>
      <c r="AX46" s="690"/>
      <c r="AY46" s="692"/>
      <c r="AZ46" s="690"/>
      <c r="BA46" s="692"/>
      <c r="BB46" s="690"/>
      <c r="BC46" s="692"/>
      <c r="BD46" s="688"/>
      <c r="BE46" s="688"/>
      <c r="BF46" s="688"/>
      <c r="BG46" s="688"/>
      <c r="BH46" s="693"/>
      <c r="BI46" s="694"/>
      <c r="BJ46" s="693"/>
      <c r="BK46" s="694"/>
      <c r="BL46" s="693"/>
      <c r="BM46" s="694"/>
      <c r="BN46" s="693"/>
      <c r="BO46" s="694"/>
      <c r="BP46" s="695"/>
      <c r="BQ46" s="694"/>
      <c r="BR46" s="696"/>
      <c r="BS46" s="688"/>
      <c r="BT46" s="688"/>
      <c r="BU46" s="688"/>
      <c r="BV46" s="693"/>
      <c r="BW46" s="697"/>
      <c r="BX46" s="688"/>
      <c r="BY46" s="688"/>
      <c r="BZ46" s="688"/>
      <c r="CA46" s="693"/>
      <c r="CB46" s="697"/>
      <c r="CC46" s="688"/>
      <c r="CD46" s="688"/>
      <c r="CE46" s="688"/>
      <c r="CF46" s="693"/>
      <c r="CG46" s="697"/>
      <c r="CH46" s="688"/>
      <c r="CI46" s="688"/>
      <c r="CJ46" s="688"/>
      <c r="CK46" s="693"/>
      <c r="CL46" s="697"/>
      <c r="CM46" s="698"/>
      <c r="CN46" s="698"/>
      <c r="CO46" s="698"/>
      <c r="CP46" s="697"/>
      <c r="CQ46" s="697"/>
      <c r="CR46" s="688"/>
      <c r="CS46" s="686"/>
      <c r="CT46" s="688"/>
      <c r="CU46" s="699"/>
    </row>
    <row r="47" spans="2:118" ht="30" x14ac:dyDescent="0.2">
      <c r="B47" s="856"/>
      <c r="C47" s="923"/>
      <c r="D47" s="862"/>
      <c r="E47" s="869"/>
      <c r="F47" s="869"/>
      <c r="G47" s="203"/>
      <c r="H47" s="869"/>
      <c r="I47" s="203"/>
      <c r="J47" s="203"/>
      <c r="K47" s="869"/>
      <c r="L47" s="203"/>
      <c r="M47" s="203"/>
      <c r="N47" s="869"/>
      <c r="O47" s="200"/>
      <c r="P47" s="200"/>
      <c r="Q47" s="879"/>
      <c r="R47" s="313"/>
      <c r="S47" s="313"/>
      <c r="T47" s="313"/>
      <c r="U47" s="313"/>
      <c r="V47" s="313"/>
      <c r="W47" s="313"/>
      <c r="X47" s="313"/>
      <c r="Y47" s="313"/>
      <c r="Z47" s="313"/>
      <c r="AA47" s="313"/>
      <c r="AB47" s="313"/>
      <c r="AC47" s="313"/>
      <c r="AD47" s="313"/>
      <c r="AE47" s="313"/>
      <c r="AF47" s="313"/>
      <c r="AG47" s="313"/>
      <c r="AH47" s="313"/>
      <c r="AI47" s="313"/>
      <c r="AJ47" s="313"/>
      <c r="AK47" s="313"/>
      <c r="AL47" s="313"/>
      <c r="AM47" s="918">
        <v>4.4295254691267671E-3</v>
      </c>
      <c r="AN47" s="872" t="s">
        <v>828</v>
      </c>
      <c r="AO47" s="780">
        <v>1</v>
      </c>
      <c r="AP47" s="779" t="s">
        <v>829</v>
      </c>
      <c r="AQ47" s="106" t="s">
        <v>830</v>
      </c>
      <c r="AR47" s="107">
        <v>0</v>
      </c>
      <c r="AS47" s="106" t="s">
        <v>831</v>
      </c>
      <c r="AT47" s="108">
        <v>1</v>
      </c>
      <c r="AU47" s="43">
        <v>1</v>
      </c>
      <c r="AV47" s="109">
        <v>1</v>
      </c>
      <c r="AW47" s="327">
        <v>0.25</v>
      </c>
      <c r="AX47" s="109">
        <v>1</v>
      </c>
      <c r="AY47" s="327">
        <v>0.25</v>
      </c>
      <c r="AZ47" s="109">
        <v>1</v>
      </c>
      <c r="BA47" s="333">
        <v>0.25</v>
      </c>
      <c r="BB47" s="110">
        <v>1</v>
      </c>
      <c r="BC47" s="333">
        <v>0.25</v>
      </c>
      <c r="BD47" s="111">
        <v>1</v>
      </c>
      <c r="BE47" s="109">
        <v>0</v>
      </c>
      <c r="BF47" s="109">
        <v>0</v>
      </c>
      <c r="BG47" s="342">
        <v>0</v>
      </c>
      <c r="BH47" s="379">
        <f t="shared" si="0"/>
        <v>1</v>
      </c>
      <c r="BI47" s="425">
        <f t="shared" si="1"/>
        <v>1</v>
      </c>
      <c r="BJ47" s="380">
        <f t="shared" si="2"/>
        <v>0</v>
      </c>
      <c r="BK47" s="425">
        <f t="shared" si="3"/>
        <v>0</v>
      </c>
      <c r="BL47" s="380">
        <f t="shared" si="4"/>
        <v>0</v>
      </c>
      <c r="BM47" s="425">
        <f t="shared" si="5"/>
        <v>0</v>
      </c>
      <c r="BN47" s="380">
        <f t="shared" si="6"/>
        <v>0</v>
      </c>
      <c r="BO47" s="425">
        <f t="shared" si="7"/>
        <v>0</v>
      </c>
      <c r="BP47" s="617">
        <f t="shared" si="20"/>
        <v>0.25</v>
      </c>
      <c r="BQ47" s="610">
        <f t="shared" si="8"/>
        <v>0.25</v>
      </c>
      <c r="BR47" s="625">
        <f t="shared" si="9"/>
        <v>0.25</v>
      </c>
      <c r="BS47" s="111">
        <v>51033.334000000003</v>
      </c>
      <c r="BT47" s="109">
        <v>50184.445</v>
      </c>
      <c r="BU47" s="109">
        <v>0</v>
      </c>
      <c r="BV47" s="289">
        <f t="shared" si="10"/>
        <v>0.98336598976661016</v>
      </c>
      <c r="BW47" s="390" t="str">
        <f t="shared" si="11"/>
        <v xml:space="preserve"> -</v>
      </c>
      <c r="BX47" s="112">
        <v>77000</v>
      </c>
      <c r="BY47" s="109">
        <v>0</v>
      </c>
      <c r="BZ47" s="109">
        <v>0</v>
      </c>
      <c r="CA47" s="289">
        <f t="shared" si="12"/>
        <v>0</v>
      </c>
      <c r="CB47" s="397" t="str">
        <f t="shared" si="13"/>
        <v xml:space="preserve"> -</v>
      </c>
      <c r="CC47" s="111">
        <v>74000</v>
      </c>
      <c r="CD47" s="109">
        <v>0</v>
      </c>
      <c r="CE47" s="109">
        <v>0</v>
      </c>
      <c r="CF47" s="289">
        <f t="shared" si="14"/>
        <v>0</v>
      </c>
      <c r="CG47" s="390" t="str">
        <f t="shared" si="15"/>
        <v xml:space="preserve"> -</v>
      </c>
      <c r="CH47" s="112">
        <v>71972</v>
      </c>
      <c r="CI47" s="109">
        <v>0</v>
      </c>
      <c r="CJ47" s="109">
        <v>0</v>
      </c>
      <c r="CK47" s="289">
        <f t="shared" si="16"/>
        <v>0</v>
      </c>
      <c r="CL47" s="397" t="str">
        <f t="shared" si="17"/>
        <v xml:space="preserve"> -</v>
      </c>
      <c r="CM47" s="405">
        <v>274005.33400000003</v>
      </c>
      <c r="CN47" s="406">
        <v>50184.445</v>
      </c>
      <c r="CO47" s="406">
        <v>0</v>
      </c>
      <c r="CP47" s="412">
        <f t="shared" si="18"/>
        <v>0.18315134332384927</v>
      </c>
      <c r="CQ47" s="390" t="str">
        <f t="shared" si="19"/>
        <v xml:space="preserve"> -</v>
      </c>
      <c r="CR47" s="113">
        <v>16</v>
      </c>
      <c r="CS47" s="114">
        <v>0</v>
      </c>
      <c r="CT47" s="301" t="s">
        <v>1055</v>
      </c>
      <c r="CU47" s="291" t="s">
        <v>922</v>
      </c>
    </row>
    <row r="48" spans="2:118" ht="29.1" customHeight="1" thickBot="1" x14ac:dyDescent="0.25">
      <c r="B48" s="857"/>
      <c r="C48" s="924"/>
      <c r="D48" s="865"/>
      <c r="E48" s="908"/>
      <c r="F48" s="908"/>
      <c r="G48" s="252"/>
      <c r="H48" s="908"/>
      <c r="I48" s="252"/>
      <c r="J48" s="252"/>
      <c r="K48" s="908"/>
      <c r="L48" s="252"/>
      <c r="M48" s="252"/>
      <c r="N48" s="908"/>
      <c r="O48" s="253"/>
      <c r="P48" s="253"/>
      <c r="Q48" s="912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919"/>
      <c r="AN48" s="893"/>
      <c r="AO48" s="777"/>
      <c r="AP48" s="778"/>
      <c r="AQ48" s="97" t="s">
        <v>832</v>
      </c>
      <c r="AR48" s="98">
        <v>0</v>
      </c>
      <c r="AS48" s="97" t="s">
        <v>833</v>
      </c>
      <c r="AT48" s="99">
        <v>0</v>
      </c>
      <c r="AU48" s="181">
        <v>1</v>
      </c>
      <c r="AV48" s="139">
        <v>0</v>
      </c>
      <c r="AW48" s="324">
        <v>0</v>
      </c>
      <c r="AX48" s="139">
        <v>1</v>
      </c>
      <c r="AY48" s="324">
        <v>0.33</v>
      </c>
      <c r="AZ48" s="139">
        <v>1</v>
      </c>
      <c r="BA48" s="330">
        <v>0.33</v>
      </c>
      <c r="BB48" s="140">
        <v>1</v>
      </c>
      <c r="BC48" s="330">
        <v>0.34</v>
      </c>
      <c r="BD48" s="141">
        <v>0</v>
      </c>
      <c r="BE48" s="139">
        <v>0</v>
      </c>
      <c r="BF48" s="139">
        <v>0</v>
      </c>
      <c r="BG48" s="345">
        <v>0</v>
      </c>
      <c r="BH48" s="381" t="str">
        <f t="shared" si="0"/>
        <v xml:space="preserve"> -</v>
      </c>
      <c r="BI48" s="424" t="str">
        <f t="shared" si="1"/>
        <v xml:space="preserve"> -</v>
      </c>
      <c r="BJ48" s="382">
        <f t="shared" si="2"/>
        <v>0</v>
      </c>
      <c r="BK48" s="424">
        <f t="shared" si="3"/>
        <v>0</v>
      </c>
      <c r="BL48" s="382">
        <f t="shared" si="4"/>
        <v>0</v>
      </c>
      <c r="BM48" s="424">
        <f t="shared" si="5"/>
        <v>0</v>
      </c>
      <c r="BN48" s="382">
        <f t="shared" si="6"/>
        <v>0</v>
      </c>
      <c r="BO48" s="424">
        <f t="shared" si="7"/>
        <v>0</v>
      </c>
      <c r="BP48" s="616">
        <f>+AVERAGE(BE48:BG48)/AU48</f>
        <v>0</v>
      </c>
      <c r="BQ48" s="609">
        <f t="shared" si="8"/>
        <v>0</v>
      </c>
      <c r="BR48" s="624">
        <f t="shared" si="9"/>
        <v>0</v>
      </c>
      <c r="BS48" s="141">
        <v>0</v>
      </c>
      <c r="BT48" s="139">
        <v>0</v>
      </c>
      <c r="BU48" s="139">
        <v>0</v>
      </c>
      <c r="BV48" s="147" t="str">
        <f t="shared" si="10"/>
        <v xml:space="preserve"> -</v>
      </c>
      <c r="BW48" s="389" t="str">
        <f t="shared" si="11"/>
        <v xml:space="preserve"> -</v>
      </c>
      <c r="BX48" s="142">
        <v>48000</v>
      </c>
      <c r="BY48" s="139">
        <v>0</v>
      </c>
      <c r="BZ48" s="139">
        <v>0</v>
      </c>
      <c r="CA48" s="147">
        <f t="shared" si="12"/>
        <v>0</v>
      </c>
      <c r="CB48" s="396" t="str">
        <f t="shared" si="13"/>
        <v xml:space="preserve"> -</v>
      </c>
      <c r="CC48" s="141">
        <v>49000</v>
      </c>
      <c r="CD48" s="139">
        <v>0</v>
      </c>
      <c r="CE48" s="139">
        <v>0</v>
      </c>
      <c r="CF48" s="147">
        <f t="shared" si="14"/>
        <v>0</v>
      </c>
      <c r="CG48" s="389" t="str">
        <f t="shared" si="15"/>
        <v xml:space="preserve"> -</v>
      </c>
      <c r="CH48" s="142">
        <v>49000</v>
      </c>
      <c r="CI48" s="139">
        <v>0</v>
      </c>
      <c r="CJ48" s="139">
        <v>0</v>
      </c>
      <c r="CK48" s="147">
        <f t="shared" si="16"/>
        <v>0</v>
      </c>
      <c r="CL48" s="396" t="str">
        <f t="shared" si="17"/>
        <v xml:space="preserve"> -</v>
      </c>
      <c r="CM48" s="407">
        <v>146000</v>
      </c>
      <c r="CN48" s="408">
        <v>0</v>
      </c>
      <c r="CO48" s="408">
        <v>0</v>
      </c>
      <c r="CP48" s="411">
        <f t="shared" si="18"/>
        <v>0</v>
      </c>
      <c r="CQ48" s="389" t="str">
        <f t="shared" si="19"/>
        <v xml:space="preserve"> -</v>
      </c>
      <c r="CR48" s="103">
        <v>16</v>
      </c>
      <c r="CS48" s="182">
        <v>0</v>
      </c>
      <c r="CT48" s="302" t="s">
        <v>1056</v>
      </c>
      <c r="CU48" s="297" t="s">
        <v>922</v>
      </c>
    </row>
    <row r="50" spans="52:74" ht="15.75" thickBot="1" x14ac:dyDescent="0.25"/>
    <row r="51" spans="52:74" ht="20.100000000000001" customHeight="1" thickBot="1" x14ac:dyDescent="0.25">
      <c r="BD51" s="454">
        <v>2020</v>
      </c>
      <c r="BE51" s="455">
        <v>2021</v>
      </c>
      <c r="BF51" s="455">
        <v>2022</v>
      </c>
      <c r="BG51" s="455">
        <v>2023</v>
      </c>
      <c r="BH51" s="456" t="s">
        <v>915</v>
      </c>
    </row>
    <row r="52" spans="52:74" ht="20.100000000000001" customHeight="1" x14ac:dyDescent="0.2">
      <c r="AZ52" s="764" t="s">
        <v>919</v>
      </c>
      <c r="BA52" s="765"/>
      <c r="BB52" s="765"/>
      <c r="BC52" s="766"/>
      <c r="BD52" s="462">
        <v>1</v>
      </c>
      <c r="BE52" s="446">
        <v>0</v>
      </c>
      <c r="BF52" s="446">
        <v>0</v>
      </c>
      <c r="BG52" s="446">
        <v>0</v>
      </c>
      <c r="BH52" s="447">
        <f>+BQ33</f>
        <v>0.25</v>
      </c>
    </row>
    <row r="53" spans="52:74" ht="20.100000000000001" customHeight="1" x14ac:dyDescent="0.2">
      <c r="AZ53" s="767" t="s">
        <v>20</v>
      </c>
      <c r="BA53" s="768"/>
      <c r="BB53" s="768"/>
      <c r="BC53" s="769"/>
      <c r="BD53" s="463">
        <v>1</v>
      </c>
      <c r="BE53" s="440">
        <v>0</v>
      </c>
      <c r="BF53" s="440">
        <v>0</v>
      </c>
      <c r="BG53" s="440">
        <v>0</v>
      </c>
      <c r="BH53" s="448">
        <f>+BQ34</f>
        <v>0.25</v>
      </c>
      <c r="BV53" s="759"/>
    </row>
    <row r="54" spans="52:74" ht="20.100000000000001" customHeight="1" x14ac:dyDescent="0.2">
      <c r="AZ54" s="905" t="s">
        <v>916</v>
      </c>
      <c r="BA54" s="906"/>
      <c r="BB54" s="906"/>
      <c r="BC54" s="907"/>
      <c r="BD54" s="463">
        <v>0.94285714285714273</v>
      </c>
      <c r="BE54" s="440">
        <v>0</v>
      </c>
      <c r="BF54" s="440">
        <v>0</v>
      </c>
      <c r="BG54" s="440">
        <v>0</v>
      </c>
      <c r="BH54" s="448">
        <f>+AVERAGE(BQ24:BQ25,BQ45)</f>
        <v>0.3719047619047619</v>
      </c>
      <c r="BV54" s="760"/>
    </row>
    <row r="55" spans="52:74" ht="20.100000000000001" customHeight="1" x14ac:dyDescent="0.2">
      <c r="AZ55" s="905" t="s">
        <v>917</v>
      </c>
      <c r="BA55" s="906"/>
      <c r="BB55" s="906"/>
      <c r="BC55" s="907"/>
      <c r="BD55" s="463">
        <v>1</v>
      </c>
      <c r="BE55" s="440">
        <v>0</v>
      </c>
      <c r="BF55" s="440">
        <v>0</v>
      </c>
      <c r="BG55" s="440">
        <v>0</v>
      </c>
      <c r="BH55" s="448">
        <f>+AVERAGE(BQ18:BQ20)</f>
        <v>0.25</v>
      </c>
      <c r="BV55" s="760"/>
    </row>
    <row r="56" spans="52:74" ht="20.100000000000001" customHeight="1" x14ac:dyDescent="0.2">
      <c r="AZ56" s="905" t="s">
        <v>921</v>
      </c>
      <c r="BA56" s="906"/>
      <c r="BB56" s="906"/>
      <c r="BC56" s="907"/>
      <c r="BD56" s="463">
        <v>1</v>
      </c>
      <c r="BE56" s="440">
        <v>0</v>
      </c>
      <c r="BF56" s="440">
        <v>0</v>
      </c>
      <c r="BG56" s="440">
        <v>0</v>
      </c>
      <c r="BH56" s="448">
        <f>+AVERAGE(BQ26:BQ28,BQ40:BQ42,BQ44)</f>
        <v>0.10714285714285714</v>
      </c>
      <c r="BV56" s="760"/>
    </row>
    <row r="57" spans="52:74" ht="20.100000000000001" customHeight="1" x14ac:dyDescent="0.2">
      <c r="AZ57" s="767" t="s">
        <v>902</v>
      </c>
      <c r="BA57" s="768"/>
      <c r="BB57" s="768"/>
      <c r="BC57" s="769"/>
      <c r="BD57" s="463">
        <v>1</v>
      </c>
      <c r="BE57" s="440">
        <v>0</v>
      </c>
      <c r="BF57" s="440">
        <v>0</v>
      </c>
      <c r="BG57" s="440">
        <v>0</v>
      </c>
      <c r="BH57" s="448">
        <f>+AVERAGE(BQ14:BQ17)</f>
        <v>0.33750000000000002</v>
      </c>
    </row>
    <row r="58" spans="52:74" ht="20.100000000000001" customHeight="1" x14ac:dyDescent="0.2">
      <c r="AZ58" s="767" t="s">
        <v>918</v>
      </c>
      <c r="BA58" s="768"/>
      <c r="BB58" s="768"/>
      <c r="BC58" s="769"/>
      <c r="BD58" s="463" t="e">
        <v>#DIV/0!</v>
      </c>
      <c r="BE58" s="440">
        <v>0</v>
      </c>
      <c r="BF58" s="440">
        <v>0</v>
      </c>
      <c r="BG58" s="440">
        <v>0</v>
      </c>
      <c r="BH58" s="448">
        <f>+AVERAGE(BQ35:BQ38)</f>
        <v>8.3333333333333329E-2</v>
      </c>
    </row>
    <row r="59" spans="52:74" ht="20.100000000000001" customHeight="1" x14ac:dyDescent="0.2">
      <c r="AZ59" s="767" t="s">
        <v>922</v>
      </c>
      <c r="BA59" s="768"/>
      <c r="BB59" s="768"/>
      <c r="BC59" s="769"/>
      <c r="BD59" s="463">
        <v>1</v>
      </c>
      <c r="BE59" s="440">
        <v>0</v>
      </c>
      <c r="BF59" s="440">
        <v>0</v>
      </c>
      <c r="BG59" s="440">
        <v>0</v>
      </c>
      <c r="BH59" s="448">
        <f>+AVERAGE(BQ11:BQ13,BQ47:BQ48)</f>
        <v>0.1</v>
      </c>
    </row>
    <row r="60" spans="52:74" ht="20.100000000000001" customHeight="1" thickBot="1" x14ac:dyDescent="0.25">
      <c r="AZ60" s="882" t="s">
        <v>911</v>
      </c>
      <c r="BA60" s="883"/>
      <c r="BB60" s="883"/>
      <c r="BC60" s="884"/>
      <c r="BD60" s="464">
        <v>0.83333333333333337</v>
      </c>
      <c r="BE60" s="449">
        <v>0</v>
      </c>
      <c r="BF60" s="449">
        <v>0</v>
      </c>
      <c r="BG60" s="449">
        <v>0</v>
      </c>
      <c r="BH60" s="450">
        <f>+AVERAGE(BQ21:BQ22,BQ29:BQ31,BQ43)</f>
        <v>0.20833333333333334</v>
      </c>
    </row>
  </sheetData>
  <mergeCells count="116">
    <mergeCell ref="DC32:DE32"/>
    <mergeCell ref="DF32:DH32"/>
    <mergeCell ref="DI32:DK32"/>
    <mergeCell ref="DL32:DN32"/>
    <mergeCell ref="DC31:DN31"/>
    <mergeCell ref="CS8:CS10"/>
    <mergeCell ref="CT8:CT10"/>
    <mergeCell ref="BS9:BW9"/>
    <mergeCell ref="BX9:CB9"/>
    <mergeCell ref="CC9:CG9"/>
    <mergeCell ref="CH9:CL9"/>
    <mergeCell ref="BS8:CQ8"/>
    <mergeCell ref="CM9:CQ9"/>
    <mergeCell ref="CR8:CR10"/>
    <mergeCell ref="CX32:DB32"/>
    <mergeCell ref="B3:CU3"/>
    <mergeCell ref="B4:CU4"/>
    <mergeCell ref="B5:CU5"/>
    <mergeCell ref="B8:B10"/>
    <mergeCell ref="C8:C10"/>
    <mergeCell ref="D8:D10"/>
    <mergeCell ref="E8:E10"/>
    <mergeCell ref="AM8:AM10"/>
    <mergeCell ref="F8:G10"/>
    <mergeCell ref="H10:J10"/>
    <mergeCell ref="K10:M10"/>
    <mergeCell ref="N10:P10"/>
    <mergeCell ref="Q10:S10"/>
    <mergeCell ref="AN8:AN10"/>
    <mergeCell ref="AO8:AO10"/>
    <mergeCell ref="H8:S9"/>
    <mergeCell ref="T8:AA9"/>
    <mergeCell ref="T10:U10"/>
    <mergeCell ref="V10:W10"/>
    <mergeCell ref="X10:Y10"/>
    <mergeCell ref="Z10:AA10"/>
    <mergeCell ref="AB8:AL9"/>
    <mergeCell ref="AB10:AC10"/>
    <mergeCell ref="AD10:AE10"/>
    <mergeCell ref="B11:B48"/>
    <mergeCell ref="C11:C48"/>
    <mergeCell ref="D11:D19"/>
    <mergeCell ref="E11:E19"/>
    <mergeCell ref="F11:F19"/>
    <mergeCell ref="D40:D48"/>
    <mergeCell ref="E40:E48"/>
    <mergeCell ref="F40:F48"/>
    <mergeCell ref="H11:H19"/>
    <mergeCell ref="D30:D39"/>
    <mergeCell ref="E30:E39"/>
    <mergeCell ref="F30:F39"/>
    <mergeCell ref="H30:H39"/>
    <mergeCell ref="D20:D29"/>
    <mergeCell ref="E20:E29"/>
    <mergeCell ref="F20:F29"/>
    <mergeCell ref="H20:H29"/>
    <mergeCell ref="H40:H48"/>
    <mergeCell ref="K11:K19"/>
    <mergeCell ref="N11:N19"/>
    <mergeCell ref="Q11:Q19"/>
    <mergeCell ref="AM11:AM22"/>
    <mergeCell ref="AN11:AN22"/>
    <mergeCell ref="AO11:AO13"/>
    <mergeCell ref="BL10:BM10"/>
    <mergeCell ref="BN10:BO10"/>
    <mergeCell ref="AJ10:AL10"/>
    <mergeCell ref="AP8:AP10"/>
    <mergeCell ref="AQ8:AQ10"/>
    <mergeCell ref="AR8:AR10"/>
    <mergeCell ref="BD8:BG9"/>
    <mergeCell ref="BH8:BR9"/>
    <mergeCell ref="BH10:BI10"/>
    <mergeCell ref="BJ10:BK10"/>
    <mergeCell ref="K20:K29"/>
    <mergeCell ref="BP10:BR10"/>
    <mergeCell ref="AS8:BC9"/>
    <mergeCell ref="AP11:AP13"/>
    <mergeCell ref="AO14:AO22"/>
    <mergeCell ref="AP14:AP22"/>
    <mergeCell ref="AF10:AG10"/>
    <mergeCell ref="AH10:AI10"/>
    <mergeCell ref="K40:K48"/>
    <mergeCell ref="K30:K39"/>
    <mergeCell ref="N30:N39"/>
    <mergeCell ref="Q30:Q39"/>
    <mergeCell ref="AO47:AO48"/>
    <mergeCell ref="AP47:AP48"/>
    <mergeCell ref="N40:N48"/>
    <mergeCell ref="Q40:Q48"/>
    <mergeCell ref="AM40:AM45"/>
    <mergeCell ref="AN40:AN45"/>
    <mergeCell ref="AO40:AO43"/>
    <mergeCell ref="AP40:AP43"/>
    <mergeCell ref="AO44:AO45"/>
    <mergeCell ref="AP44:AP45"/>
    <mergeCell ref="AM47:AM48"/>
    <mergeCell ref="AM24:AM38"/>
    <mergeCell ref="AN24:AN38"/>
    <mergeCell ref="AO24:AO25"/>
    <mergeCell ref="AP24:AP25"/>
    <mergeCell ref="AO26:AO34"/>
    <mergeCell ref="AP26:AP34"/>
    <mergeCell ref="N20:N29"/>
    <mergeCell ref="AN47:AN48"/>
    <mergeCell ref="AO35:AO38"/>
    <mergeCell ref="AP35:AP38"/>
    <mergeCell ref="Q20:Q29"/>
    <mergeCell ref="AZ52:BC52"/>
    <mergeCell ref="AZ53:BC53"/>
    <mergeCell ref="AZ57:BC57"/>
    <mergeCell ref="AZ58:BC58"/>
    <mergeCell ref="AZ59:BC59"/>
    <mergeCell ref="AZ60:BC60"/>
    <mergeCell ref="AZ56:BC56"/>
    <mergeCell ref="AZ55:BC55"/>
    <mergeCell ref="AZ54:BC54"/>
  </mergeCells>
  <conditionalFormatting sqref="BR1:BR38 BR40:BR45 BR47:BR1048576">
    <cfRule type="iconSet" priority="3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39">
    <cfRule type="iconSet" priority="2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conditionalFormatting sqref="BR46">
    <cfRule type="iconSet" priority="1">
      <iconSet iconSet="4Arrows" showValue="0">
        <cfvo type="percent" val="0"/>
        <cfvo type="num" val="0.12"/>
        <cfvo type="num" val="0.14000000000000001"/>
        <cfvo type="num" val="0.16"/>
      </iconSet>
    </cfRule>
  </conditionalFormatting>
  <pageMargins left="0.9055118110236221" right="0.51181102362204722" top="0.74803149606299213" bottom="0.74803149606299213" header="0.31496062992125984" footer="0.31496062992125984"/>
  <pageSetup paperSize="14" scale="80" orientation="landscape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C2:P143"/>
  <sheetViews>
    <sheetView showGridLines="0" topLeftCell="C100" zoomScale="60" zoomScaleNormal="60" workbookViewId="0">
      <selection activeCell="C107" sqref="C107:D107"/>
    </sheetView>
  </sheetViews>
  <sheetFormatPr baseColWidth="10" defaultColWidth="12.875" defaultRowHeight="15" x14ac:dyDescent="0.2"/>
  <cols>
    <col min="1" max="1" width="11.5" style="1" customWidth="1"/>
    <col min="2" max="2" width="7.375" style="1" customWidth="1"/>
    <col min="3" max="3" width="52.875" style="1" customWidth="1"/>
    <col min="4" max="4" width="32.625" style="1" customWidth="1"/>
    <col min="5" max="5" width="15.625" style="1" customWidth="1"/>
    <col min="6" max="8" width="14.375" style="1" customWidth="1"/>
    <col min="9" max="9" width="14.875" style="1" customWidth="1"/>
    <col min="10" max="10" width="11.375" style="1" customWidth="1"/>
    <col min="11" max="11" width="9" style="1" customWidth="1"/>
    <col min="12" max="14" width="19" style="1" customWidth="1"/>
    <col min="15" max="16" width="17.125" style="1" customWidth="1"/>
    <col min="17" max="17" width="8" style="1" customWidth="1"/>
    <col min="18" max="20" width="19" style="1" customWidth="1"/>
    <col min="21" max="22" width="17.125" style="1" customWidth="1"/>
    <col min="23" max="16384" width="12.875" style="1"/>
  </cols>
  <sheetData>
    <row r="2" spans="3:16" ht="15.75" thickBot="1" x14ac:dyDescent="0.25"/>
    <row r="3" spans="3:16" ht="21.95" customHeight="1" thickBot="1" x14ac:dyDescent="0.25">
      <c r="C3" s="961" t="s">
        <v>834</v>
      </c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3"/>
    </row>
    <row r="4" spans="3:16" ht="16.5" thickBot="1" x14ac:dyDescent="0.25">
      <c r="C4" s="2"/>
      <c r="D4" s="2"/>
      <c r="E4" s="2"/>
      <c r="F4" s="2"/>
      <c r="G4" s="2"/>
      <c r="H4" s="2"/>
      <c r="I4" s="2"/>
      <c r="J4" s="2"/>
    </row>
    <row r="5" spans="3:16" ht="18.95" customHeight="1" x14ac:dyDescent="0.2">
      <c r="C5" s="2"/>
      <c r="D5" s="2"/>
      <c r="E5" s="964" t="s">
        <v>0</v>
      </c>
      <c r="F5" s="965"/>
      <c r="G5" s="965"/>
      <c r="H5" s="965"/>
      <c r="I5" s="964" t="s">
        <v>1</v>
      </c>
      <c r="J5" s="968" t="s">
        <v>2</v>
      </c>
      <c r="K5" s="969"/>
      <c r="L5" s="972" t="s">
        <v>3</v>
      </c>
      <c r="M5" s="973"/>
      <c r="N5" s="973"/>
      <c r="O5" s="973"/>
      <c r="P5" s="974"/>
    </row>
    <row r="6" spans="3:16" ht="18.95" customHeight="1" thickBot="1" x14ac:dyDescent="0.25">
      <c r="E6" s="966"/>
      <c r="F6" s="967"/>
      <c r="G6" s="967"/>
      <c r="H6" s="967"/>
      <c r="I6" s="966"/>
      <c r="J6" s="970"/>
      <c r="K6" s="971"/>
      <c r="L6" s="975">
        <v>2020</v>
      </c>
      <c r="M6" s="976"/>
      <c r="N6" s="976"/>
      <c r="O6" s="976"/>
      <c r="P6" s="977"/>
    </row>
    <row r="7" spans="3:16" ht="32.1" customHeight="1" thickBot="1" x14ac:dyDescent="0.25">
      <c r="C7" s="955"/>
      <c r="D7" s="956"/>
      <c r="E7" s="3">
        <v>2020</v>
      </c>
      <c r="F7" s="4">
        <v>2021</v>
      </c>
      <c r="G7" s="4">
        <v>2022</v>
      </c>
      <c r="H7" s="4">
        <v>2023</v>
      </c>
      <c r="I7" s="5">
        <v>2020</v>
      </c>
      <c r="J7" s="957" t="s">
        <v>42</v>
      </c>
      <c r="K7" s="958"/>
      <c r="L7" s="6" t="s">
        <v>4</v>
      </c>
      <c r="M7" s="7" t="s">
        <v>5</v>
      </c>
      <c r="N7" s="7" t="s">
        <v>6</v>
      </c>
      <c r="O7" s="7" t="s">
        <v>7</v>
      </c>
      <c r="P7" s="8" t="s">
        <v>8</v>
      </c>
    </row>
    <row r="8" spans="3:16" ht="21.95" customHeight="1" thickBot="1" x14ac:dyDescent="0.25">
      <c r="C8" s="959" t="s">
        <v>925</v>
      </c>
      <c r="D8" s="960"/>
      <c r="E8" s="707">
        <f>+IF(SUM('LÍNEA 1'!AV11:AV166)&gt;0,AVERAGE('LÍNEA 1'!BI11:BI166)," -")</f>
        <v>0.96710515651859563</v>
      </c>
      <c r="F8" s="708">
        <f>+IF(SUM('LÍNEA 1'!AW11:AW166)&gt;0,AVERAGE('LÍNEA 1'!BJ11:BJ166)," -")</f>
        <v>0</v>
      </c>
      <c r="G8" s="708">
        <f>+IF(SUM('LÍNEA 1'!AX11:AX166)&gt;0,AVERAGE('LÍNEA 1'!BK11:BK166)," -")</f>
        <v>0</v>
      </c>
      <c r="H8" s="708">
        <f>+IF(SUM('LÍNEA 1'!AY11:AY166)&gt;0,AVERAGE('LÍNEA 1'!BL11:BL166)," -")</f>
        <v>0</v>
      </c>
      <c r="I8" s="709">
        <f>+AVERAGE('LÍNEA 1'!AW11:AW166)</f>
        <v>0.21217830334304996</v>
      </c>
      <c r="J8" s="710">
        <f>+AVERAGE('LÍNEA 1'!BQ11:BQ166)</f>
        <v>0.21594743880799233</v>
      </c>
      <c r="K8" s="711">
        <f t="shared" ref="K8:K66" si="0">+J8</f>
        <v>0.21594743880799233</v>
      </c>
      <c r="L8" s="712">
        <f>+L9+L13+L16+L26+L37+L41+L45</f>
        <v>590288042.96766007</v>
      </c>
      <c r="M8" s="713">
        <f>+M9+M13+M16+M26+M37+M41+M45</f>
        <v>531131902.15956998</v>
      </c>
      <c r="N8" s="713">
        <f>+N9+N13+N16+N26+N37+N41+N45</f>
        <v>3368249.9620000003</v>
      </c>
      <c r="O8" s="714">
        <f t="shared" ref="O8:O16" si="1">IF(L8=0,"-",+M8/L8)</f>
        <v>0.89978428072050398</v>
      </c>
      <c r="P8" s="715">
        <f t="shared" ref="P8:P16" si="2">IF(N8=0," -",IF(M8=0,100%,N8/M8))</f>
        <v>6.341644981792233E-3</v>
      </c>
    </row>
    <row r="9" spans="3:16" ht="20.100000000000001" customHeight="1" x14ac:dyDescent="0.2">
      <c r="C9" s="934" t="s">
        <v>378</v>
      </c>
      <c r="D9" s="935"/>
      <c r="E9" s="700">
        <f>+IF(SUM('LÍNEA 1'!AV11:AV36)&gt;0,AVERAGE('LÍNEA 1'!BI11:BI36)," -")</f>
        <v>0.96951212484993998</v>
      </c>
      <c r="F9" s="557">
        <f>+IF(SUM('LÍNEA 1'!AW11:AW36)&gt;0,AVERAGE('LÍNEA 1'!BJ11:BJ36)," -")</f>
        <v>0</v>
      </c>
      <c r="G9" s="557">
        <f>+IF(SUM('LÍNEA 1'!AX11:AX36)&gt;0,AVERAGE('LÍNEA 1'!BK11:BK36)," -")</f>
        <v>0</v>
      </c>
      <c r="H9" s="557">
        <f>+IF(SUM('LÍNEA 1'!AY11:AY36)&gt;0,AVERAGE('LÍNEA 1'!BL11:BL36)," -")</f>
        <v>0</v>
      </c>
      <c r="I9" s="9">
        <f>+AVERAGE('LÍNEA 1'!AW11:AW36)</f>
        <v>0.2066086691086691</v>
      </c>
      <c r="J9" s="597">
        <f>+AVERAGE('LÍNEA 1'!BQ11:BQ36)</f>
        <v>0.20073567930830011</v>
      </c>
      <c r="K9" s="523">
        <f t="shared" si="0"/>
        <v>0.20073567930830011</v>
      </c>
      <c r="L9" s="527">
        <f>+SUM(L10:L12)</f>
        <v>294021627.07357001</v>
      </c>
      <c r="M9" s="528">
        <f>+SUM(M10:M12)</f>
        <v>284624380.67469996</v>
      </c>
      <c r="N9" s="528">
        <f>+SUM(N10:N12)</f>
        <v>1068249.9620000001</v>
      </c>
      <c r="O9" s="529">
        <f t="shared" si="1"/>
        <v>0.96803892797818347</v>
      </c>
      <c r="P9" s="530">
        <f t="shared" si="2"/>
        <v>3.7531920472438853E-3</v>
      </c>
    </row>
    <row r="10" spans="3:16" ht="20.100000000000001" customHeight="1" x14ac:dyDescent="0.2">
      <c r="C10" s="936" t="s">
        <v>835</v>
      </c>
      <c r="D10" s="876"/>
      <c r="E10" s="10">
        <f>+IF(SUM('LÍNEA 1'!AV11:AV22)&gt;0,AVERAGE('LÍNEA 1'!BI11:BI22)," -")</f>
        <v>0.95631016042780748</v>
      </c>
      <c r="F10" s="10">
        <f>+IF(SUM('LÍNEA 1'!AX11:AX22)&gt;0,AVERAGE('LÍNEA 1'!BK11:BK22)," -")</f>
        <v>0</v>
      </c>
      <c r="G10" s="10">
        <f>+IF(SUM('LÍNEA 1'!AZ11:AZ22)&gt;0,AVERAGE('LÍNEA 1'!BM11:BM22)," -")</f>
        <v>0</v>
      </c>
      <c r="H10" s="11">
        <f>+IF(SUM('LÍNEA 1'!BB11:BB22)&gt;0,AVERAGE('LÍNEA 1'!BO11:BO22)," -")</f>
        <v>0</v>
      </c>
      <c r="I10" s="17">
        <f>+AVERAGE('LÍNEA 1'!AW11:AW22)</f>
        <v>0.2508928571428572</v>
      </c>
      <c r="J10" s="598">
        <f>+AVERAGE('LÍNEA 1'!BQ11:BQ22)</f>
        <v>0.23825349564417406</v>
      </c>
      <c r="K10" s="12">
        <f t="shared" si="0"/>
        <v>0.23825349564417406</v>
      </c>
      <c r="L10" s="13">
        <f>+SUM('LÍNEA 1'!BS11:BS22)</f>
        <v>48410569.062820002</v>
      </c>
      <c r="M10" s="13">
        <f>+SUM('LÍNEA 1'!BT11:BT22)</f>
        <v>44249543.963990003</v>
      </c>
      <c r="N10" s="13">
        <f>+SUM('LÍNEA 1'!BU11:BU22)</f>
        <v>0</v>
      </c>
      <c r="O10" s="15">
        <f t="shared" si="1"/>
        <v>0.914047176486803</v>
      </c>
      <c r="P10" s="16" t="str">
        <f t="shared" si="2"/>
        <v xml:space="preserve"> -</v>
      </c>
    </row>
    <row r="11" spans="3:16" ht="20.100000000000001" customHeight="1" x14ac:dyDescent="0.2">
      <c r="C11" s="936" t="s">
        <v>836</v>
      </c>
      <c r="D11" s="876"/>
      <c r="E11" s="10">
        <f>+IF(SUM('LÍNEA 1'!AV23:AV36)&gt;0,AVERAGE('LÍNEA 1'!BI23:BI36)," -")</f>
        <v>0.98403428571428575</v>
      </c>
      <c r="F11" s="10">
        <f>+IF(SUM('LÍNEA 1'!AX23:AX36)&gt;0,AVERAGE('LÍNEA 1'!BK23:BK36)," -")</f>
        <v>0</v>
      </c>
      <c r="G11" s="10">
        <f>+IF(SUM('LÍNEA 1'!AZ23:AZ36)&gt;0,AVERAGE('LÍNEA 1'!BM23:BM36)," -")</f>
        <v>0</v>
      </c>
      <c r="H11" s="11">
        <f>+IF(SUM('LÍNEA 1'!BB23:BB36)&gt;0,AVERAGE('LÍNEA 1'!BO23:BO36)," -")</f>
        <v>0</v>
      </c>
      <c r="I11" s="17">
        <f>+AVERAGE('LÍNEA 1'!AW23:AW33)</f>
        <v>0.19191919191919193</v>
      </c>
      <c r="J11" s="598">
        <f>+AVERAGE('LÍNEA 1'!BQ23:BQ36)</f>
        <v>0.16857755102040817</v>
      </c>
      <c r="K11" s="12">
        <f t="shared" si="0"/>
        <v>0.16857755102040817</v>
      </c>
      <c r="L11" s="13">
        <f>+SUM('LÍNEA 1'!BS23:BS33)</f>
        <v>240759919.95041001</v>
      </c>
      <c r="M11" s="13">
        <f>+SUM('LÍNEA 1'!BT23:BT33)</f>
        <v>237356850.35692</v>
      </c>
      <c r="N11" s="13">
        <f>+SUM('LÍNEA 1'!BU23:BU33)</f>
        <v>0</v>
      </c>
      <c r="O11" s="15">
        <f t="shared" si="1"/>
        <v>0.98586529853394644</v>
      </c>
      <c r="P11" s="16" t="str">
        <f t="shared" si="2"/>
        <v xml:space="preserve"> -</v>
      </c>
    </row>
    <row r="12" spans="3:16" ht="20.100000000000001" customHeight="1" x14ac:dyDescent="0.2">
      <c r="C12" s="936" t="s">
        <v>837</v>
      </c>
      <c r="D12" s="876"/>
      <c r="E12" s="10">
        <f>+IF(SUM('LÍNEA 1'!AV34:AV36)&gt;0,AVERAGE('LÍNEA 1'!BI34:BI36)," -")</f>
        <v>1</v>
      </c>
      <c r="F12" s="10">
        <f>+IF(SUM('LÍNEA 1'!AX34:AX36)&gt;0,AVERAGE('LÍNEA 1'!BK34:BK36)," -")</f>
        <v>0</v>
      </c>
      <c r="G12" s="10">
        <f>+IF(SUM('LÍNEA 1'!AZ34:AZ36)&gt;0,AVERAGE('LÍNEA 1'!BM34:BM36)," -")</f>
        <v>0</v>
      </c>
      <c r="H12" s="11">
        <f>+IF(SUM('LÍNEA 1'!BB34:BB36)&gt;0,AVERAGE('LÍNEA 1'!BO34:BO36)," -")</f>
        <v>0</v>
      </c>
      <c r="I12" s="17">
        <f>+AVERAGE('LÍNEA 1'!AW34:AW36)</f>
        <v>8.3333333333333329E-2</v>
      </c>
      <c r="J12" s="598">
        <f>+AVERAGE('LÍNEA 1'!BQ34:BQ36)</f>
        <v>8.3333333333333329E-2</v>
      </c>
      <c r="K12" s="12">
        <f t="shared" si="0"/>
        <v>8.3333333333333329E-2</v>
      </c>
      <c r="L12" s="13">
        <f>+SUM('LÍNEA 1'!BS34:BS36)</f>
        <v>4851138.0603400003</v>
      </c>
      <c r="M12" s="13">
        <f>+SUM('LÍNEA 1'!BT34:BT36)</f>
        <v>3017986.3537900001</v>
      </c>
      <c r="N12" s="13">
        <f>+SUM('LÍNEA 1'!BU34:BU36)</f>
        <v>1068249.9620000001</v>
      </c>
      <c r="O12" s="15">
        <f t="shared" si="1"/>
        <v>0.62211924629877047</v>
      </c>
      <c r="P12" s="16">
        <f t="shared" si="2"/>
        <v>0.35396116376022946</v>
      </c>
    </row>
    <row r="13" spans="3:16" ht="20.100000000000001" customHeight="1" x14ac:dyDescent="0.2">
      <c r="C13" s="937" t="s">
        <v>382</v>
      </c>
      <c r="D13" s="938"/>
      <c r="E13" s="701">
        <f>+IF(SUM('LÍNEA 1'!AV38:AV48)&gt;0,AVERAGE('LÍNEA 1'!BI38:BI48)," -")</f>
        <v>0.99444444444444435</v>
      </c>
      <c r="F13" s="555">
        <f>+IF(SUM('LÍNEA 1'!AW38:AW48)&gt;0,AVERAGE('LÍNEA 1'!BJ38:BJ48)," -")</f>
        <v>0</v>
      </c>
      <c r="G13" s="555">
        <f>+IF(SUM('LÍNEA 1'!AX38:AX48)&gt;0,AVERAGE('LÍNEA 1'!BK38:BK48)," -")</f>
        <v>0</v>
      </c>
      <c r="H13" s="555">
        <f>+IF(SUM('LÍNEA 1'!AY38:AY48)&gt;0,AVERAGE('LÍNEA 1'!BL38:BL48)," -")</f>
        <v>0</v>
      </c>
      <c r="I13" s="535">
        <f>+AVERAGE('LÍNEA 1'!AW38:AW48)</f>
        <v>0.20454545454545456</v>
      </c>
      <c r="J13" s="599">
        <f>+AVERAGE('LÍNEA 1'!BQ38:BQ48)</f>
        <v>0.2034090909090909</v>
      </c>
      <c r="K13" s="19">
        <f t="shared" si="0"/>
        <v>0.2034090909090909</v>
      </c>
      <c r="L13" s="525">
        <f>+SUM(L14:L15)</f>
        <v>243758120</v>
      </c>
      <c r="M13" s="526">
        <f>+SUM(M14:M15)</f>
        <v>206991972</v>
      </c>
      <c r="N13" s="526">
        <f>+SUM(N14:N15)</f>
        <v>0</v>
      </c>
      <c r="O13" s="20">
        <f t="shared" si="1"/>
        <v>0.84916954561349589</v>
      </c>
      <c r="P13" s="21" t="str">
        <f t="shared" si="2"/>
        <v xml:space="preserve"> -</v>
      </c>
    </row>
    <row r="14" spans="3:16" ht="20.100000000000001" customHeight="1" x14ac:dyDescent="0.2">
      <c r="C14" s="936" t="s">
        <v>838</v>
      </c>
      <c r="D14" s="876"/>
      <c r="E14" s="10">
        <f>+IF(SUM('LÍNEA 1'!AV38:AV46)&gt;0,AVERAGE('LÍNEA 1'!BI38:BI46)," -")</f>
        <v>0.99285714285714288</v>
      </c>
      <c r="F14" s="10">
        <f>+IF(SUM('LÍNEA 1'!AX38:AX46)&gt;0,AVERAGE('LÍNEA 1'!BK38:BK46)," -")</f>
        <v>0</v>
      </c>
      <c r="G14" s="10">
        <f>+IF(SUM('LÍNEA 1'!AZ38:AZ46)&gt;0,AVERAGE('LÍNEA 1'!BM38:BM46)," -")</f>
        <v>0</v>
      </c>
      <c r="H14" s="11">
        <f>+IF(SUM('LÍNEA 1'!BB38:BB46)&gt;0,AVERAGE('LÍNEA 1'!BO38:BO46)," -")</f>
        <v>0</v>
      </c>
      <c r="I14" s="17">
        <f>+AVERAGE('LÍNEA 1'!AW38:AW46)</f>
        <v>0.19444444444444445</v>
      </c>
      <c r="J14" s="598">
        <f>+AVERAGE('LÍNEA 1'!BQ38:BQ46)</f>
        <v>0.19305555555555556</v>
      </c>
      <c r="K14" s="12">
        <f t="shared" si="0"/>
        <v>0.19305555555555556</v>
      </c>
      <c r="L14" s="13">
        <f>+SUM('LÍNEA 1'!BS38:BS46)</f>
        <v>243067265</v>
      </c>
      <c r="M14" s="13">
        <f>+SUM('LÍNEA 1'!BT38:BT46)</f>
        <v>206301866</v>
      </c>
      <c r="N14" s="13">
        <f>+SUM('LÍNEA 1'!BU38:BU46)</f>
        <v>0</v>
      </c>
      <c r="O14" s="15">
        <f t="shared" si="1"/>
        <v>0.84874393102666457</v>
      </c>
      <c r="P14" s="16" t="str">
        <f t="shared" si="2"/>
        <v xml:space="preserve"> -</v>
      </c>
    </row>
    <row r="15" spans="3:16" ht="20.100000000000001" customHeight="1" x14ac:dyDescent="0.2">
      <c r="C15" s="936" t="s">
        <v>839</v>
      </c>
      <c r="D15" s="876"/>
      <c r="E15" s="10">
        <f>+IF(SUM('LÍNEA 1'!AV47:AV48)&gt;0,AVERAGE('LÍNEA 1'!BI47:BI48)," -")</f>
        <v>1</v>
      </c>
      <c r="F15" s="10">
        <f>+IF(SUM('LÍNEA 1'!AX47:AX48)&gt;0,AVERAGE('LÍNEA 1'!BK47:BK48)," -")</f>
        <v>0</v>
      </c>
      <c r="G15" s="10">
        <f>+IF(SUM('LÍNEA 1'!AZ47:AZ48)&gt;0,AVERAGE('LÍNEA 1'!BM47:BM48)," -")</f>
        <v>0</v>
      </c>
      <c r="H15" s="11">
        <f>+IF(SUM('LÍNEA 1'!BB47:BB48)&gt;0,AVERAGE('LÍNEA 1'!BO47:BO48)," -")</f>
        <v>0</v>
      </c>
      <c r="I15" s="17">
        <f>+AVERAGE('LÍNEA 1'!AW47:AW48)</f>
        <v>0.25</v>
      </c>
      <c r="J15" s="598">
        <f>+AVERAGE('LÍNEA 1'!BQ47:BQ48)</f>
        <v>0.25</v>
      </c>
      <c r="K15" s="12">
        <f t="shared" si="0"/>
        <v>0.25</v>
      </c>
      <c r="L15" s="13">
        <f>+SUM('LÍNEA 1'!BS47:BS48)</f>
        <v>690855</v>
      </c>
      <c r="M15" s="13">
        <f>+SUM('LÍNEA 1'!BT47:BT48)</f>
        <v>690106</v>
      </c>
      <c r="N15" s="13">
        <f>+SUM('LÍNEA 1'!BU47:BU48)</f>
        <v>0</v>
      </c>
      <c r="O15" s="15">
        <f t="shared" si="1"/>
        <v>0.99891583617401625</v>
      </c>
      <c r="P15" s="16" t="str">
        <f t="shared" si="2"/>
        <v xml:space="preserve"> -</v>
      </c>
    </row>
    <row r="16" spans="3:16" ht="20.100000000000001" customHeight="1" x14ac:dyDescent="0.2">
      <c r="C16" s="937" t="s">
        <v>385</v>
      </c>
      <c r="D16" s="938"/>
      <c r="E16" s="702">
        <f>+IF(SUM('LÍNEA 1'!AV50:AV78)&gt;0,AVERAGE('LÍNEA 1'!BI50:BI78)," -")</f>
        <v>0.9216267206477734</v>
      </c>
      <c r="F16" s="554">
        <f>+IF(SUM('LÍNEA 1'!AW50:AW78)&gt;0,AVERAGE('LÍNEA 1'!BJ50:BJ78)," -")</f>
        <v>0</v>
      </c>
      <c r="G16" s="554">
        <f>+IF(SUM('LÍNEA 1'!AX50:AX78)&gt;0,AVERAGE('LÍNEA 1'!BK50:BK78)," -")</f>
        <v>0</v>
      </c>
      <c r="H16" s="554">
        <f>+IF(SUM('LÍNEA 1'!AY50:AY78)&gt;0,AVERAGE('LÍNEA 1'!BL50:BL78)," -")</f>
        <v>0</v>
      </c>
      <c r="I16" s="18">
        <f>+AVERAGE('LÍNEA 1'!AW50:AW78)</f>
        <v>0.20603448275862071</v>
      </c>
      <c r="J16" s="600">
        <f>+AVERAGE('LÍNEA 1'!BQ50:BQ78)</f>
        <v>0.19690771324863882</v>
      </c>
      <c r="K16" s="19">
        <f t="shared" si="0"/>
        <v>0.19690771324863882</v>
      </c>
      <c r="L16" s="525">
        <f>+SUM(L17:L25)</f>
        <v>18213766</v>
      </c>
      <c r="M16" s="526">
        <f>+SUM(M17:M25)</f>
        <v>10611194</v>
      </c>
      <c r="N16" s="526">
        <f>+SUM(N17:N25)</f>
        <v>800000</v>
      </c>
      <c r="O16" s="20">
        <f t="shared" si="1"/>
        <v>0.58259198015391211</v>
      </c>
      <c r="P16" s="21">
        <f t="shared" si="2"/>
        <v>7.5392081230443997E-2</v>
      </c>
    </row>
    <row r="17" spans="3:16" ht="20.100000000000001" customHeight="1" x14ac:dyDescent="0.2">
      <c r="C17" s="936" t="s">
        <v>840</v>
      </c>
      <c r="D17" s="876"/>
      <c r="E17" s="10">
        <f>+IF(SUM('LÍNEA 1'!AV50:AV51)&gt;0,AVERAGE('LÍNEA 1'!BI50:BI51)," -")</f>
        <v>1</v>
      </c>
      <c r="F17" s="10">
        <f>+IF(SUM('LÍNEA 1'!AX50:AX51)&gt;0,AVERAGE('LÍNEA 1'!BK50:BK51)," -")</f>
        <v>0</v>
      </c>
      <c r="G17" s="10">
        <f>+IF(SUM('LÍNEA 1'!AZ50:AZ51)&gt;0,AVERAGE('LÍNEA 1'!BM50:BM51)," -")</f>
        <v>0</v>
      </c>
      <c r="H17" s="11">
        <f>+IF(SUM('LÍNEA 1'!BB50:BB51)&gt;0,AVERAGE('LÍNEA 1'!BO50:BO51)," -")</f>
        <v>0</v>
      </c>
      <c r="I17" s="17">
        <f>+AVERAGE('LÍNEA 1'!AW50:AW51)</f>
        <v>0.125</v>
      </c>
      <c r="J17" s="598">
        <f>+AVERAGE('LÍNEA 1'!BQ50:BQ51)</f>
        <v>0.125</v>
      </c>
      <c r="K17" s="12">
        <f t="shared" si="0"/>
        <v>0.125</v>
      </c>
      <c r="L17" s="13">
        <f>+SUM('LÍNEA 1'!BS50:BS51)</f>
        <v>424894</v>
      </c>
      <c r="M17" s="13">
        <f>+SUM('LÍNEA 1'!BT50:BT51)</f>
        <v>398894</v>
      </c>
      <c r="N17" s="13">
        <f>+SUM('LÍNEA 1'!BU50:BU51)</f>
        <v>0</v>
      </c>
      <c r="O17" s="15">
        <f t="shared" ref="O17:O25" si="3">IF(L17=0,"-",+M17/L17)</f>
        <v>0.93880826747376989</v>
      </c>
      <c r="P17" s="16" t="str">
        <f t="shared" ref="P17:P25" si="4">IF(N17=0," -",IF(M17=0,100%,N17/M17))</f>
        <v xml:space="preserve"> -</v>
      </c>
    </row>
    <row r="18" spans="3:16" ht="20.100000000000001" customHeight="1" x14ac:dyDescent="0.2">
      <c r="C18" s="936" t="s">
        <v>841</v>
      </c>
      <c r="D18" s="876"/>
      <c r="E18" s="10">
        <f>+IF(SUM('LÍNEA 1'!AV52:AV53)&gt;0,AVERAGE('LÍNEA 1'!BI52:BI53)," -")</f>
        <v>0.99894736842105258</v>
      </c>
      <c r="F18" s="10">
        <f>+IF(SUM('LÍNEA 1'!AX52:AX53)&gt;0,AVERAGE('LÍNEA 1'!BK52:BK53)," -")</f>
        <v>0</v>
      </c>
      <c r="G18" s="10">
        <f>+IF(SUM('LÍNEA 1'!AZ52:AZ53)&gt;0,AVERAGE('LÍNEA 1'!BM52:BM53)," -")</f>
        <v>0</v>
      </c>
      <c r="H18" s="11">
        <f>+IF(SUM('LÍNEA 1'!BB52:BB53)&gt;0,AVERAGE('LÍNEA 1'!BO52:BO53)," -")</f>
        <v>0</v>
      </c>
      <c r="I18" s="17">
        <f>+AVERAGE('LÍNEA 1'!AW52:AW53)</f>
        <v>0.25</v>
      </c>
      <c r="J18" s="598">
        <f>+AVERAGE('LÍNEA 1'!BQ52:BQ53)</f>
        <v>0.24973684210526315</v>
      </c>
      <c r="K18" s="12">
        <f t="shared" si="0"/>
        <v>0.24973684210526315</v>
      </c>
      <c r="L18" s="13">
        <f>+SUM('LÍNEA 1'!BS52:BS53)</f>
        <v>12686955</v>
      </c>
      <c r="M18" s="13">
        <f>+SUM('LÍNEA 1'!BT52:BT53)</f>
        <v>7230655</v>
      </c>
      <c r="N18" s="13">
        <f>+SUM('LÍNEA 1'!BU52:BU53)</f>
        <v>800000</v>
      </c>
      <c r="O18" s="15">
        <f t="shared" si="3"/>
        <v>0.5699283240147065</v>
      </c>
      <c r="P18" s="16">
        <f t="shared" si="4"/>
        <v>0.11064004574965891</v>
      </c>
    </row>
    <row r="19" spans="3:16" ht="20.100000000000001" customHeight="1" x14ac:dyDescent="0.2">
      <c r="C19" s="936" t="s">
        <v>842</v>
      </c>
      <c r="D19" s="876"/>
      <c r="E19" s="10">
        <f>+IF('LÍNEA 1'!AV54&gt;0,'LÍNEA 1'!BI54," -")</f>
        <v>1</v>
      </c>
      <c r="F19" s="10">
        <f>+IF('LÍNEA 1'!AX54&gt;0,'LÍNEA 1'!BK54," -")</f>
        <v>0</v>
      </c>
      <c r="G19" s="10">
        <f>+IF('LÍNEA 1'!AZ54&gt;0,'LÍNEA 1'!BM54," -")</f>
        <v>0</v>
      </c>
      <c r="H19" s="11">
        <f>+IF('LÍNEA 1'!BB54&gt;0,'LÍNEA 1'!BO54," -")</f>
        <v>0</v>
      </c>
      <c r="I19" s="17">
        <f>+'LÍNEA 1'!AW54</f>
        <v>0.25</v>
      </c>
      <c r="J19" s="598">
        <f>+'LÍNEA 1'!BQ54</f>
        <v>0.25</v>
      </c>
      <c r="K19" s="12">
        <f t="shared" si="0"/>
        <v>0.25</v>
      </c>
      <c r="L19" s="13">
        <f>+'LÍNEA 1'!BS54</f>
        <v>1442480</v>
      </c>
      <c r="M19" s="13">
        <f>+'LÍNEA 1'!BT54</f>
        <v>1409080</v>
      </c>
      <c r="N19" s="13">
        <f>+'LÍNEA 1'!BU54</f>
        <v>0</v>
      </c>
      <c r="O19" s="15">
        <f t="shared" si="3"/>
        <v>0.97684543286562031</v>
      </c>
      <c r="P19" s="16" t="str">
        <f t="shared" si="4"/>
        <v xml:space="preserve"> -</v>
      </c>
    </row>
    <row r="20" spans="3:16" ht="20.100000000000001" customHeight="1" x14ac:dyDescent="0.2">
      <c r="C20" s="936" t="s">
        <v>11</v>
      </c>
      <c r="D20" s="876"/>
      <c r="E20" s="10">
        <f>+IF(SUM('LÍNEA 1'!AV55:AV56)&gt;0,AVERAGE('LÍNEA 1'!BI55:BI56)," -")</f>
        <v>1</v>
      </c>
      <c r="F20" s="10">
        <f>+IF(SUM('LÍNEA 1'!AX55:AX56)&gt;0,AVERAGE('LÍNEA 1'!BK55:BK56)," -")</f>
        <v>0</v>
      </c>
      <c r="G20" s="10">
        <f>+IF(SUM('LÍNEA 1'!AZ55:AZ56)&gt;0,AVERAGE('LÍNEA 1'!BM55:BM56)," -")</f>
        <v>0</v>
      </c>
      <c r="H20" s="11">
        <f>+IF(SUM('LÍNEA 1'!BB55:BB56)&gt;0,AVERAGE('LÍNEA 1'!BO55:BO56)," -")</f>
        <v>0</v>
      </c>
      <c r="I20" s="17">
        <f>+AVERAGE('LÍNEA 1'!AW55:AW56)</f>
        <v>0.25</v>
      </c>
      <c r="J20" s="598">
        <f>+AVERAGE('LÍNEA 1'!BQ55:BQ56)</f>
        <v>0.25</v>
      </c>
      <c r="K20" s="12">
        <f t="shared" si="0"/>
        <v>0.25</v>
      </c>
      <c r="L20" s="13">
        <f>+SUM('LÍNEA 1'!BS55:BS56)</f>
        <v>149712</v>
      </c>
      <c r="M20" s="13">
        <f>+SUM('LÍNEA 1'!BT55:BT56)</f>
        <v>137695</v>
      </c>
      <c r="N20" s="13">
        <f>+SUM('LÍNEA 1'!BU55:BU56)</f>
        <v>0</v>
      </c>
      <c r="O20" s="15">
        <f t="shared" si="3"/>
        <v>0.91973255316875069</v>
      </c>
      <c r="P20" s="16" t="str">
        <f t="shared" si="4"/>
        <v xml:space="preserve"> -</v>
      </c>
    </row>
    <row r="21" spans="3:16" ht="20.100000000000001" customHeight="1" x14ac:dyDescent="0.2">
      <c r="C21" s="936" t="s">
        <v>843</v>
      </c>
      <c r="D21" s="876"/>
      <c r="E21" s="10">
        <f>+IF(SUM('LÍNEA 1'!AV57:AV61)&gt;0,AVERAGE('LÍNEA 1'!BI57:BI61)," -")</f>
        <v>1</v>
      </c>
      <c r="F21" s="10">
        <f>+IF(SUM('LÍNEA 1'!AX57:AX61)&gt;0,AVERAGE('LÍNEA 1'!BK57:BK61)," -")</f>
        <v>0</v>
      </c>
      <c r="G21" s="10">
        <f>+IF(SUM('LÍNEA 1'!AZ57:AZ61)&gt;0,AVERAGE('LÍNEA 1'!BM57:BM61)," -")</f>
        <v>0</v>
      </c>
      <c r="H21" s="11">
        <f>+IF(SUM('LÍNEA 1'!BB57:BB61)&gt;0,AVERAGE('LÍNEA 1'!BO57:BO61)," -")</f>
        <v>0</v>
      </c>
      <c r="I21" s="17">
        <f>+AVERAGE('LÍNEA 1'!AW57:AW61)</f>
        <v>0.25</v>
      </c>
      <c r="J21" s="598">
        <f>+AVERAGE('LÍNEA 1'!BQ57:BQ61)</f>
        <v>0.25</v>
      </c>
      <c r="K21" s="12">
        <f t="shared" si="0"/>
        <v>0.25</v>
      </c>
      <c r="L21" s="13">
        <f>+SUM('LÍNEA 1'!BS57:BS61)</f>
        <v>694422</v>
      </c>
      <c r="M21" s="13">
        <f>+SUM('LÍNEA 1'!BT57:BT61)</f>
        <v>542522</v>
      </c>
      <c r="N21" s="13">
        <f>+SUM('LÍNEA 1'!BU57:BU61)</f>
        <v>0</v>
      </c>
      <c r="O21" s="15">
        <f t="shared" si="3"/>
        <v>0.78125693022398479</v>
      </c>
      <c r="P21" s="16" t="str">
        <f t="shared" si="4"/>
        <v xml:space="preserve"> -</v>
      </c>
    </row>
    <row r="22" spans="3:16" ht="20.100000000000001" customHeight="1" x14ac:dyDescent="0.2">
      <c r="C22" s="936" t="s">
        <v>924</v>
      </c>
      <c r="D22" s="876"/>
      <c r="E22" s="10">
        <f>+IF(SUM('LÍNEA 1'!AV62:AV69)&gt;0,AVERAGE('LÍNEA 1'!BI62:BI69)," -")</f>
        <v>0.875</v>
      </c>
      <c r="F22" s="10">
        <f>+IF(SUM('LÍNEA 1'!AX62:AX69)&gt;0,AVERAGE('LÍNEA 1'!BK62:BK69)," -")</f>
        <v>0</v>
      </c>
      <c r="G22" s="10">
        <f>+IF(SUM('LÍNEA 1'!AZ62:AZ69)&gt;0,AVERAGE('LÍNEA 1'!BM62:BM69)," -")</f>
        <v>0</v>
      </c>
      <c r="H22" s="11">
        <f>+IF(SUM('LÍNEA 1'!BB62:BB69)&gt;0,AVERAGE('LÍNEA 1'!BO62:BO69)," -")</f>
        <v>0</v>
      </c>
      <c r="I22" s="17">
        <f>+AVERAGE('LÍNEA 1'!AW62:AW69)</f>
        <v>0.25</v>
      </c>
      <c r="J22" s="598">
        <f>+AVERAGE('LÍNEA 1'!BQ62:BQ69)</f>
        <v>0.21875</v>
      </c>
      <c r="K22" s="12">
        <f t="shared" si="0"/>
        <v>0.21875</v>
      </c>
      <c r="L22" s="13">
        <f>+SUM('LÍNEA 1'!BS62:BS69)</f>
        <v>1370334</v>
      </c>
      <c r="M22" s="13">
        <f>+SUM('LÍNEA 1'!BT62:BT69)</f>
        <v>675000</v>
      </c>
      <c r="N22" s="13">
        <f>+SUM('LÍNEA 1'!BU62:BU69)</f>
        <v>0</v>
      </c>
      <c r="O22" s="15">
        <f t="shared" si="3"/>
        <v>0.49258064092403747</v>
      </c>
      <c r="P22" s="16" t="str">
        <f t="shared" si="4"/>
        <v xml:space="preserve"> -</v>
      </c>
    </row>
    <row r="23" spans="3:16" ht="20.100000000000001" customHeight="1" x14ac:dyDescent="0.2">
      <c r="C23" s="936" t="s">
        <v>10</v>
      </c>
      <c r="D23" s="876"/>
      <c r="E23" s="10">
        <f>+IF(SUM('LÍNEA 1'!AV70:AV75)&gt;0,AVERAGE('LÍNEA 1'!BI70:BI75), " -")</f>
        <v>0.74109999999999998</v>
      </c>
      <c r="F23" s="10">
        <f>+IF(SUM('LÍNEA 1'!AX70:AX75)&gt;0,AVERAGE('LÍNEA 1'!BK70:BK75), " -")</f>
        <v>0</v>
      </c>
      <c r="G23" s="10">
        <f>+IF(SUM('LÍNEA 1'!AZ70:AZ75)&gt;0,AVERAGE('LÍNEA 1'!BM70:BM75), " -")</f>
        <v>0</v>
      </c>
      <c r="H23" s="11">
        <f>+IF(SUM('LÍNEA 1'!BB70:BB75)&gt;0,AVERAGE('LÍNEA 1'!BO70:BO75), " -")</f>
        <v>0</v>
      </c>
      <c r="I23" s="17">
        <f>+AVERAGE('LÍNEA 1'!AW70:AW75)</f>
        <v>7.9166666666666663E-2</v>
      </c>
      <c r="J23" s="598">
        <f>+AVERAGE('LÍNEA 1'!BQ70:BQ75)</f>
        <v>7.6808333333333326E-2</v>
      </c>
      <c r="K23" s="12">
        <f t="shared" si="0"/>
        <v>7.6808333333333326E-2</v>
      </c>
      <c r="L23" s="13">
        <f>+SUM('LÍNEA 1'!BS70:BS75)</f>
        <v>781900</v>
      </c>
      <c r="M23" s="13">
        <f>+SUM('LÍNEA 1'!BT70:BT75)</f>
        <v>61315</v>
      </c>
      <c r="N23" s="13">
        <f>+SUM('LÍNEA 1'!BU70:BU75)</f>
        <v>0</v>
      </c>
      <c r="O23" s="15">
        <f t="shared" si="3"/>
        <v>7.8417956260391358E-2</v>
      </c>
      <c r="P23" s="16" t="str">
        <f t="shared" si="4"/>
        <v xml:space="preserve"> -</v>
      </c>
    </row>
    <row r="24" spans="3:16" ht="20.100000000000001" customHeight="1" x14ac:dyDescent="0.2">
      <c r="C24" s="936" t="s">
        <v>844</v>
      </c>
      <c r="D24" s="876"/>
      <c r="E24" s="10">
        <f>+IF(SUM('LÍNEA 1'!AV76:AV77)&gt;0,AVERAGE('LÍNEA 1'!BI76:BI77)," -")</f>
        <v>1</v>
      </c>
      <c r="F24" s="10">
        <f>+IF(SUM('LÍNEA 1'!AX76:AX77)&gt;0,AVERAGE('LÍNEA 1'!BK76:BK77)," -")</f>
        <v>0</v>
      </c>
      <c r="G24" s="10">
        <f>+IF(SUM('LÍNEA 1'!AZ76:AZ77)&gt;0,AVERAGE('LÍNEA 1'!BM76:BM77)," -")</f>
        <v>0</v>
      </c>
      <c r="H24" s="11">
        <f>+IF(SUM('LÍNEA 1'!BB76:BB77)&gt;0,AVERAGE('LÍNEA 1'!BO76:BO77)," -")</f>
        <v>0</v>
      </c>
      <c r="I24" s="17">
        <f>+AVERAGE('LÍNEA 1'!AW76:AW77)</f>
        <v>0.25</v>
      </c>
      <c r="J24" s="598">
        <f>+AVERAGE('LÍNEA 1'!BQ76:BQ77)</f>
        <v>0.25</v>
      </c>
      <c r="K24" s="12">
        <f t="shared" si="0"/>
        <v>0.25</v>
      </c>
      <c r="L24" s="13">
        <f>+SUM('LÍNEA 1'!BS76:BS77)</f>
        <v>627869</v>
      </c>
      <c r="M24" s="13">
        <f>+SUM('LÍNEA 1'!BT76:BT77)</f>
        <v>154133</v>
      </c>
      <c r="N24" s="13">
        <f>+SUM('LÍNEA 1'!BU76:BU77)</f>
        <v>0</v>
      </c>
      <c r="O24" s="15">
        <f t="shared" si="3"/>
        <v>0.24548592142628478</v>
      </c>
      <c r="P24" s="16" t="str">
        <f t="shared" si="4"/>
        <v xml:space="preserve"> -</v>
      </c>
    </row>
    <row r="25" spans="3:16" ht="20.100000000000001" customHeight="1" x14ac:dyDescent="0.2">
      <c r="C25" s="936" t="s">
        <v>845</v>
      </c>
      <c r="D25" s="876"/>
      <c r="E25" s="10">
        <f>+IF('LÍNEA 1'!AV78&gt;0,'LÍNEA 1'!BI78," -")</f>
        <v>1</v>
      </c>
      <c r="F25" s="10">
        <f>+IF('LÍNEA 1'!AX78&gt;0,'LÍNEA 1'!BK78," -")</f>
        <v>0</v>
      </c>
      <c r="G25" s="10">
        <f>+IF('LÍNEA 1'!AZ78&gt;0,'LÍNEA 1'!BM78," -")</f>
        <v>0</v>
      </c>
      <c r="H25" s="11">
        <f>+IF('LÍNEA 1'!BB78&gt;0,'LÍNEA 1'!BO78," -")</f>
        <v>0</v>
      </c>
      <c r="I25" s="17">
        <f>+'LÍNEA 1'!AW78</f>
        <v>0.25</v>
      </c>
      <c r="J25" s="598">
        <f>+'LÍNEA 1'!BQ78</f>
        <v>0.25</v>
      </c>
      <c r="K25" s="12">
        <f t="shared" si="0"/>
        <v>0.25</v>
      </c>
      <c r="L25" s="13">
        <f>+'LÍNEA 1'!BS78</f>
        <v>35200</v>
      </c>
      <c r="M25" s="13">
        <f>+'LÍNEA 1'!BT78</f>
        <v>1900</v>
      </c>
      <c r="N25" s="13">
        <f>+'LÍNEA 1'!BU78</f>
        <v>0</v>
      </c>
      <c r="O25" s="15">
        <f t="shared" si="3"/>
        <v>5.3977272727272728E-2</v>
      </c>
      <c r="P25" s="16" t="str">
        <f t="shared" si="4"/>
        <v xml:space="preserve"> -</v>
      </c>
    </row>
    <row r="26" spans="3:16" ht="20.100000000000001" customHeight="1" x14ac:dyDescent="0.2">
      <c r="C26" s="937" t="s">
        <v>395</v>
      </c>
      <c r="D26" s="938"/>
      <c r="E26" s="702">
        <f>+IF(SUM('LÍNEA 1'!AV80:AV132)&gt;0,AVERAGE('LÍNEA 1'!BI80:BI132)," -")</f>
        <v>0.96781616758450217</v>
      </c>
      <c r="F26" s="554">
        <f>+IF(SUM('LÍNEA 1'!AW80:AW132)&gt;0,AVERAGE('LÍNEA 1'!BJ80:BJ132)," -")</f>
        <v>0</v>
      </c>
      <c r="G26" s="554">
        <f>+IF(SUM('LÍNEA 1'!AX80:AX132)&gt;0,AVERAGE('LÍNEA 1'!BK80:BK132)," -")</f>
        <v>0</v>
      </c>
      <c r="H26" s="554">
        <f>+IF(SUM('LÍNEA 1'!AY80:AY132)&gt;0,AVERAGE('LÍNEA 1'!BL80:BL132)," -")</f>
        <v>0</v>
      </c>
      <c r="I26" s="18">
        <f>+AVERAGE('LÍNEA 1'!AW80:AW132)</f>
        <v>0.2082659478885894</v>
      </c>
      <c r="J26" s="600">
        <f>+AVERAGE('LÍNEA 1'!BQ80:BQ132)</f>
        <v>0.21919614764797968</v>
      </c>
      <c r="K26" s="19">
        <f t="shared" si="0"/>
        <v>0.21919614764797968</v>
      </c>
      <c r="L26" s="525">
        <f>+SUM(L27:L36)</f>
        <v>14651425.335999999</v>
      </c>
      <c r="M26" s="526">
        <f>+SUM(M27:M36)</f>
        <v>12233497</v>
      </c>
      <c r="N26" s="526">
        <f>+SUM(N27:N36)</f>
        <v>0</v>
      </c>
      <c r="O26" s="20">
        <f>IF(L26=0,"-",+M26/L26)</f>
        <v>0.83496975341648771</v>
      </c>
      <c r="P26" s="21" t="str">
        <f>IF(N26=0," -",IF(M26=0,100%,N26/M26))</f>
        <v xml:space="preserve"> -</v>
      </c>
    </row>
    <row r="27" spans="3:16" ht="20.100000000000001" customHeight="1" x14ac:dyDescent="0.2">
      <c r="C27" s="936" t="s">
        <v>846</v>
      </c>
      <c r="D27" s="876"/>
      <c r="E27" s="10">
        <f>+IF(SUM('LÍNEA 1'!AV80:AV83)&gt;0,AVERAGE('LÍNEA 1'!BI80:BI83)," -")</f>
        <v>1</v>
      </c>
      <c r="F27" s="10">
        <f>+IF(SUM('LÍNEA 1'!AX80:AX83)&gt;0,AVERAGE('LÍNEA 1'!BK80:BK83)," -")</f>
        <v>0</v>
      </c>
      <c r="G27" s="10">
        <f>+IF(SUM('LÍNEA 1'!AZ80:AZ83)&gt;0,AVERAGE('LÍNEA 1'!BM80:BM83)," -")</f>
        <v>0</v>
      </c>
      <c r="H27" s="11">
        <f>+IF(SUM('LÍNEA 1'!BB80:BB83)&gt;0,AVERAGE('LÍNEA 1'!BO80:BO83)," -")</f>
        <v>0</v>
      </c>
      <c r="I27" s="17">
        <f>+AVERAGE('LÍNEA 1'!AW80:AW83)</f>
        <v>0.375</v>
      </c>
      <c r="J27" s="598">
        <f>+AVERAGE('LÍNEA 1'!BQ80:BQ83)</f>
        <v>0.375</v>
      </c>
      <c r="K27" s="12">
        <f t="shared" si="0"/>
        <v>0.375</v>
      </c>
      <c r="L27" s="13">
        <f>+SUM('LÍNEA 1'!BS80:BS83)</f>
        <v>251830</v>
      </c>
      <c r="M27" s="13">
        <f>+SUM('LÍNEA 1'!BT80:BT83)</f>
        <v>126614</v>
      </c>
      <c r="N27" s="13">
        <f>+SUM('LÍNEA 1'!BU80:BU83)</f>
        <v>0</v>
      </c>
      <c r="O27" s="15">
        <f t="shared" ref="O27:O36" si="5">IF(L27=0,"-",+M27/L27)</f>
        <v>0.50277568200770362</v>
      </c>
      <c r="P27" s="16" t="str">
        <f t="shared" ref="P27:P36" si="6">IF(N27=0," -",IF(M27=0,100%,N27/M27))</f>
        <v xml:space="preserve"> -</v>
      </c>
    </row>
    <row r="28" spans="3:16" ht="20.100000000000001" customHeight="1" x14ac:dyDescent="0.2">
      <c r="C28" s="545" t="s">
        <v>847</v>
      </c>
      <c r="D28" s="544"/>
      <c r="E28" s="10">
        <f>+IF(SUM('LÍNEA 1'!AV84:AV91)&gt;0,AVERAGE('LÍNEA 1'!BI84:BI91)," -")</f>
        <v>1</v>
      </c>
      <c r="F28" s="10">
        <f>+IF(SUM('LÍNEA 1'!AX84:AX91)&gt;0,AVERAGE('LÍNEA 1'!BK84:BK91)," -")</f>
        <v>0</v>
      </c>
      <c r="G28" s="10">
        <f>+IF(SUM('LÍNEA 1'!AZ84:AZ91)&gt;0,AVERAGE('LÍNEA 1'!BM84:BM91)," -")</f>
        <v>0</v>
      </c>
      <c r="H28" s="11">
        <f>+IF(SUM('LÍNEA 1'!BB84:BB91)&gt;0,AVERAGE('LÍNEA 1'!BO84:BO91)," -")</f>
        <v>0</v>
      </c>
      <c r="I28" s="17">
        <f>+AVERAGE('LÍNEA 1'!AW84:AW91)</f>
        <v>0.1875</v>
      </c>
      <c r="J28" s="598">
        <f>+AVERAGE('LÍNEA 1'!BQ84:BQ91)</f>
        <v>0.1875</v>
      </c>
      <c r="K28" s="12">
        <f t="shared" si="0"/>
        <v>0.1875</v>
      </c>
      <c r="L28" s="13">
        <f>+SUM('LÍNEA 1'!BS84:BS91)</f>
        <v>588953</v>
      </c>
      <c r="M28" s="13">
        <f>+SUM('LÍNEA 1'!BT84:BT91)</f>
        <v>493451</v>
      </c>
      <c r="N28" s="13">
        <f>+SUM('LÍNEA 1'!BU84:BU91)</f>
        <v>0</v>
      </c>
      <c r="O28" s="15">
        <f t="shared" si="5"/>
        <v>0.83784444599144581</v>
      </c>
      <c r="P28" s="16" t="str">
        <f t="shared" si="6"/>
        <v xml:space="preserve"> -</v>
      </c>
    </row>
    <row r="29" spans="3:16" ht="20.100000000000001" customHeight="1" x14ac:dyDescent="0.2">
      <c r="C29" s="545" t="s">
        <v>848</v>
      </c>
      <c r="D29" s="544"/>
      <c r="E29" s="10">
        <f>+IF(SUM('LÍNEA 1'!AV92:AV97)&gt;0,AVERAGE('LÍNEA 1'!BI92:BI97)," -")</f>
        <v>0.85</v>
      </c>
      <c r="F29" s="10">
        <f>+IF(SUM('LÍNEA 1'!AX92:AX97)&gt;0,AVERAGE('LÍNEA 1'!BK92:BK97)," -")</f>
        <v>0</v>
      </c>
      <c r="G29" s="10">
        <f>+IF(SUM('LÍNEA 1'!AZ92:AZ97)&gt;0,AVERAGE('LÍNEA 1'!BM92:BM97)," -")</f>
        <v>0</v>
      </c>
      <c r="H29" s="11">
        <f>+IF(SUM('LÍNEA 1'!BB92:BB97)&gt;0,AVERAGE('LÍNEA 1'!BO92:BO97)," -")</f>
        <v>0</v>
      </c>
      <c r="I29" s="17">
        <f>+AVERAGE('LÍNEA 1'!AW92:AW97)</f>
        <v>8.3333333333333329E-2</v>
      </c>
      <c r="J29" s="598">
        <f>+AVERAGE('LÍNEA 1'!BQ92:BQ97)</f>
        <v>0.1125</v>
      </c>
      <c r="K29" s="12">
        <f t="shared" si="0"/>
        <v>0.1125</v>
      </c>
      <c r="L29" s="13">
        <f>+SUM('LÍNEA 1'!BS92:BS97)</f>
        <v>172933</v>
      </c>
      <c r="M29" s="13">
        <f>+SUM('LÍNEA 1'!BT92:BT97)</f>
        <v>82973</v>
      </c>
      <c r="N29" s="13">
        <f>+SUM('LÍNEA 1'!BU92:BU97)</f>
        <v>0</v>
      </c>
      <c r="O29" s="15">
        <f t="shared" si="5"/>
        <v>0.47979853469262662</v>
      </c>
      <c r="P29" s="16" t="str">
        <f t="shared" si="6"/>
        <v xml:space="preserve"> -</v>
      </c>
    </row>
    <row r="30" spans="3:16" ht="20.100000000000001" customHeight="1" x14ac:dyDescent="0.2">
      <c r="C30" s="545" t="s">
        <v>849</v>
      </c>
      <c r="D30" s="544"/>
      <c r="E30" s="10">
        <f>+IF(SUM('LÍNEA 1'!AV98:AV100)&gt;0,AVERAGE('LÍNEA 1'!BI98:BI100)," -")</f>
        <v>0.99624999999999997</v>
      </c>
      <c r="F30" s="10">
        <f>+IF(SUM('LÍNEA 1'!AX98:AX100)&gt;0,AVERAGE('LÍNEA 1'!BK98:BK100)," -")</f>
        <v>0</v>
      </c>
      <c r="G30" s="10">
        <f>+IF(SUM('LÍNEA 1'!AZ98:AZ100)&gt;0,AVERAGE('LÍNEA 1'!BM98:BM100)," -")</f>
        <v>0</v>
      </c>
      <c r="H30" s="11">
        <f>+IF(SUM('LÍNEA 1'!BB98:BB100)&gt;0,AVERAGE('LÍNEA 1'!BO98:BO100)," -")</f>
        <v>0</v>
      </c>
      <c r="I30" s="17">
        <f>+AVERAGE('LÍNEA 1'!AW98:AW100)</f>
        <v>0.17698412698412699</v>
      </c>
      <c r="J30" s="598">
        <f>+AVERAGE('LÍNEA 1'!BQ98:BQ100)</f>
        <v>0.20433333333333334</v>
      </c>
      <c r="K30" s="12">
        <f t="shared" si="0"/>
        <v>0.20433333333333334</v>
      </c>
      <c r="L30" s="13">
        <f>+SUM('LÍNEA 1'!BS98:BS100)</f>
        <v>298237</v>
      </c>
      <c r="M30" s="13">
        <f>+SUM('LÍNEA 1'!BT98:BT100)</f>
        <v>298237</v>
      </c>
      <c r="N30" s="13">
        <f>+SUM('LÍNEA 1'!BU98:BU100)</f>
        <v>0</v>
      </c>
      <c r="O30" s="15">
        <f t="shared" si="5"/>
        <v>1</v>
      </c>
      <c r="P30" s="16" t="str">
        <f t="shared" si="6"/>
        <v xml:space="preserve"> -</v>
      </c>
    </row>
    <row r="31" spans="3:16" ht="20.100000000000001" customHeight="1" x14ac:dyDescent="0.2">
      <c r="C31" s="545" t="s">
        <v>850</v>
      </c>
      <c r="D31" s="544"/>
      <c r="E31" s="10">
        <f>+IF(SUM('LÍNEA 1'!AV101:AV108)&gt;0,AVERAGE('LÍNEA 1'!BI101:BI108)," -")</f>
        <v>0.99135829161176992</v>
      </c>
      <c r="F31" s="10">
        <f>+IF(SUM('LÍNEA 1'!AX101:AX108)&gt;0,AVERAGE('LÍNEA 1'!BK101:BK108)," -")</f>
        <v>0</v>
      </c>
      <c r="G31" s="10">
        <f>+IF(SUM('LÍNEA 1'!AZ101:AZ108)&gt;0,AVERAGE('LÍNEA 1'!BM101:BM108)," -")</f>
        <v>0</v>
      </c>
      <c r="H31" s="11">
        <f>+IF(SUM('LÍNEA 1'!BB101:BB108)&gt;0,AVERAGE('LÍNEA 1'!BO101:BO108)," -")</f>
        <v>0</v>
      </c>
      <c r="I31" s="17">
        <f>+AVERAGE('LÍNEA 1'!AW101:AW108)</f>
        <v>0.23303571428571429</v>
      </c>
      <c r="J31" s="598">
        <f>+AVERAGE('LÍNEA 1'!BQ101:BQ108)</f>
        <v>0.29132171576008536</v>
      </c>
      <c r="K31" s="12">
        <f t="shared" si="0"/>
        <v>0.29132171576008536</v>
      </c>
      <c r="L31" s="13">
        <f>+SUM('LÍNEA 1'!BS101:BS108)</f>
        <v>8722368.3359999992</v>
      </c>
      <c r="M31" s="13">
        <f>+SUM('LÍNEA 1'!BT101:BT108)</f>
        <v>7284131</v>
      </c>
      <c r="N31" s="13">
        <f>+SUM('LÍNEA 1'!BU101:BU108)</f>
        <v>0</v>
      </c>
      <c r="O31" s="15">
        <f t="shared" si="5"/>
        <v>0.83510930969700803</v>
      </c>
      <c r="P31" s="16" t="str">
        <f t="shared" si="6"/>
        <v xml:space="preserve"> -</v>
      </c>
    </row>
    <row r="32" spans="3:16" ht="20.100000000000001" customHeight="1" x14ac:dyDescent="0.2">
      <c r="C32" s="936" t="s">
        <v>851</v>
      </c>
      <c r="D32" s="876"/>
      <c r="E32" s="10">
        <f>+IF(SUM('LÍNEA 1'!AV109:AV112)&gt;0,AVERAGE('LÍNEA 1'!BI109:BI112)," -")</f>
        <v>0.75</v>
      </c>
      <c r="F32" s="10">
        <f>+IF(SUM('LÍNEA 1'!AX109:AX112)&gt;0,AVERAGE('LÍNEA 1'!BK109:BK112)," -")</f>
        <v>0</v>
      </c>
      <c r="G32" s="10">
        <f>+IF(SUM('LÍNEA 1'!AZ109:AZ112)&gt;0,AVERAGE('LÍNEA 1'!BM109:BM112)," -")</f>
        <v>0</v>
      </c>
      <c r="H32" s="11">
        <f>+IF(SUM('LÍNEA 1'!BB109:BB112)&gt;0,AVERAGE('LÍNEA 1'!BO109:BO112)," -")</f>
        <v>0</v>
      </c>
      <c r="I32" s="17">
        <f>+AVERAGE('LÍNEA 1'!AW109:AW112)</f>
        <v>0.25</v>
      </c>
      <c r="J32" s="598">
        <f>+AVERAGE('LÍNEA 1'!BQ109:BQ112)</f>
        <v>0.1875</v>
      </c>
      <c r="K32" s="12">
        <f t="shared" si="0"/>
        <v>0.1875</v>
      </c>
      <c r="L32" s="13">
        <f>+SUM('LÍNEA 1'!BS109:BS112)</f>
        <v>2015622</v>
      </c>
      <c r="M32" s="13">
        <f>+SUM('LÍNEA 1'!BT109:BT112)</f>
        <v>1868491</v>
      </c>
      <c r="N32" s="13">
        <f>+SUM('LÍNEA 1'!BU109:BU112)</f>
        <v>0</v>
      </c>
      <c r="O32" s="15">
        <f t="shared" si="5"/>
        <v>0.92700466654958125</v>
      </c>
      <c r="P32" s="16" t="str">
        <f t="shared" si="6"/>
        <v xml:space="preserve"> -</v>
      </c>
    </row>
    <row r="33" spans="3:16" ht="20.100000000000001" customHeight="1" x14ac:dyDescent="0.2">
      <c r="C33" s="936" t="s">
        <v>852</v>
      </c>
      <c r="D33" s="876"/>
      <c r="E33" s="10">
        <f>+IF(SUM('LÍNEA 1'!AV113:AV119)&gt;0,AVERAGE('LÍNEA 1'!BI113:BI119)," -")</f>
        <v>1</v>
      </c>
      <c r="F33" s="10">
        <f>+IF(SUM('LÍNEA 1'!AX113:AX119)&gt;0,AVERAGE('LÍNEA 1'!BK113:BK119)," -")</f>
        <v>0</v>
      </c>
      <c r="G33" s="10">
        <f>+IF(SUM('LÍNEA 1'!AZ113:AZ119)&gt;0,AVERAGE('LÍNEA 1'!BM113:BM119)," -")</f>
        <v>0</v>
      </c>
      <c r="H33" s="11">
        <f>+IF(SUM('LÍNEA 1'!BB113:BB119)&gt;0,AVERAGE('LÍNEA 1'!BO113:BO119)," -")</f>
        <v>0</v>
      </c>
      <c r="I33" s="17">
        <f>+AVERAGE('LÍNEA 1'!AW113:AW119)</f>
        <v>0.21428571428571427</v>
      </c>
      <c r="J33" s="598">
        <f>+AVERAGE('LÍNEA 1'!BQ113:BQ119)</f>
        <v>0.21934523809523809</v>
      </c>
      <c r="K33" s="12">
        <f t="shared" si="0"/>
        <v>0.21934523809523809</v>
      </c>
      <c r="L33" s="13">
        <f>+SUM('LÍNEA 1'!BS113:BS119)</f>
        <v>139000</v>
      </c>
      <c r="M33" s="13">
        <f>+SUM('LÍNEA 1'!BT113:BT119)</f>
        <v>126967</v>
      </c>
      <c r="N33" s="13">
        <f>+SUM('LÍNEA 1'!BU113:BU119)</f>
        <v>0</v>
      </c>
      <c r="O33" s="15">
        <f t="shared" si="5"/>
        <v>0.91343165467625898</v>
      </c>
      <c r="P33" s="16" t="str">
        <f t="shared" si="6"/>
        <v xml:space="preserve"> -</v>
      </c>
    </row>
    <row r="34" spans="3:16" ht="20.100000000000001" customHeight="1" x14ac:dyDescent="0.2">
      <c r="C34" s="936" t="s">
        <v>853</v>
      </c>
      <c r="D34" s="876"/>
      <c r="E34" s="10">
        <f>+IF(SUM('LÍNEA 1'!AV120:AV123)&gt;0,AVERAGE('LÍNEA 1'!BI120:BI123)," -")</f>
        <v>1</v>
      </c>
      <c r="F34" s="10">
        <f>+IF(SUM('LÍNEA 1'!AX120:AX123)&gt;0,AVERAGE('LÍNEA 1'!BK120:BK123)," -")</f>
        <v>0</v>
      </c>
      <c r="G34" s="10">
        <f>+IF(SUM('LÍNEA 1'!AZ120:AZ123)&gt;0,AVERAGE('LÍNEA 1'!BM120:BM123)," -")</f>
        <v>0</v>
      </c>
      <c r="H34" s="11">
        <f>+IF(SUM('LÍNEA 1'!BB120:BB123)&gt;0,AVERAGE('LÍNEA 1'!BO120:BO123)," -")</f>
        <v>0</v>
      </c>
      <c r="I34" s="17">
        <f>+AVERAGE('LÍNEA 1'!AW120:AW123)</f>
        <v>0.1607142857142857</v>
      </c>
      <c r="J34" s="598">
        <f>+AVERAGE('LÍNEA 1'!BQ120:BQ123)</f>
        <v>0.17857142857142858</v>
      </c>
      <c r="K34" s="12">
        <f t="shared" si="0"/>
        <v>0.17857142857142858</v>
      </c>
      <c r="L34" s="13">
        <f>+SUM('LÍNEA 1'!BS120:BS123)</f>
        <v>58000</v>
      </c>
      <c r="M34" s="13">
        <f>+SUM('LÍNEA 1'!BT120:BT123)</f>
        <v>25500</v>
      </c>
      <c r="N34" s="13">
        <f>+SUM('LÍNEA 1'!BU120:BU123)</f>
        <v>0</v>
      </c>
      <c r="O34" s="15">
        <f t="shared" si="5"/>
        <v>0.43965517241379309</v>
      </c>
      <c r="P34" s="16" t="str">
        <f t="shared" si="6"/>
        <v xml:space="preserve"> -</v>
      </c>
    </row>
    <row r="35" spans="3:16" ht="20.100000000000001" customHeight="1" x14ac:dyDescent="0.2">
      <c r="C35" s="953" t="s">
        <v>957</v>
      </c>
      <c r="D35" s="954"/>
      <c r="E35" s="10">
        <f>+IF(SUM('LÍNEA 1'!AV124:AV127)&gt;0,AVERAGE('LÍNEA 1'!BI124:BI127)," -")</f>
        <v>0.99882629107981213</v>
      </c>
      <c r="F35" s="10">
        <f>+IF(SUM('LÍNEA 1'!AX124:AX127)&gt;0,AVERAGE('LÍNEA 1'!BK124:BK127)," -")</f>
        <v>0</v>
      </c>
      <c r="G35" s="10">
        <f>+IF(SUM('LÍNEA 1'!AZ124:AZ127)&gt;0,AVERAGE('LÍNEA 1'!BM124:BM127)," -")</f>
        <v>0</v>
      </c>
      <c r="H35" s="11">
        <f>+IF(SUM('LÍNEA 1'!BB124:BB127)&gt;0,AVERAGE('LÍNEA 1'!BO124:BO127)," -")</f>
        <v>0</v>
      </c>
      <c r="I35" s="17">
        <f>+AVERAGE('LÍNEA 1'!AW124:AW127)</f>
        <v>0.1875</v>
      </c>
      <c r="J35" s="598">
        <f>+AVERAGE('LÍNEA 1'!BQ124:BQ127)</f>
        <v>0.18727992957746478</v>
      </c>
      <c r="K35" s="12">
        <f t="shared" si="0"/>
        <v>0.18727992957746478</v>
      </c>
      <c r="L35" s="13">
        <f>+SUM('LÍNEA 1'!BS124:BS127)</f>
        <v>1442784</v>
      </c>
      <c r="M35" s="13">
        <f>+SUM('LÍNEA 1'!BT124:BT127)</f>
        <v>1230703</v>
      </c>
      <c r="N35" s="13">
        <f>+SUM('LÍNEA 1'!BU124:BU127)</f>
        <v>0</v>
      </c>
      <c r="O35" s="15">
        <f t="shared" si="5"/>
        <v>0.8530057167254419</v>
      </c>
      <c r="P35" s="16" t="str">
        <f t="shared" si="6"/>
        <v xml:space="preserve"> -</v>
      </c>
    </row>
    <row r="36" spans="3:16" ht="20.100000000000001" customHeight="1" x14ac:dyDescent="0.2">
      <c r="C36" s="936" t="s">
        <v>9</v>
      </c>
      <c r="D36" s="876"/>
      <c r="E36" s="10">
        <f>+IF(SUM('LÍNEA 1'!AV128:AV132)&gt;0,AVERAGE('LÍNEA 1'!BI128:BI132)," -")</f>
        <v>1</v>
      </c>
      <c r="F36" s="10">
        <f>+IF(SUM('LÍNEA 1'!AX128:AX132)&gt;0,AVERAGE('LÍNEA 1'!BK128:BK132)," -")</f>
        <v>0</v>
      </c>
      <c r="G36" s="10">
        <f>+IF(SUM('LÍNEA 1'!AZ128:AZ132)&gt;0,AVERAGE('LÍNEA 1'!BM128:BM132)," -")</f>
        <v>0</v>
      </c>
      <c r="H36" s="11">
        <f>+IF(SUM('LÍNEA 1'!BB128:BB132)&gt;0,AVERAGE('LÍNEA 1'!BO128:BO132)," -")</f>
        <v>0</v>
      </c>
      <c r="I36" s="17">
        <f>+AVERAGE('LÍNEA 1'!AW128:AW132)</f>
        <v>0.25</v>
      </c>
      <c r="J36" s="598">
        <f>+AVERAGE('LÍNEA 1'!BQ128:BQ132)</f>
        <v>0.25</v>
      </c>
      <c r="K36" s="12">
        <f t="shared" si="0"/>
        <v>0.25</v>
      </c>
      <c r="L36" s="13">
        <f>+SUM('LÍNEA 1'!BS128:BS132)</f>
        <v>961698</v>
      </c>
      <c r="M36" s="13">
        <f>+SUM('LÍNEA 1'!BT128:BT132)</f>
        <v>696430</v>
      </c>
      <c r="N36" s="13">
        <f>+SUM('LÍNEA 1'!BU128:BU132)</f>
        <v>0</v>
      </c>
      <c r="O36" s="15">
        <f t="shared" si="5"/>
        <v>0.72416704620369388</v>
      </c>
      <c r="P36" s="16" t="str">
        <f t="shared" si="6"/>
        <v xml:space="preserve"> -</v>
      </c>
    </row>
    <row r="37" spans="3:16" ht="20.100000000000001" customHeight="1" x14ac:dyDescent="0.2">
      <c r="C37" s="937" t="s">
        <v>406</v>
      </c>
      <c r="D37" s="938"/>
      <c r="E37" s="702">
        <f>+IF(SUM('LÍNEA 1'!AV134:AV137)&gt;0,AVERAGE('LÍNEA 1'!BI134:BI137)," -")</f>
        <v>1</v>
      </c>
      <c r="F37" s="554">
        <f>+IF(SUM('LÍNEA 1'!AW134:AW137)&gt;0,AVERAGE('LÍNEA 1'!BJ134:BJ137)," -")</f>
        <v>0</v>
      </c>
      <c r="G37" s="554">
        <f>+IF(SUM('LÍNEA 1'!AX134:AX137)&gt;0,AVERAGE('LÍNEA 1'!BK134:BK137)," -")</f>
        <v>0</v>
      </c>
      <c r="H37" s="554">
        <f>+IF(SUM('LÍNEA 1'!AY134:AY137)&gt;0,AVERAGE('LÍNEA 1'!BL134:BL137)," -")</f>
        <v>0</v>
      </c>
      <c r="I37" s="18">
        <f>+AVERAGE('LÍNEA 1'!AW134:AW137)</f>
        <v>0.1478195739268196</v>
      </c>
      <c r="J37" s="600">
        <f>+AVERAGE('LÍNEA 1'!BQ134:BQ137)</f>
        <v>0.22029859397373791</v>
      </c>
      <c r="K37" s="19">
        <f t="shared" si="0"/>
        <v>0.22029859397373791</v>
      </c>
      <c r="L37" s="525">
        <f>+SUM(L38:L40)</f>
        <v>5496489.3235999998</v>
      </c>
      <c r="M37" s="526">
        <f>+SUM(M38:M40)</f>
        <v>3370927.3728699996</v>
      </c>
      <c r="N37" s="526">
        <f>+SUM(N38:N40)</f>
        <v>1500000</v>
      </c>
      <c r="O37" s="20">
        <f t="shared" ref="O37:O64" si="7">IF(L37=0,"-",+M37/L37)</f>
        <v>0.61328735023579839</v>
      </c>
      <c r="P37" s="21">
        <f t="shared" ref="P37:P45" si="8">IF(N37=0," -",IF(M37=0,100%,N37/M37))</f>
        <v>0.44498140543529524</v>
      </c>
    </row>
    <row r="38" spans="3:16" ht="20.100000000000001" customHeight="1" x14ac:dyDescent="0.2">
      <c r="C38" s="936" t="s">
        <v>854</v>
      </c>
      <c r="D38" s="876"/>
      <c r="E38" s="10">
        <f>+IF(SUM('LÍNEA 1'!AV134:AV135)&gt;0,AVERAGE('LÍNEA 1'!BI134:BI135)," -")</f>
        <v>1</v>
      </c>
      <c r="F38" s="10">
        <f>+IF(SUM('LÍNEA 1'!AX134:AX135)&gt;0,AVERAGE('LÍNEA 1'!BK134:BK135)," -")</f>
        <v>0</v>
      </c>
      <c r="G38" s="10">
        <f>+IF(SUM('LÍNEA 1'!AZ134:AZ135)&gt;0,AVERAGE('LÍNEA 1'!BM134:BM135)," -")</f>
        <v>0</v>
      </c>
      <c r="H38" s="11">
        <f>+IF(SUM('LÍNEA 1'!BB134:BB135)&gt;0,AVERAGE('LÍNEA 1'!BO134:BO135)," -")</f>
        <v>0</v>
      </c>
      <c r="I38" s="17">
        <f>+AVERAGE('LÍNEA 1'!AW134:AW135)</f>
        <v>6.3992322456813827E-2</v>
      </c>
      <c r="J38" s="598">
        <f>+AVERAGE('LÍNEA 1'!BQ134:BQ135)</f>
        <v>8.2589251439539352E-2</v>
      </c>
      <c r="K38" s="12">
        <f t="shared" si="0"/>
        <v>8.2589251439539352E-2</v>
      </c>
      <c r="L38" s="13">
        <f>+SUM('LÍNEA 1'!BS134:BS135)</f>
        <v>3927944.8202666668</v>
      </c>
      <c r="M38" s="13">
        <f>+SUM('LÍNEA 1'!BT134:BT135)</f>
        <v>1806382.87087</v>
      </c>
      <c r="N38" s="13">
        <f>+SUM('LÍNEA 1'!BU134:BU135)</f>
        <v>0</v>
      </c>
      <c r="O38" s="15">
        <f t="shared" si="7"/>
        <v>0.45987989992877887</v>
      </c>
      <c r="P38" s="16" t="str">
        <f t="shared" si="8"/>
        <v xml:space="preserve"> -</v>
      </c>
    </row>
    <row r="39" spans="3:16" ht="20.100000000000001" customHeight="1" x14ac:dyDescent="0.2">
      <c r="C39" s="936" t="s">
        <v>855</v>
      </c>
      <c r="D39" s="876"/>
      <c r="E39" s="10">
        <f>+IF('LÍNEA 1'!AV136&gt;0,'LÍNEA 1'!BI136," -")</f>
        <v>1</v>
      </c>
      <c r="F39" s="10">
        <f>+IF('LÍNEA 1'!AX136&gt;0,'LÍNEA 1'!BK136," -")</f>
        <v>0</v>
      </c>
      <c r="G39" s="10">
        <f>+IF('LÍNEA 1'!AZ136&gt;0,'LÍNEA 1'!BM136," -")</f>
        <v>0</v>
      </c>
      <c r="H39" s="11">
        <f>+IF('LÍNEA 1'!BB136&gt;0,'LÍNEA 1'!BO136," -")</f>
        <v>0</v>
      </c>
      <c r="I39" s="17">
        <f>+'LÍNEA 1'!AW136</f>
        <v>0.24107142857142858</v>
      </c>
      <c r="J39" s="598">
        <f>+'LÍNEA 1'!BQ136</f>
        <v>0.24107142857142858</v>
      </c>
      <c r="K39" s="12">
        <f t="shared" si="0"/>
        <v>0.24107142857142858</v>
      </c>
      <c r="L39" s="13">
        <f>+'LÍNEA 1'!BS136</f>
        <v>1500000</v>
      </c>
      <c r="M39" s="13">
        <f>+'LÍNEA 1'!BT136</f>
        <v>1500000</v>
      </c>
      <c r="N39" s="13">
        <f>+'LÍNEA 1'!BU136</f>
        <v>1500000</v>
      </c>
      <c r="O39" s="15">
        <f t="shared" si="7"/>
        <v>1</v>
      </c>
      <c r="P39" s="16">
        <f t="shared" si="8"/>
        <v>1</v>
      </c>
    </row>
    <row r="40" spans="3:16" ht="20.100000000000001" customHeight="1" x14ac:dyDescent="0.2">
      <c r="C40" s="936" t="s">
        <v>856</v>
      </c>
      <c r="D40" s="876"/>
      <c r="E40" s="10">
        <f>+IF('LÍNEA 1'!AV137&gt;0,'LÍNEA 1'!BI137," -")</f>
        <v>1</v>
      </c>
      <c r="F40" s="10">
        <f>+IF('LÍNEA 1'!AX137&gt;0,'LÍNEA 1'!BK137," -")</f>
        <v>0</v>
      </c>
      <c r="G40" s="10">
        <f>+IF('LÍNEA 1'!AZ137&gt;0,'LÍNEA 1'!BM137," -")</f>
        <v>0</v>
      </c>
      <c r="H40" s="11">
        <f>+IF('LÍNEA 1'!BB137&gt;0,'LÍNEA 1'!BO137," -")</f>
        <v>0</v>
      </c>
      <c r="I40" s="17">
        <f>+'LÍNEA 1'!AW137</f>
        <v>0.22222222222222221</v>
      </c>
      <c r="J40" s="598">
        <f>+'LÍNEA 1'!BQ137</f>
        <v>0.47494444444444445</v>
      </c>
      <c r="K40" s="12">
        <f t="shared" si="0"/>
        <v>0.47494444444444445</v>
      </c>
      <c r="L40" s="13">
        <f>+'LÍNEA 1'!BS137</f>
        <v>68544.503333333341</v>
      </c>
      <c r="M40" s="13">
        <f>+'LÍNEA 1'!BT137</f>
        <v>64544.502</v>
      </c>
      <c r="N40" s="13">
        <f>+'LÍNEA 1'!BU137</f>
        <v>0</v>
      </c>
      <c r="O40" s="15">
        <f t="shared" si="7"/>
        <v>0.94164373306665816</v>
      </c>
      <c r="P40" s="16" t="str">
        <f t="shared" si="8"/>
        <v xml:space="preserve"> -</v>
      </c>
    </row>
    <row r="41" spans="3:16" ht="20.100000000000001" customHeight="1" x14ac:dyDescent="0.2">
      <c r="C41" s="937" t="s">
        <v>410</v>
      </c>
      <c r="D41" s="938"/>
      <c r="E41" s="703">
        <f>+IF(SUM('LÍNEA 1'!AV139:AV146)&gt;0,AVERAGE('LÍNEA 1'!BI139:BI146)," -")</f>
        <v>1</v>
      </c>
      <c r="F41" s="558">
        <f>+IF(SUM('LÍNEA 1'!AW139:AW146)&gt;0,AVERAGE('LÍNEA 1'!BJ139:BJ146)," -")</f>
        <v>0</v>
      </c>
      <c r="G41" s="558">
        <f>+IF(SUM('LÍNEA 1'!AX139:AX146)&gt;0,AVERAGE('LÍNEA 1'!BK139:BK146)," -")</f>
        <v>0</v>
      </c>
      <c r="H41" s="558">
        <f>+IF(SUM('LÍNEA 1'!AY139:AY146)&gt;0,AVERAGE('LÍNEA 1'!BL139:BL146)," -")</f>
        <v>0</v>
      </c>
      <c r="I41" s="519">
        <f>+AVERAGE('LÍNEA 1'!AW139:AW146)</f>
        <v>0.26442844040131774</v>
      </c>
      <c r="J41" s="599">
        <f>+AVERAGE('LÍNEA 1'!BQ139:BQ146)</f>
        <v>0.28018190326445047</v>
      </c>
      <c r="K41" s="19">
        <f t="shared" si="0"/>
        <v>0.28018190326445047</v>
      </c>
      <c r="L41" s="525">
        <f>+SUM(L42:L44)</f>
        <v>4583527</v>
      </c>
      <c r="M41" s="526">
        <f>+SUM(M42:M44)</f>
        <v>4383348</v>
      </c>
      <c r="N41" s="526">
        <f>+SUM(N42:N44)</f>
        <v>0</v>
      </c>
      <c r="O41" s="20">
        <f t="shared" si="7"/>
        <v>0.95632642722514782</v>
      </c>
      <c r="P41" s="21" t="str">
        <f t="shared" si="8"/>
        <v xml:space="preserve"> -</v>
      </c>
    </row>
    <row r="42" spans="3:16" ht="30.75" customHeight="1" x14ac:dyDescent="0.2">
      <c r="C42" s="936" t="s">
        <v>859</v>
      </c>
      <c r="D42" s="876"/>
      <c r="E42" s="10">
        <f>+IF(SUM('LÍNEA 1'!AV139:AV142)&gt;0,AVERAGE('LÍNEA 1'!BI139:BI142)," -")</f>
        <v>1</v>
      </c>
      <c r="F42" s="10">
        <f>+IF(SUM('LÍNEA 1'!AX139:AX142)&gt;0,AVERAGE('LÍNEA 1'!BK139:BK142)," -")</f>
        <v>0</v>
      </c>
      <c r="G42" s="10">
        <f>+IF(SUM('LÍNEA 1'!AZ139:AZ142)&gt;0,AVERAGE('LÍNEA 1'!BM139:BM142)," -")</f>
        <v>0</v>
      </c>
      <c r="H42" s="11">
        <f>+IF(SUM('LÍNEA 1'!BB139:BB142)&gt;0,AVERAGE('LÍNEA 1'!BO139:BO142)," -")</f>
        <v>0</v>
      </c>
      <c r="I42" s="17">
        <f>+AVERAGE('LÍNEA 1'!AW139:AW142)</f>
        <v>0.34975198412698416</v>
      </c>
      <c r="J42" s="598">
        <f>+AVERAGE('LÍNEA 1'!BQ139:BQ142)</f>
        <v>0.35465277777777782</v>
      </c>
      <c r="K42" s="12">
        <f t="shared" si="0"/>
        <v>0.35465277777777782</v>
      </c>
      <c r="L42" s="13">
        <f>+SUM('LÍNEA 1'!BS139:BS142)</f>
        <v>1259549</v>
      </c>
      <c r="M42" s="13">
        <f>+SUM('LÍNEA 1'!BT139:BT142)</f>
        <v>1141287</v>
      </c>
      <c r="N42" s="13">
        <f>+SUM('LÍNEA 1'!BU139:BU142)</f>
        <v>0</v>
      </c>
      <c r="O42" s="15">
        <f t="shared" si="7"/>
        <v>0.90610766234580786</v>
      </c>
      <c r="P42" s="16" t="str">
        <f t="shared" si="8"/>
        <v xml:space="preserve"> -</v>
      </c>
    </row>
    <row r="43" spans="3:16" ht="20.100000000000001" customHeight="1" x14ac:dyDescent="0.2">
      <c r="C43" s="936" t="s">
        <v>860</v>
      </c>
      <c r="D43" s="876"/>
      <c r="E43" s="10">
        <f>+IF(SUM('LÍNEA 1'!AV143:AV145)&gt;0,AVERAGE('LÍNEA 1'!BI143:BI145)," -")</f>
        <v>1</v>
      </c>
      <c r="F43" s="10">
        <f>+IF(SUM('LÍNEA 1'!AX143:AX145)&gt;0,AVERAGE('LÍNEA 1'!BK143:BK145)," -")</f>
        <v>0</v>
      </c>
      <c r="G43" s="10">
        <f>+IF(SUM('LÍNEA 1'!AZ143:AZ145)&gt;0,AVERAGE('LÍNEA 1'!BM143:BM145)," -")</f>
        <v>0</v>
      </c>
      <c r="H43" s="11">
        <f>+IF(SUM('LÍNEA 1'!BB143:BB145)&gt;0,AVERAGE('LÍNEA 1'!BO143:BO145)," -")</f>
        <v>0</v>
      </c>
      <c r="I43" s="17">
        <f>+AVERAGE('LÍNEA 1'!AW143:AW145)</f>
        <v>0.17531446540880502</v>
      </c>
      <c r="J43" s="598">
        <f>+AVERAGE('LÍNEA 1'!BQ143:BQ145)</f>
        <v>0.21078930817610061</v>
      </c>
      <c r="K43" s="12">
        <f t="shared" si="0"/>
        <v>0.21078930817610061</v>
      </c>
      <c r="L43" s="13">
        <f>+SUM('LÍNEA 1'!BS143:BS145)</f>
        <v>1449682</v>
      </c>
      <c r="M43" s="13">
        <f>+SUM('LÍNEA 1'!BT143:BT145)</f>
        <v>1395383</v>
      </c>
      <c r="N43" s="13">
        <f>+SUM('LÍNEA 1'!BU143:BU145)</f>
        <v>0</v>
      </c>
      <c r="O43" s="15">
        <f t="shared" si="7"/>
        <v>0.96254419934854674</v>
      </c>
      <c r="P43" s="16" t="str">
        <f t="shared" si="8"/>
        <v xml:space="preserve"> -</v>
      </c>
    </row>
    <row r="44" spans="3:16" ht="20.100000000000001" customHeight="1" x14ac:dyDescent="0.2">
      <c r="C44" s="936" t="s">
        <v>861</v>
      </c>
      <c r="D44" s="876"/>
      <c r="E44" s="10">
        <f>+IF('LÍNEA 1'!AV146&gt;0,'LÍNEA 1'!BI146," -")</f>
        <v>1</v>
      </c>
      <c r="F44" s="10">
        <f>+IF('LÍNEA 1'!AX146&gt;0,'LÍNEA 1'!BK146," -")</f>
        <v>0</v>
      </c>
      <c r="G44" s="10">
        <f>+IF('LÍNEA 1'!AZ146&gt;0,'LÍNEA 1'!BM146," -")</f>
        <v>0</v>
      </c>
      <c r="H44" s="11">
        <f>+IF('LÍNEA 1'!BB146&gt;0,'LÍNEA 1'!BO146," -")</f>
        <v>0</v>
      </c>
      <c r="I44" s="17">
        <f>+'LÍNEA 1'!AW146</f>
        <v>0.19047619047619047</v>
      </c>
      <c r="J44" s="598">
        <f>+'LÍNEA 1'!BQ146</f>
        <v>0.19047619047619047</v>
      </c>
      <c r="K44" s="12">
        <f t="shared" si="0"/>
        <v>0.19047619047619047</v>
      </c>
      <c r="L44" s="13">
        <f>+'LÍNEA 1'!BS146</f>
        <v>1874296</v>
      </c>
      <c r="M44" s="13">
        <f>+'LÍNEA 1'!BT146</f>
        <v>1846678</v>
      </c>
      <c r="N44" s="13">
        <f>+'LÍNEA 1'!BU146</f>
        <v>0</v>
      </c>
      <c r="O44" s="15">
        <f t="shared" si="7"/>
        <v>0.98526486744889819</v>
      </c>
      <c r="P44" s="16" t="str">
        <f t="shared" si="8"/>
        <v xml:space="preserve"> -</v>
      </c>
    </row>
    <row r="45" spans="3:16" ht="20.100000000000001" customHeight="1" x14ac:dyDescent="0.2">
      <c r="C45" s="937" t="s">
        <v>414</v>
      </c>
      <c r="D45" s="938"/>
      <c r="E45" s="703">
        <f>+IF(SUM('LÍNEA 1'!AV148:AV166)&gt;0,AVERAGE('LÍNEA 1'!BI148:BI166)," -")</f>
        <v>1</v>
      </c>
      <c r="F45" s="558">
        <f>+IF(SUM('LÍNEA 1'!AW148:AW166)&gt;0,AVERAGE('LÍNEA 1'!BJ148:BJ166)," -")</f>
        <v>0</v>
      </c>
      <c r="G45" s="558">
        <f>+IF(SUM('LÍNEA 1'!AX148:AX166)&gt;0,AVERAGE('LÍNEA 1'!BK148:BK166)," -")</f>
        <v>0</v>
      </c>
      <c r="H45" s="558">
        <f>+IF(SUM('LÍNEA 1'!AY148:AY166)&gt;0,AVERAGE('LÍNEA 1'!BL148:BL166)," -")</f>
        <v>0</v>
      </c>
      <c r="I45" s="519">
        <f>+AVERAGE('LÍNEA 1'!AW148:AW166)</f>
        <v>0.2360588972431078</v>
      </c>
      <c r="J45" s="599">
        <f>+AVERAGE('LÍNEA 1'!BQ148:BQ166)</f>
        <v>0.2360588972431078</v>
      </c>
      <c r="K45" s="19">
        <f t="shared" si="0"/>
        <v>0.2360588972431078</v>
      </c>
      <c r="L45" s="525">
        <f>+SUM(L46:L47)</f>
        <v>9563088.2344899997</v>
      </c>
      <c r="M45" s="526">
        <f>+SUM(M46:M47)</f>
        <v>8916583.1119999997</v>
      </c>
      <c r="N45" s="526">
        <f>+SUM(N46:N47)</f>
        <v>0</v>
      </c>
      <c r="O45" s="20">
        <f t="shared" si="7"/>
        <v>0.93239577983204935</v>
      </c>
      <c r="P45" s="21" t="str">
        <f t="shared" si="8"/>
        <v xml:space="preserve"> -</v>
      </c>
    </row>
    <row r="46" spans="3:16" ht="20.100000000000001" customHeight="1" x14ac:dyDescent="0.2">
      <c r="C46" s="936" t="s">
        <v>857</v>
      </c>
      <c r="D46" s="876"/>
      <c r="E46" s="10">
        <f>+IF(SUM('LÍNEA 1'!AV148:AV161)&gt;0,AVERAGE('LÍNEA 1'!BI148:BI161)," -")</f>
        <v>1</v>
      </c>
      <c r="F46" s="10">
        <f>+IF(SUM('LÍNEA 1'!AX148:AX161)&gt;0,AVERAGE('LÍNEA 1'!BK148:BK161)," -")</f>
        <v>0</v>
      </c>
      <c r="G46" s="10">
        <f>+IF(SUM('LÍNEA 1'!AZ148:AZ161)&gt;0,AVERAGE('LÍNEA 1'!BM148:BM161)," -")</f>
        <v>0</v>
      </c>
      <c r="H46" s="11">
        <f>+IF(SUM('LÍNEA 1'!BB148:BB161)&gt;0,AVERAGE('LÍNEA 1'!BO148:BO161)," -")</f>
        <v>0</v>
      </c>
      <c r="I46" s="17">
        <f>+AVERAGE('LÍNEA 1'!AW148:AW161)</f>
        <v>0.28720238095238099</v>
      </c>
      <c r="J46" s="598">
        <f>+AVERAGE('LÍNEA 1'!BQ148:BQ161)</f>
        <v>0.28720238095238099</v>
      </c>
      <c r="K46" s="12">
        <f t="shared" si="0"/>
        <v>0.28720238095238099</v>
      </c>
      <c r="L46" s="13">
        <f>+SUM('LÍNEA 1'!BS148:BS161)</f>
        <v>8368488.2344899997</v>
      </c>
      <c r="M46" s="13">
        <f>+SUM('LÍNEA 1'!BT148:BT161)</f>
        <v>7721983.1120000007</v>
      </c>
      <c r="N46" s="13">
        <f>+SUM('LÍNEA 1'!BU148:BU161)</f>
        <v>0</v>
      </c>
      <c r="O46" s="15">
        <f t="shared" si="7"/>
        <v>0.92274529109983283</v>
      </c>
      <c r="P46" s="16" t="str">
        <f t="shared" ref="P46:P51" si="9">IF(N46=0," -",IF(M46=0,100%,N46/M46))</f>
        <v xml:space="preserve"> -</v>
      </c>
    </row>
    <row r="47" spans="3:16" ht="20.100000000000001" customHeight="1" thickBot="1" x14ac:dyDescent="0.25">
      <c r="C47" s="939" t="s">
        <v>858</v>
      </c>
      <c r="D47" s="897"/>
      <c r="E47" s="22">
        <f>+IF(SUM('LÍNEA 1'!AV162:AV166)&gt;0,AVERAGE('LÍNEA 1'!BI162:BI166)," -")</f>
        <v>1</v>
      </c>
      <c r="F47" s="22">
        <f>+IF(SUM('LÍNEA 1'!AX162:AX166)&gt;0,AVERAGE('LÍNEA 1'!BK162:BK166)," -")</f>
        <v>0</v>
      </c>
      <c r="G47" s="22">
        <f>+IF(SUM('LÍNEA 1'!AZ162:AZ166)&gt;0,AVERAGE('LÍNEA 1'!BM162:BM166)," -")</f>
        <v>0</v>
      </c>
      <c r="H47" s="23">
        <f>+IF(SUM('LÍNEA 1'!BB162:BB166)&gt;0,AVERAGE('LÍNEA 1'!BO162:BO166)," -")</f>
        <v>0</v>
      </c>
      <c r="I47" s="24">
        <f>+AVERAGE('LÍNEA 1'!AW162:AW166)</f>
        <v>9.285714285714286E-2</v>
      </c>
      <c r="J47" s="601">
        <f>+AVERAGE('LÍNEA 1'!BQ162:BQ166)</f>
        <v>9.285714285714286E-2</v>
      </c>
      <c r="K47" s="524">
        <f t="shared" si="0"/>
        <v>9.285714285714286E-2</v>
      </c>
      <c r="L47" s="521">
        <f>+SUM('LÍNEA 1'!BS162:BS166)</f>
        <v>1194600</v>
      </c>
      <c r="M47" s="521">
        <f>+SUM('LÍNEA 1'!BT162:BT166)</f>
        <v>1194600</v>
      </c>
      <c r="N47" s="521">
        <f>+SUM('LÍNEA 1'!BU162:BU166)</f>
        <v>0</v>
      </c>
      <c r="O47" s="15">
        <f t="shared" si="7"/>
        <v>1</v>
      </c>
      <c r="P47" s="16" t="str">
        <f t="shared" si="9"/>
        <v xml:space="preserve"> -</v>
      </c>
    </row>
    <row r="48" spans="3:16" ht="21.95" customHeight="1" thickBot="1" x14ac:dyDescent="0.25">
      <c r="C48" s="949" t="s">
        <v>926</v>
      </c>
      <c r="D48" s="950"/>
      <c r="E48" s="724">
        <f>+IF(SUM('LÍNEA 2'!AV11:AV41)&gt;0,AVERAGE('LÍNEA 2'!BI11:BI41)," -")</f>
        <v>0.86809895833333328</v>
      </c>
      <c r="F48" s="725">
        <f>+IF(SUM('LÍNEA 2'!AW11:AW41)&gt;0,AVERAGE('LÍNEA 2'!BJ11:BJ41)," -")</f>
        <v>0</v>
      </c>
      <c r="G48" s="725">
        <f>+IF(SUM('LÍNEA 2'!AX11:AX41)&gt;0,AVERAGE('LÍNEA 2'!BK11:BK41)," -")</f>
        <v>0</v>
      </c>
      <c r="H48" s="725">
        <f>+IF(SUM('LÍNEA 2'!AY11:AY41)&gt;0,AVERAGE('LÍNEA 2'!BL11:BL41)," -")</f>
        <v>0</v>
      </c>
      <c r="I48" s="726">
        <f>+AVERAGE('LÍNEA 2'!AW11:AW41)</f>
        <v>0.12372844827586207</v>
      </c>
      <c r="J48" s="727">
        <f>+AVERAGE('LÍNEA 2'!BQ11:BQ41)</f>
        <v>0.15072083931992336</v>
      </c>
      <c r="K48" s="728">
        <f t="shared" si="0"/>
        <v>0.15072083931992336</v>
      </c>
      <c r="L48" s="729">
        <f>+L49+L52+L56</f>
        <v>20537349.59</v>
      </c>
      <c r="M48" s="730">
        <f>+M49+M52+M56</f>
        <v>12881750.31731</v>
      </c>
      <c r="N48" s="730">
        <f>+N49+N52+N56</f>
        <v>0</v>
      </c>
      <c r="O48" s="731">
        <f t="shared" si="7"/>
        <v>0.62723528471182832</v>
      </c>
      <c r="P48" s="732" t="str">
        <f t="shared" si="9"/>
        <v xml:space="preserve"> -</v>
      </c>
    </row>
    <row r="49" spans="3:16" ht="20.100000000000001" customHeight="1" x14ac:dyDescent="0.2">
      <c r="C49" s="951" t="s">
        <v>421</v>
      </c>
      <c r="D49" s="952"/>
      <c r="E49" s="704">
        <f>+IF(SUM('LÍNEA 2'!AV11:AV15)&gt;0,AVERAGE('LÍNEA 2'!BI11:BI15)," -")</f>
        <v>0.95</v>
      </c>
      <c r="F49" s="553">
        <f>+IF(SUM('LÍNEA 2'!AW11:AW15)&gt;0,AVERAGE('LÍNEA 2'!BJ11:BJ15)," -")</f>
        <v>0</v>
      </c>
      <c r="G49" s="553">
        <f>+IF(SUM('LÍNEA 2'!AX11:AX15)&gt;0,AVERAGE('LÍNEA 2'!BK11:BK15)," -")</f>
        <v>0</v>
      </c>
      <c r="H49" s="553">
        <f>+IF(SUM('LÍNEA 2'!AY11:AY15)&gt;0,AVERAGE('LÍNEA 2'!BL11:BL15)," -")</f>
        <v>0</v>
      </c>
      <c r="I49" s="27">
        <f>+AVERAGE('LÍNEA 2'!AW11:AW15)</f>
        <v>0.2</v>
      </c>
      <c r="J49" s="602">
        <f>+AVERAGE('LÍNEA 2'!BQ11:BQ15)</f>
        <v>0.19</v>
      </c>
      <c r="K49" s="28">
        <f t="shared" si="0"/>
        <v>0.19</v>
      </c>
      <c r="L49" s="527">
        <f>+SUM(L50:L51)</f>
        <v>344575</v>
      </c>
      <c r="M49" s="528">
        <f>+SUM(M50:M51)</f>
        <v>170840</v>
      </c>
      <c r="N49" s="528">
        <f>+SUM(N50:N51)</f>
        <v>0</v>
      </c>
      <c r="O49" s="529">
        <f t="shared" si="7"/>
        <v>0.49579917289414493</v>
      </c>
      <c r="P49" s="530" t="str">
        <f t="shared" si="9"/>
        <v xml:space="preserve"> -</v>
      </c>
    </row>
    <row r="50" spans="3:16" ht="20.100000000000001" customHeight="1" x14ac:dyDescent="0.2">
      <c r="C50" s="936" t="s">
        <v>862</v>
      </c>
      <c r="D50" s="876"/>
      <c r="E50" s="10">
        <f>+IF(SUM('LÍNEA 2'!AV11:AV14)&gt;0,AVERAGE('LÍNEA 2'!BI11:BI14)," -")</f>
        <v>0.93333333333333324</v>
      </c>
      <c r="F50" s="10">
        <f>+IF(SUM('LÍNEA 2'!AX11:AX14)&gt;0,AVERAGE('LÍNEA 2'!BK11:BK14)," -")</f>
        <v>0</v>
      </c>
      <c r="G50" s="10">
        <f>+IF(SUM('LÍNEA 2'!AZ11:AZ14)&gt;0,AVERAGE('LÍNEA 2'!BM11:BM14)," -")</f>
        <v>0</v>
      </c>
      <c r="H50" s="11">
        <f>+IF(SUM('LÍNEA 2'!BB11:BB14)&gt;0,AVERAGE('LÍNEA 2'!BO11:BO14)," -")</f>
        <v>0</v>
      </c>
      <c r="I50" s="17">
        <f>+AVERAGE('LÍNEA 2'!AW11:AW14)</f>
        <v>0.1875</v>
      </c>
      <c r="J50" s="598">
        <f>+AVERAGE('LÍNEA 2'!BQ11:BQ14)</f>
        <v>0.17499999999999999</v>
      </c>
      <c r="K50" s="12">
        <f t="shared" si="0"/>
        <v>0.17499999999999999</v>
      </c>
      <c r="L50" s="13">
        <f>+SUM('LÍNEA 2'!BS11:BS14)</f>
        <v>294575</v>
      </c>
      <c r="M50" s="13">
        <f>+SUM('LÍNEA 2'!BT11:BT14)</f>
        <v>143107</v>
      </c>
      <c r="N50" s="13">
        <f>+SUM('LÍNEA 2'!BU11:BU14)</f>
        <v>0</v>
      </c>
      <c r="O50" s="15">
        <f t="shared" si="7"/>
        <v>0.48580836798777899</v>
      </c>
      <c r="P50" s="16" t="str">
        <f t="shared" si="9"/>
        <v xml:space="preserve"> -</v>
      </c>
    </row>
    <row r="51" spans="3:16" ht="20.100000000000001" customHeight="1" x14ac:dyDescent="0.2">
      <c r="C51" s="936" t="s">
        <v>863</v>
      </c>
      <c r="D51" s="876"/>
      <c r="E51" s="10">
        <f>+IF('LÍNEA 2'!AV15&gt;0,'LÍNEA 2'!BI15," -")</f>
        <v>1</v>
      </c>
      <c r="F51" s="10">
        <f>+IF('LÍNEA 2'!AX15&gt;0,'LÍNEA 2'!BK15," -")</f>
        <v>0</v>
      </c>
      <c r="G51" s="10">
        <f>+IF('LÍNEA 2'!AZ15&gt;0,'LÍNEA 2'!BM15," -")</f>
        <v>0</v>
      </c>
      <c r="H51" s="11">
        <f>+IF('LÍNEA 2'!BB15&gt;0,'LÍNEA 2'!BO15," -")</f>
        <v>0</v>
      </c>
      <c r="I51" s="17">
        <f>+'LÍNEA 2'!AW15</f>
        <v>0.25</v>
      </c>
      <c r="J51" s="598">
        <f>+'LÍNEA 2'!BQ15</f>
        <v>0.25</v>
      </c>
      <c r="K51" s="12">
        <f t="shared" si="0"/>
        <v>0.25</v>
      </c>
      <c r="L51" s="13">
        <f>+'LÍNEA 2'!BS15</f>
        <v>50000</v>
      </c>
      <c r="M51" s="13">
        <f>+'LÍNEA 2'!BT15</f>
        <v>27733</v>
      </c>
      <c r="N51" s="13">
        <f>+'LÍNEA 2'!BU15</f>
        <v>0</v>
      </c>
      <c r="O51" s="15">
        <f t="shared" si="7"/>
        <v>0.55466000000000004</v>
      </c>
      <c r="P51" s="16" t="str">
        <f t="shared" si="9"/>
        <v xml:space="preserve"> -</v>
      </c>
    </row>
    <row r="52" spans="3:16" ht="20.100000000000001" customHeight="1" x14ac:dyDescent="0.2">
      <c r="C52" s="937" t="s">
        <v>434</v>
      </c>
      <c r="D52" s="938"/>
      <c r="E52" s="702">
        <f>+IF(SUM('LÍNEA 2'!AV17:AV29)&gt;0,AVERAGE('LÍNEA 2'!BI17:BI29)," -")</f>
        <v>0.7611979166666667</v>
      </c>
      <c r="F52" s="554">
        <f>+IF(SUM('LÍNEA 2'!AW17:AW29)&gt;0,AVERAGE('LÍNEA 2'!BJ17:BJ29)," -")</f>
        <v>0</v>
      </c>
      <c r="G52" s="554">
        <f>+IF(SUM('LÍNEA 2'!AX17:AX29)&gt;0,AVERAGE('LÍNEA 2'!BK17:BK29)," -")</f>
        <v>0</v>
      </c>
      <c r="H52" s="554">
        <f>+IF(SUM('LÍNEA 2'!AY17:AY29)&gt;0,AVERAGE('LÍNEA 2'!BL17:BL29)," -")</f>
        <v>0</v>
      </c>
      <c r="I52" s="18">
        <f>+AVERAGE('LÍNEA 2'!AW17:AW29)</f>
        <v>0.12216346153846154</v>
      </c>
      <c r="J52" s="600">
        <f>+AVERAGE('LÍNEA 2'!BQ17:BQ29)</f>
        <v>0.11870204326923078</v>
      </c>
      <c r="K52" s="19">
        <f t="shared" si="0"/>
        <v>0.11870204326923078</v>
      </c>
      <c r="L52" s="525">
        <f>+SUM(L53:L55)</f>
        <v>12993926.59</v>
      </c>
      <c r="M52" s="526">
        <f>+SUM(M53:M55)</f>
        <v>8252061.3173099998</v>
      </c>
      <c r="N52" s="526">
        <f>+SUM(N53:N55)</f>
        <v>0</v>
      </c>
      <c r="O52" s="20">
        <f t="shared" si="7"/>
        <v>0.6350706432080897</v>
      </c>
      <c r="P52" s="21" t="str">
        <f>IF(N52=0," -",IF(M52=0,100%,N52/M52))</f>
        <v xml:space="preserve"> -</v>
      </c>
    </row>
    <row r="53" spans="3:16" ht="20.100000000000001" customHeight="1" x14ac:dyDescent="0.2">
      <c r="C53" s="936" t="s">
        <v>864</v>
      </c>
      <c r="D53" s="876"/>
      <c r="E53" s="10">
        <f>+IF(SUM('LÍNEA 2'!AV17:AV22)&gt;0,AVERAGE('LÍNEA 2'!BI17:BI22)," -")</f>
        <v>1</v>
      </c>
      <c r="F53" s="10">
        <f>+IF(SUM('LÍNEA 2'!AX17:AX22)&gt;0,AVERAGE('LÍNEA 2'!BK17:BK22)," -")</f>
        <v>0</v>
      </c>
      <c r="G53" s="10">
        <f>+IF(SUM('LÍNEA 2'!AZ17:AZ22)&gt;0,AVERAGE('LÍNEA 2'!BM17:BM22)," -")</f>
        <v>0</v>
      </c>
      <c r="H53" s="11">
        <f>+IF(SUM('LÍNEA 2'!BB17:BB22)&gt;0,AVERAGE('LÍNEA 2'!BO17:BO22)," -")</f>
        <v>0</v>
      </c>
      <c r="I53" s="17">
        <f>+AVERAGE('LÍNEA 2'!AW17:AW22)</f>
        <v>8.3333333333333329E-2</v>
      </c>
      <c r="J53" s="598">
        <f>+AVERAGE('LÍNEA 2'!BQ17:BQ22)</f>
        <v>0.10666666666666667</v>
      </c>
      <c r="K53" s="12">
        <f t="shared" si="0"/>
        <v>0.10666666666666667</v>
      </c>
      <c r="L53" s="13">
        <f>+SUM('LÍNEA 2'!BS17:BS22)</f>
        <v>2255816</v>
      </c>
      <c r="M53" s="13">
        <f>+SUM('LÍNEA 2'!BT17:BT22)</f>
        <v>2158349</v>
      </c>
      <c r="N53" s="13">
        <f>+SUM('LÍNEA 2'!BU17:BU22)</f>
        <v>0</v>
      </c>
      <c r="O53" s="15">
        <f t="shared" si="7"/>
        <v>0.95679301857952959</v>
      </c>
      <c r="P53" s="16" t="str">
        <f>IF(N53=0," -",IF(M53=0,100%,N53/M53))</f>
        <v xml:space="preserve"> -</v>
      </c>
    </row>
    <row r="54" spans="3:16" ht="20.100000000000001" customHeight="1" x14ac:dyDescent="0.2">
      <c r="C54" s="936" t="s">
        <v>865</v>
      </c>
      <c r="D54" s="876"/>
      <c r="E54" s="10">
        <f>+IF(SUM('LÍNEA 2'!AV23:AV24)&gt;0,AVERAGE('LÍNEA 2'!BI23:BI24)," -")</f>
        <v>0</v>
      </c>
      <c r="F54" s="10">
        <f>+IF(SUM('LÍNEA 2'!AX23:AX24)&gt;0,AVERAGE('LÍNEA 2'!BK23:BK24)," -")</f>
        <v>0</v>
      </c>
      <c r="G54" s="10">
        <f>+IF(SUM('LÍNEA 2'!AZ23:AZ24)&gt;0,AVERAGE('LÍNEA 2'!BM23:BM24)," -")</f>
        <v>0</v>
      </c>
      <c r="H54" s="11">
        <f>+IF(SUM('LÍNEA 2'!BB23:BB24)&gt;0,AVERAGE('LÍNEA 2'!BO23:BO24)," -")</f>
        <v>0</v>
      </c>
      <c r="I54" s="17">
        <f>+AVERAGE('LÍNEA 2'!AW23:AW24)</f>
        <v>0.125</v>
      </c>
      <c r="J54" s="598">
        <f>+AVERAGE('LÍNEA 2'!BQ23:BQ24)</f>
        <v>0</v>
      </c>
      <c r="K54" s="12">
        <f t="shared" si="0"/>
        <v>0</v>
      </c>
      <c r="L54" s="13">
        <f>+SUM('LÍNEA 2'!BS23:BS24)</f>
        <v>40000</v>
      </c>
      <c r="M54" s="13">
        <f>+SUM('LÍNEA 2'!BT23:BT24)</f>
        <v>0</v>
      </c>
      <c r="N54" s="13">
        <f>+SUM('LÍNEA 2'!BU23:BU24)</f>
        <v>0</v>
      </c>
      <c r="O54" s="15">
        <f t="shared" si="7"/>
        <v>0</v>
      </c>
      <c r="P54" s="16" t="str">
        <f>IF(N54=0," -",IF(M54=0,100%,N54/M54))</f>
        <v xml:space="preserve"> -</v>
      </c>
    </row>
    <row r="55" spans="3:16" ht="20.100000000000001" customHeight="1" x14ac:dyDescent="0.2">
      <c r="C55" s="936" t="s">
        <v>866</v>
      </c>
      <c r="D55" s="876"/>
      <c r="E55" s="10">
        <f>+IF(SUM('LÍNEA 2'!AV25:AV29)&gt;0,AVERAGE('LÍNEA 2'!BI25:BI29)," -")</f>
        <v>0.81791666666666674</v>
      </c>
      <c r="F55" s="10">
        <f>+IF(SUM('LÍNEA 2'!AX25:AX29)&gt;0,AVERAGE('LÍNEA 2'!BK25:BK29)," -")</f>
        <v>0</v>
      </c>
      <c r="G55" s="10">
        <f>+IF(SUM('LÍNEA 2'!AZ25:AZ29)&gt;0,AVERAGE('LÍNEA 2'!BM25:BM29)," -")</f>
        <v>0</v>
      </c>
      <c r="H55" s="11">
        <f>+IF(SUM('LÍNEA 2'!BB25:BB29)&gt;0,AVERAGE('LÍNEA 2'!BO25:BO29)," -")</f>
        <v>0</v>
      </c>
      <c r="I55" s="17">
        <f>+AVERAGE('LÍNEA 2'!AW25:AW29)</f>
        <v>0.167625</v>
      </c>
      <c r="J55" s="598">
        <f>+AVERAGE('LÍNEA 2'!BQ25:BQ29)</f>
        <v>0.1806253125</v>
      </c>
      <c r="K55" s="12">
        <f t="shared" si="0"/>
        <v>0.1806253125</v>
      </c>
      <c r="L55" s="13">
        <f>+SUM('LÍNEA 2'!BS25:BS29)</f>
        <v>10698110.59</v>
      </c>
      <c r="M55" s="13">
        <f>+SUM('LÍNEA 2'!BT25:BT29)</f>
        <v>6093712.3173099998</v>
      </c>
      <c r="N55" s="13">
        <f>+SUM('LÍNEA 2'!BU25:BU29)</f>
        <v>0</v>
      </c>
      <c r="O55" s="15">
        <f t="shared" si="7"/>
        <v>0.5696064053596589</v>
      </c>
      <c r="P55" s="16" t="str">
        <f>IF(N55=0," -",IF(M55=0,100%,N55/M55))</f>
        <v xml:space="preserve"> -</v>
      </c>
    </row>
    <row r="56" spans="3:16" ht="20.100000000000001" customHeight="1" x14ac:dyDescent="0.2">
      <c r="C56" s="947" t="s">
        <v>466</v>
      </c>
      <c r="D56" s="948"/>
      <c r="E56" s="702">
        <f>+IF(SUM('LÍNEA 2'!AV31:AV41)&gt;0,AVERAGE('LÍNEA 2'!BI31:BI41)," -")</f>
        <v>1</v>
      </c>
      <c r="F56" s="554">
        <f>+IF(SUM('LÍNEA 2'!AW31:AW41)&gt;0,AVERAGE('LÍNEA 2'!BJ31:BJ41)," -")</f>
        <v>0</v>
      </c>
      <c r="G56" s="554">
        <f>+IF(SUM('LÍNEA 2'!AX31:AX41)&gt;0,AVERAGE('LÍNEA 2'!BK31:BK41)," -")</f>
        <v>0</v>
      </c>
      <c r="H56" s="554">
        <f>+IF(SUM('LÍNEA 2'!AY31:AY41)&gt;0,AVERAGE('LÍNEA 2'!BL31:BL41)," -")</f>
        <v>0</v>
      </c>
      <c r="I56" s="18">
        <f>+AVERAGE('LÍNEA 2'!AW31:AW41)</f>
        <v>9.0909090909090912E-2</v>
      </c>
      <c r="J56" s="600">
        <f>+AVERAGE('LÍNEA 2'!BQ31:BQ41)</f>
        <v>0.1707070707070707</v>
      </c>
      <c r="K56" s="19">
        <f t="shared" si="0"/>
        <v>0.1707070707070707</v>
      </c>
      <c r="L56" s="525">
        <f>+SUM(L57:L59)</f>
        <v>7198848</v>
      </c>
      <c r="M56" s="526">
        <f>+SUM(M57:M59)</f>
        <v>4458849</v>
      </c>
      <c r="N56" s="526">
        <f>+SUM(N57:N59)</f>
        <v>0</v>
      </c>
      <c r="O56" s="20">
        <f t="shared" si="7"/>
        <v>0.61938368472288896</v>
      </c>
      <c r="P56" s="21" t="str">
        <f>IF(N56=0," -",IF(M56=0,100%,N56/M56))</f>
        <v xml:space="preserve"> -</v>
      </c>
    </row>
    <row r="57" spans="3:16" ht="20.100000000000001" customHeight="1" x14ac:dyDescent="0.2">
      <c r="C57" s="936" t="s">
        <v>972</v>
      </c>
      <c r="D57" s="876"/>
      <c r="E57" s="10" t="str">
        <f>+IF(SUM('LÍNEA 2'!AV31:AV33)&gt;0,AVERAGE('LÍNEA 2'!BI31:BI33)," -")</f>
        <v xml:space="preserve"> -</v>
      </c>
      <c r="F57" s="10">
        <f>+IF(SUM('LÍNEA 2'!AX31:AX33)&gt;0,AVERAGE('LÍNEA 2'!BK31:BK33)," -")</f>
        <v>0</v>
      </c>
      <c r="G57" s="10">
        <f>+IF(SUM('LÍNEA 2'!AZ31:AZ33)&gt;0,AVERAGE('LÍNEA 2'!BM31:BM33)," -")</f>
        <v>0</v>
      </c>
      <c r="H57" s="11">
        <f>+IF(SUM('LÍNEA 2'!BB31:BB33)&gt;0,AVERAGE('LÍNEA 2'!BO31:BO33)," -")</f>
        <v>0</v>
      </c>
      <c r="I57" s="17">
        <f>+AVERAGE('LÍNEA 2'!AW31:AW33)</f>
        <v>0</v>
      </c>
      <c r="J57" s="598">
        <f>+AVERAGE('LÍNEA 2'!BQ31:BQ33)</f>
        <v>0.29259259259259257</v>
      </c>
      <c r="K57" s="12">
        <f t="shared" si="0"/>
        <v>0.29259259259259257</v>
      </c>
      <c r="L57" s="13">
        <f>+SUM('LÍNEA 2'!BS31:BS33)</f>
        <v>64296</v>
      </c>
      <c r="M57" s="13">
        <f>+SUM('LÍNEA 2'!BT31:BT33)</f>
        <v>23067</v>
      </c>
      <c r="N57" s="13">
        <f>+SUM('LÍNEA 2'!BU31:BU33)</f>
        <v>0</v>
      </c>
      <c r="O57" s="15">
        <f t="shared" si="7"/>
        <v>0.35876259798432253</v>
      </c>
      <c r="P57" s="16" t="str">
        <f t="shared" ref="P57:P64" si="10">IF(N57=0," -",IF(M57=0,100%,N57/M57))</f>
        <v xml:space="preserve"> -</v>
      </c>
    </row>
    <row r="58" spans="3:16" ht="20.100000000000001" customHeight="1" x14ac:dyDescent="0.2">
      <c r="C58" s="936" t="s">
        <v>867</v>
      </c>
      <c r="D58" s="876"/>
      <c r="E58" s="10">
        <f>+IF(SUM('LÍNEA 2'!AV34:AV38)&gt;0,AVERAGE('LÍNEA 2'!BI34:BI38)," -")</f>
        <v>1</v>
      </c>
      <c r="F58" s="10">
        <f>+IF(SUM('LÍNEA 2'!AX34:AX38)&gt;0,AVERAGE('LÍNEA 2'!BK34:BK38)," -")</f>
        <v>0</v>
      </c>
      <c r="G58" s="10">
        <f>+IF(SUM('LÍNEA 2'!AZ34:AZ38)&gt;0,AVERAGE('LÍNEA 2'!BM34:BM38)," -")</f>
        <v>0</v>
      </c>
      <c r="H58" s="11">
        <f>+IF(SUM('LÍNEA 2'!BB34:BB38)&gt;0,AVERAGE('LÍNEA 2'!BO34:BO38)," -")</f>
        <v>0</v>
      </c>
      <c r="I58" s="17">
        <f>+AVERAGE('LÍNEA 2'!AW34:AW38)</f>
        <v>0.05</v>
      </c>
      <c r="J58" s="598">
        <f>+AVERAGE('LÍNEA 2'!BQ34:BQ38)</f>
        <v>0.05</v>
      </c>
      <c r="K58" s="12">
        <f t="shared" si="0"/>
        <v>0.05</v>
      </c>
      <c r="L58" s="13">
        <f>+SUM('LÍNEA 2'!BS34:BS38)</f>
        <v>290000</v>
      </c>
      <c r="M58" s="13">
        <f>+SUM('LÍNEA 2'!BT34:BT38)</f>
        <v>290000</v>
      </c>
      <c r="N58" s="13">
        <f>+SUM('LÍNEA 2'!BU34:BU38)</f>
        <v>0</v>
      </c>
      <c r="O58" s="15">
        <f t="shared" si="7"/>
        <v>1</v>
      </c>
      <c r="P58" s="16" t="str">
        <f t="shared" si="10"/>
        <v xml:space="preserve"> -</v>
      </c>
    </row>
    <row r="59" spans="3:16" ht="20.100000000000001" customHeight="1" thickBot="1" x14ac:dyDescent="0.25">
      <c r="C59" s="939" t="s">
        <v>868</v>
      </c>
      <c r="D59" s="897"/>
      <c r="E59" s="10">
        <f>+IF(SUM('LÍNEA 2'!AV39:AV41)&gt;0,AVERAGE('LÍNEA 2'!BI39:BI41)," -")</f>
        <v>1</v>
      </c>
      <c r="F59" s="10">
        <f>+IF(SUM('LÍNEA 2'!AX39:AX41)&gt;0,AVERAGE('LÍNEA 2'!BK39:BK41)," -")</f>
        <v>0</v>
      </c>
      <c r="G59" s="10">
        <f>+IF(SUM('LÍNEA 2'!AZ39:AZ41)&gt;0,AVERAGE('LÍNEA 2'!BM39:BM41)," -")</f>
        <v>0</v>
      </c>
      <c r="H59" s="11">
        <f>+IF(SUM('LÍNEA 2'!BB39:BB41)&gt;0,AVERAGE('LÍNEA 2'!BO39:BO41)," -")</f>
        <v>0</v>
      </c>
      <c r="I59" s="24">
        <f>+AVERAGE('LÍNEA 2'!AW39:AW41)</f>
        <v>0.25</v>
      </c>
      <c r="J59" s="598">
        <f>+AVERAGE('LÍNEA 2'!BQ39:BQ41)</f>
        <v>0.25</v>
      </c>
      <c r="K59" s="12">
        <f t="shared" si="0"/>
        <v>0.25</v>
      </c>
      <c r="L59" s="13">
        <f>+SUM('LÍNEA 2'!BS39:BS41)</f>
        <v>6844552</v>
      </c>
      <c r="M59" s="13">
        <f>+SUM('LÍNEA 2'!BT39:BT41)</f>
        <v>4145782</v>
      </c>
      <c r="N59" s="13">
        <f>+SUM('LÍNEA 2'!BU39:BU41)</f>
        <v>0</v>
      </c>
      <c r="O59" s="15">
        <f t="shared" si="7"/>
        <v>0.60570538436993393</v>
      </c>
      <c r="P59" s="16" t="str">
        <f t="shared" si="10"/>
        <v xml:space="preserve"> -</v>
      </c>
    </row>
    <row r="60" spans="3:16" ht="32.25" customHeight="1" thickBot="1" x14ac:dyDescent="0.25">
      <c r="C60" s="945" t="s">
        <v>927</v>
      </c>
      <c r="D60" s="946"/>
      <c r="E60" s="743">
        <f>+IF(SUM('LÍNEA 3'!AV11:AV46)&gt;0,AVERAGE('LÍNEA 3'!BI11:BI46)," -")</f>
        <v>0.88741134751773043</v>
      </c>
      <c r="F60" s="744">
        <f>+IF(SUM('LÍNEA 3'!AW11:AW46)&gt;0,AVERAGE('LÍNEA 3'!BJ11:BJ46)," -")</f>
        <v>0</v>
      </c>
      <c r="G60" s="744">
        <f>+IF(SUM('LÍNEA 3'!AX11:AX46)&gt;0,AVERAGE('LÍNEA 3'!BK11:BK46)," -")</f>
        <v>0</v>
      </c>
      <c r="H60" s="744">
        <f>+IF(SUM('LÍNEA 3'!AY11:AY46)&gt;0,AVERAGE('LÍNEA 3'!BL11:BL46)," -")</f>
        <v>0</v>
      </c>
      <c r="I60" s="745">
        <f>+AVERAGE('LÍNEA 3'!AW11:AW46)</f>
        <v>0.22621351766513059</v>
      </c>
      <c r="J60" s="746">
        <f>+AVERAGE('LÍNEA 3'!BQ11:BQ46)</f>
        <v>0.23673121221034743</v>
      </c>
      <c r="K60" s="747">
        <f t="shared" si="0"/>
        <v>0.23673121221034743</v>
      </c>
      <c r="L60" s="705">
        <f>+L61+L65+L67+L70+L72+L75</f>
        <v>6945536.1725699995</v>
      </c>
      <c r="M60" s="706">
        <f>+M61+M65+M67+M70+M72+M75</f>
        <v>5533837.1148700006</v>
      </c>
      <c r="N60" s="706">
        <f>+N61+N65+N67+N70+N72+N75</f>
        <v>32413918.664999999</v>
      </c>
      <c r="O60" s="748">
        <f t="shared" si="7"/>
        <v>0.79674728881620105</v>
      </c>
      <c r="P60" s="749">
        <f t="shared" si="10"/>
        <v>5.8574038216449127</v>
      </c>
    </row>
    <row r="61" spans="3:16" ht="20.100000000000001" customHeight="1" x14ac:dyDescent="0.2">
      <c r="C61" s="934" t="s">
        <v>495</v>
      </c>
      <c r="D61" s="935"/>
      <c r="E61" s="704">
        <f>+IF(SUM('LÍNEA 3'!AV11:AV18)&gt;0,AVERAGE('LÍNEA 3'!BI11:BI18)," -")</f>
        <v>0.75</v>
      </c>
      <c r="F61" s="553">
        <f>+IF(SUM('LÍNEA 3'!AW11:AW18)&gt;0,AVERAGE('LÍNEA 3'!BJ11:BJ18)," -")</f>
        <v>0</v>
      </c>
      <c r="G61" s="553">
        <f>+IF(SUM('LÍNEA 3'!AX11:AX18)&gt;0,AVERAGE('LÍNEA 3'!BK11:BK18)," -")</f>
        <v>0</v>
      </c>
      <c r="H61" s="553">
        <f>+IF(SUM('LÍNEA 3'!AY11:AY18)&gt;0,AVERAGE('LÍNEA 3'!BL11:BL18)," -")</f>
        <v>0</v>
      </c>
      <c r="I61" s="27">
        <f>+AVERAGE('LÍNEA 3'!AW11:AW18)</f>
        <v>0.1324107142857143</v>
      </c>
      <c r="J61" s="602">
        <f>+AVERAGE('LÍNEA 3'!BQ11:BQ18)</f>
        <v>0.1470029761904762</v>
      </c>
      <c r="K61" s="28">
        <f t="shared" si="0"/>
        <v>0.1470029761904762</v>
      </c>
      <c r="L61" s="527">
        <f>+SUM(L62:L64)</f>
        <v>2863229.7387100002</v>
      </c>
      <c r="M61" s="528">
        <f>+SUM(M62:M64)</f>
        <v>2321305.5890100002</v>
      </c>
      <c r="N61" s="528">
        <f>+SUM(N62:N64)</f>
        <v>24359313.465</v>
      </c>
      <c r="O61" s="529">
        <f t="shared" si="7"/>
        <v>0.81072977051986106</v>
      </c>
      <c r="P61" s="530">
        <f t="shared" si="10"/>
        <v>10.493798653795022</v>
      </c>
    </row>
    <row r="62" spans="3:16" ht="20.100000000000001" customHeight="1" x14ac:dyDescent="0.2">
      <c r="C62" s="936" t="s">
        <v>869</v>
      </c>
      <c r="D62" s="876"/>
      <c r="E62" s="10">
        <f>+IF(SUM('LÍNEA 3'!AV11:AV12)&gt;0,AVERAGE('LÍNEA 3'!BI11:BI12)," -")</f>
        <v>0.5</v>
      </c>
      <c r="F62" s="10">
        <f>+IF(SUM('LÍNEA 3'!AX11:AX12)&gt;0,AVERAGE('LÍNEA 3'!BK11:BK12)," -")</f>
        <v>0</v>
      </c>
      <c r="G62" s="10">
        <f>+IF(SUM('LÍNEA 3'!AZ11:AZ12)&gt;0,AVERAGE('LÍNEA 3'!BM11:BM12)," -")</f>
        <v>0</v>
      </c>
      <c r="H62" s="11">
        <f>+IF(SUM('LÍNEA 3'!BB11:BB12)&gt;0,AVERAGE('LÍNEA 3'!BO11:BO12)," -")</f>
        <v>0</v>
      </c>
      <c r="I62" s="17">
        <f>+AVERAGE('LÍNEA 3'!AW11:AW12)</f>
        <v>0.13500000000000001</v>
      </c>
      <c r="J62" s="598">
        <f>+AVERAGE('LÍNEA 3'!BQ11:BQ12)</f>
        <v>0.01</v>
      </c>
      <c r="K62" s="12">
        <f t="shared" si="0"/>
        <v>0.01</v>
      </c>
      <c r="L62" s="13">
        <f>+SUM('LÍNEA 3'!BS11:BS12)</f>
        <v>250000</v>
      </c>
      <c r="M62" s="13">
        <f>+SUM('LÍNEA 3'!BT11:BT12)</f>
        <v>250000</v>
      </c>
      <c r="N62" s="13">
        <f>+SUM('LÍNEA 3'!BU11:BU12)</f>
        <v>74892</v>
      </c>
      <c r="O62" s="15">
        <f t="shared" si="7"/>
        <v>1</v>
      </c>
      <c r="P62" s="16">
        <f t="shared" si="10"/>
        <v>0.299568</v>
      </c>
    </row>
    <row r="63" spans="3:16" ht="20.100000000000001" customHeight="1" x14ac:dyDescent="0.2">
      <c r="C63" s="936" t="s">
        <v>870</v>
      </c>
      <c r="D63" s="876"/>
      <c r="E63" s="10">
        <f>+IF(SUM('LÍNEA 3'!AV13:AV16)&gt;0,AVERAGE('LÍNEA 3'!BI13:BI16)," -")</f>
        <v>1</v>
      </c>
      <c r="F63" s="10">
        <f>+IF(SUM('LÍNEA 3'!AX13:AX16)&gt;0,AVERAGE('LÍNEA 3'!BK13:BK16)," -")</f>
        <v>0</v>
      </c>
      <c r="G63" s="10">
        <f>+IF(SUM('LÍNEA 3'!AZ13:AZ16)&gt;0,AVERAGE('LÍNEA 3'!BM13:BM16)," -")</f>
        <v>0</v>
      </c>
      <c r="H63" s="11">
        <f>+IF(SUM('LÍNEA 3'!BB13:BB16)&gt;0,AVERAGE('LÍNEA 3'!BO13:BO16)," -")</f>
        <v>0</v>
      </c>
      <c r="I63" s="17">
        <f>+AVERAGE('LÍNEA 3'!AW13:AW16)</f>
        <v>0.13482142857142856</v>
      </c>
      <c r="J63" s="598">
        <f>+AVERAGE('LÍNEA 3'!BQ13:BQ16)</f>
        <v>0.19346428571428573</v>
      </c>
      <c r="K63" s="12">
        <f t="shared" si="0"/>
        <v>0.19346428571428573</v>
      </c>
      <c r="L63" s="13">
        <f>+SUM('LÍNEA 3'!BS13:BS16)</f>
        <v>1084123.341</v>
      </c>
      <c r="M63" s="13">
        <f>+SUM('LÍNEA 3'!BT13:BT16)</f>
        <v>560805.58901</v>
      </c>
      <c r="N63" s="13">
        <f>+SUM('LÍNEA 3'!BU13:BU16)</f>
        <v>184421.465</v>
      </c>
      <c r="O63" s="15">
        <f t="shared" si="7"/>
        <v>0.51728947048839524</v>
      </c>
      <c r="P63" s="16">
        <f t="shared" si="10"/>
        <v>0.32885097547897563</v>
      </c>
    </row>
    <row r="64" spans="3:16" ht="20.100000000000001" customHeight="1" x14ac:dyDescent="0.2">
      <c r="C64" s="936" t="s">
        <v>871</v>
      </c>
      <c r="D64" s="876"/>
      <c r="E64" s="10">
        <f>+IF(SUM('LÍNEA 3'!AV17:AV18)&gt;0,AVERAGE('LÍNEA 3'!BI17:BI18)," -")</f>
        <v>0.5</v>
      </c>
      <c r="F64" s="10">
        <f>+IF(SUM('LÍNEA 3'!AX17:AX18)&gt;0,AVERAGE('LÍNEA 3'!BK17:BK18)," -")</f>
        <v>0</v>
      </c>
      <c r="G64" s="10">
        <f>+IF(SUM('LÍNEA 3'!AZ17:AZ18)&gt;0,AVERAGE('LÍNEA 3'!BM17:BM18)," -")</f>
        <v>0</v>
      </c>
      <c r="H64" s="11">
        <f>+IF(SUM('LÍNEA 3'!BB17:BB18)&gt;0,AVERAGE('LÍNEA 3'!BO17:BO18)," -")</f>
        <v>0</v>
      </c>
      <c r="I64" s="17">
        <f>+AVERAGE('LÍNEA 3'!AW17:AW18)</f>
        <v>0.125</v>
      </c>
      <c r="J64" s="598">
        <f>+AVERAGE('LÍNEA 3'!BQ17:BQ18)</f>
        <v>0.19108333333333333</v>
      </c>
      <c r="K64" s="12">
        <f t="shared" si="0"/>
        <v>0.19108333333333333</v>
      </c>
      <c r="L64" s="13">
        <f>+SUM('LÍNEA 3'!BS17:BS18)</f>
        <v>1529106.3977099999</v>
      </c>
      <c r="M64" s="13">
        <f>+SUM('LÍNEA 3'!BT17:BT18)</f>
        <v>1510500</v>
      </c>
      <c r="N64" s="13">
        <f>+SUM('LÍNEA 3'!BU17:BU18)</f>
        <v>24100000</v>
      </c>
      <c r="O64" s="15">
        <f t="shared" si="7"/>
        <v>0.98783184889039444</v>
      </c>
      <c r="P64" s="16">
        <f t="shared" si="10"/>
        <v>15.954981794107912</v>
      </c>
    </row>
    <row r="65" spans="3:16" ht="20.100000000000001" customHeight="1" x14ac:dyDescent="0.2">
      <c r="C65" s="937" t="s">
        <v>12</v>
      </c>
      <c r="D65" s="938"/>
      <c r="E65" s="702">
        <f>+IF(SUM('LÍNEA 3'!AV20:AV22)&gt;0,AVERAGE('LÍNEA 3'!BI20:BI22)," -")</f>
        <v>1</v>
      </c>
      <c r="F65" s="554">
        <f>+IF(SUM('LÍNEA 3'!AW20:AW22)&gt;0,AVERAGE('LÍNEA 3'!BJ20:BJ22)," -")</f>
        <v>0</v>
      </c>
      <c r="G65" s="554">
        <f>+IF(SUM('LÍNEA 3'!AX20:AX22)&gt;0,AVERAGE('LÍNEA 3'!BK20:BK22)," -")</f>
        <v>0</v>
      </c>
      <c r="H65" s="554">
        <f>+IF(SUM('LÍNEA 3'!AY20:AY22)&gt;0,AVERAGE('LÍNEA 3'!BL20:BL22)," -")</f>
        <v>0</v>
      </c>
      <c r="I65" s="18">
        <f>+I66</f>
        <v>0.20666666666666667</v>
      </c>
      <c r="J65" s="600">
        <f>+AVERAGE('LÍNEA 3'!BQ20:BQ22)</f>
        <v>0.36762222222222224</v>
      </c>
      <c r="K65" s="19">
        <f t="shared" si="0"/>
        <v>0.36762222222222224</v>
      </c>
      <c r="L65" s="525">
        <f>+L66</f>
        <v>273230</v>
      </c>
      <c r="M65" s="526">
        <f>+M66</f>
        <v>239434.00599999996</v>
      </c>
      <c r="N65" s="526">
        <f>+N66</f>
        <v>0</v>
      </c>
      <c r="O65" s="20">
        <f t="shared" ref="O65:O75" si="11">IF(L65=0,"-",+M65/L65)</f>
        <v>0.87630935841598645</v>
      </c>
      <c r="P65" s="21" t="str">
        <f t="shared" ref="P65:P75" si="12">IF(N65=0," -",IF(M65=0,100%,N65/M65))</f>
        <v xml:space="preserve"> -</v>
      </c>
    </row>
    <row r="66" spans="3:16" ht="20.100000000000001" customHeight="1" x14ac:dyDescent="0.2">
      <c r="C66" s="936" t="s">
        <v>872</v>
      </c>
      <c r="D66" s="876"/>
      <c r="E66" s="10">
        <f>+IF(SUM('LÍNEA 3'!AV20:AV22)&gt;0,AVERAGE('LÍNEA 3'!BI20:BI22)," -")</f>
        <v>1</v>
      </c>
      <c r="F66" s="10">
        <f>+IF(SUM('LÍNEA 3'!AX20:AX22)&gt;0,AVERAGE('LÍNEA 3'!BK20:BK22)," -")</f>
        <v>0</v>
      </c>
      <c r="G66" s="10">
        <f>+IF(SUM('LÍNEA 3'!AZ20:AZ22)&gt;0,AVERAGE('LÍNEA 3'!BM20:BM22)," -")</f>
        <v>0</v>
      </c>
      <c r="H66" s="11">
        <f>+IF(SUM('LÍNEA 3'!BB20:BB22)&gt;0,AVERAGE('LÍNEA 3'!BO20:BO22)," -")</f>
        <v>0</v>
      </c>
      <c r="I66" s="17">
        <f>+AVERAGE('LÍNEA 3'!AW20:AW22)</f>
        <v>0.20666666666666667</v>
      </c>
      <c r="J66" s="598">
        <f>+AVERAGE('LÍNEA 3'!BQ20:BQ22)</f>
        <v>0.36762222222222224</v>
      </c>
      <c r="K66" s="12">
        <f t="shared" si="0"/>
        <v>0.36762222222222224</v>
      </c>
      <c r="L66" s="13">
        <f>+SUM('LÍNEA 3'!BS20:BS22)</f>
        <v>273230</v>
      </c>
      <c r="M66" s="13">
        <f>+SUM('LÍNEA 3'!BT20:BT22)</f>
        <v>239434.00599999996</v>
      </c>
      <c r="N66" s="13">
        <f>+SUM('LÍNEA 3'!BU20:BU22)</f>
        <v>0</v>
      </c>
      <c r="O66" s="15">
        <f>IF(L66=0,"-",+M66/L66)</f>
        <v>0.87630935841598645</v>
      </c>
      <c r="P66" s="16" t="str">
        <f>IF(N66=0," -",IF(M66=0,100%,N66/M66))</f>
        <v xml:space="preserve"> -</v>
      </c>
    </row>
    <row r="67" spans="3:16" ht="20.100000000000001" customHeight="1" x14ac:dyDescent="0.2">
      <c r="C67" s="937" t="s">
        <v>523</v>
      </c>
      <c r="D67" s="938"/>
      <c r="E67" s="702">
        <f>+IF(SUM('LÍNEA 3'!AV24:AV27)&gt;0,AVERAGE('LÍNEA 3'!BI24:BI27)," -")</f>
        <v>1</v>
      </c>
      <c r="F67" s="554">
        <f>+IF(SUM('LÍNEA 3'!AW24:AW27)&gt;0,AVERAGE('LÍNEA 3'!BJ24:BJ27)," -")</f>
        <v>0</v>
      </c>
      <c r="G67" s="554">
        <f>+IF(SUM('LÍNEA 3'!AX24:AX27)&gt;0,AVERAGE('LÍNEA 3'!BK24:BK27)," -")</f>
        <v>0</v>
      </c>
      <c r="H67" s="554">
        <f>+IF(SUM('LÍNEA 3'!AY24:AY27)&gt;0,AVERAGE('LÍNEA 3'!BL24:BL27)," -")</f>
        <v>0</v>
      </c>
      <c r="I67" s="18">
        <f>+AVERAGE('LÍNEA 3'!AW24:AW27)</f>
        <v>0.3125</v>
      </c>
      <c r="J67" s="600">
        <f>+AVERAGE('LÍNEA 3'!BQ24:BQ27)</f>
        <v>0.33750000000000002</v>
      </c>
      <c r="K67" s="19">
        <f t="shared" ref="K67:K113" si="13">+J67</f>
        <v>0.33750000000000002</v>
      </c>
      <c r="L67" s="525">
        <f>+SUM(L68:L69)</f>
        <v>123972.97</v>
      </c>
      <c r="M67" s="526">
        <f>+SUM(M68:M69)</f>
        <v>123972.97</v>
      </c>
      <c r="N67" s="526">
        <f>+SUM(N68:N69)</f>
        <v>6805200</v>
      </c>
      <c r="O67" s="20">
        <f t="shared" si="11"/>
        <v>1</v>
      </c>
      <c r="P67" s="21">
        <f t="shared" si="12"/>
        <v>54.89261086509422</v>
      </c>
    </row>
    <row r="68" spans="3:16" ht="20.100000000000001" customHeight="1" x14ac:dyDescent="0.2">
      <c r="C68" s="936" t="s">
        <v>873</v>
      </c>
      <c r="D68" s="876"/>
      <c r="E68" s="10" t="str">
        <f>+IF('LÍNEA 3'!AV24&gt;0,'LÍNEA 3'!BI24," -")</f>
        <v xml:space="preserve"> -</v>
      </c>
      <c r="F68" s="10">
        <f>+IF('LÍNEA 3'!AX24&gt;0,'LÍNEA 3'!BK24," -")</f>
        <v>0</v>
      </c>
      <c r="G68" s="10">
        <f>+IF('LÍNEA 3'!AZ24&gt;0,'LÍNEA 3'!BM24," -")</f>
        <v>0</v>
      </c>
      <c r="H68" s="11">
        <f>+IF('LÍNEA 3'!BB24&gt;0,'LÍNEA 3'!BO24," -")</f>
        <v>0</v>
      </c>
      <c r="I68" s="17">
        <f>+'LÍNEA 3'!AW24</f>
        <v>0</v>
      </c>
      <c r="J68" s="598">
        <f>+'LÍNEA 3'!BQ24</f>
        <v>0</v>
      </c>
      <c r="K68" s="12">
        <f t="shared" si="13"/>
        <v>0</v>
      </c>
      <c r="L68" s="13">
        <f>+'LÍNEA 3'!BS24</f>
        <v>0</v>
      </c>
      <c r="M68" s="13">
        <f>+'LÍNEA 3'!BT24</f>
        <v>0</v>
      </c>
      <c r="N68" s="13">
        <f>+'LÍNEA 3'!BU24</f>
        <v>0</v>
      </c>
      <c r="O68" s="15" t="str">
        <f>IF(L68=0,"-",+M68/L68)</f>
        <v>-</v>
      </c>
      <c r="P68" s="16" t="str">
        <f>IF(N68=0," -",IF(M68=0,100%,N68/M68))</f>
        <v xml:space="preserve"> -</v>
      </c>
    </row>
    <row r="69" spans="3:16" ht="20.100000000000001" customHeight="1" x14ac:dyDescent="0.2">
      <c r="C69" s="936" t="s">
        <v>874</v>
      </c>
      <c r="D69" s="876"/>
      <c r="E69" s="10">
        <f>+IF(SUM('LÍNEA 3'!AV25:AV27)&gt;0,AVERAGE('LÍNEA 3'!BI25:BI27)," -")</f>
        <v>1</v>
      </c>
      <c r="F69" s="10">
        <f>+IF(SUM('LÍNEA 3'!AX25:AX27)&gt;0,AVERAGE('LÍNEA 3'!BK25:BK27)," -")</f>
        <v>0</v>
      </c>
      <c r="G69" s="10">
        <f>+IF(SUM('LÍNEA 3'!AZ25:AZ27)&gt;0,AVERAGE('LÍNEA 3'!BM25:BM27)," -")</f>
        <v>0</v>
      </c>
      <c r="H69" s="11">
        <f>+IF(SUM('LÍNEA 3'!BB25:BB27)&gt;0,AVERAGE('LÍNEA 3'!BO25:BO27)," -")</f>
        <v>0</v>
      </c>
      <c r="I69" s="17">
        <f>+AVERAGE('LÍNEA 3'!AW25:AW27)</f>
        <v>0.41666666666666669</v>
      </c>
      <c r="J69" s="598">
        <f>+AVERAGE('LÍNEA 3'!BQ25:BQ27)</f>
        <v>0.45</v>
      </c>
      <c r="K69" s="12">
        <f t="shared" si="13"/>
        <v>0.45</v>
      </c>
      <c r="L69" s="13">
        <f>+SUM('LÍNEA 3'!BS25:BS27)</f>
        <v>123972.97</v>
      </c>
      <c r="M69" s="13">
        <f>+SUM('LÍNEA 3'!BT25:BT27)</f>
        <v>123972.97</v>
      </c>
      <c r="N69" s="13">
        <f>+SUM('LÍNEA 3'!BU25:BU27)</f>
        <v>6805200</v>
      </c>
      <c r="O69" s="15">
        <f>IF(L69=0,"-",+M69/L69)</f>
        <v>1</v>
      </c>
      <c r="P69" s="16">
        <f>IF(N69=0," -",IF(M69=0,100%,N69/M69))</f>
        <v>54.89261086509422</v>
      </c>
    </row>
    <row r="70" spans="3:16" ht="20.100000000000001" customHeight="1" x14ac:dyDescent="0.2">
      <c r="C70" s="937" t="s">
        <v>535</v>
      </c>
      <c r="D70" s="938"/>
      <c r="E70" s="701">
        <f>+IF(SUM('LÍNEA 3'!AV29:AV30)&gt;0,AVERAGE('LÍNEA 3'!BI29:BI30)," -")</f>
        <v>0.64893617021276595</v>
      </c>
      <c r="F70" s="555">
        <f>+IF(SUM('LÍNEA 3'!AW29:AW30)&gt;0,AVERAGE('LÍNEA 3'!BJ29:BJ30)," -")</f>
        <v>0</v>
      </c>
      <c r="G70" s="555">
        <f>+IF(SUM('LÍNEA 3'!AX29:AX30)&gt;0,AVERAGE('LÍNEA 3'!BK29:BK30)," -")</f>
        <v>0</v>
      </c>
      <c r="H70" s="555">
        <f>+IF(SUM('LÍNEA 3'!AY29:AY30)&gt;0,AVERAGE('LÍNEA 3'!BL29:BL30)," -")</f>
        <v>0</v>
      </c>
      <c r="I70" s="535">
        <f>+I71</f>
        <v>0.75</v>
      </c>
      <c r="J70" s="599">
        <f>+AVERAGE('LÍNEA 3'!BQ29:BQ30)</f>
        <v>0.51322188449848016</v>
      </c>
      <c r="K70" s="19">
        <f t="shared" si="13"/>
        <v>0.51322188449848016</v>
      </c>
      <c r="L70" s="525">
        <f>+L71</f>
        <v>2235791.4638599996</v>
      </c>
      <c r="M70" s="526">
        <f>+M71</f>
        <v>1419902.7878599998</v>
      </c>
      <c r="N70" s="526">
        <f>+N71</f>
        <v>1228240.2</v>
      </c>
      <c r="O70" s="20">
        <f t="shared" si="11"/>
        <v>0.63507836522848049</v>
      </c>
      <c r="P70" s="21">
        <f t="shared" si="12"/>
        <v>0.86501710574928636</v>
      </c>
    </row>
    <row r="71" spans="3:16" ht="20.100000000000001" customHeight="1" x14ac:dyDescent="0.2">
      <c r="C71" s="936" t="s">
        <v>973</v>
      </c>
      <c r="D71" s="876"/>
      <c r="E71" s="10">
        <f>+IF(SUM('LÍNEA 3'!AV29:AV30)&gt;0,AVERAGE('LÍNEA 3'!BI29:BI30)," -")</f>
        <v>0.64893617021276595</v>
      </c>
      <c r="F71" s="10">
        <f>+IF(SUM('LÍNEA 3'!AX29:AX30)&gt;0,AVERAGE('LÍNEA 3'!BK29:BK30)," -")</f>
        <v>0</v>
      </c>
      <c r="G71" s="10">
        <f>+IF(SUM('LÍNEA 3'!AZ29:AZ30)&gt;0,AVERAGE('LÍNEA 3'!BM29:BM30)," -")</f>
        <v>0</v>
      </c>
      <c r="H71" s="11">
        <f>+IF(SUM('LÍNEA 3'!BB29:BB30)&gt;0,AVERAGE('LÍNEA 3'!BO29:BO30)," -")</f>
        <v>0</v>
      </c>
      <c r="I71" s="17">
        <f>+AVERAGE('LÍNEA 3'!AW29:AW30)</f>
        <v>0.75</v>
      </c>
      <c r="J71" s="598">
        <f>+AVERAGE('LÍNEA 3'!BQ29:BQ30)</f>
        <v>0.51322188449848016</v>
      </c>
      <c r="K71" s="12">
        <f t="shared" si="13"/>
        <v>0.51322188449848016</v>
      </c>
      <c r="L71" s="13">
        <f>+SUM('LÍNEA 3'!BS29:BS30)</f>
        <v>2235791.4638599996</v>
      </c>
      <c r="M71" s="13">
        <f>+SUM('LÍNEA 3'!BT29:BT30)</f>
        <v>1419902.7878599998</v>
      </c>
      <c r="N71" s="13">
        <f>+SUM('LÍNEA 3'!BU29:BU30)</f>
        <v>1228240.2</v>
      </c>
      <c r="O71" s="15">
        <f>IF(L71=0,"-",+M71/L71)</f>
        <v>0.63507836522848049</v>
      </c>
      <c r="P71" s="16">
        <f>IF(N71=0," -",IF(M71=0,100%,N71/M71))</f>
        <v>0.86501710574928636</v>
      </c>
    </row>
    <row r="72" spans="3:16" ht="20.100000000000001" customHeight="1" x14ac:dyDescent="0.2">
      <c r="C72" s="937" t="s">
        <v>541</v>
      </c>
      <c r="D72" s="938"/>
      <c r="E72" s="701">
        <f>+IF(SUM('LÍNEA 3'!AV32:AV36)&gt;0,AVERAGE('LÍNEA 3'!BI32:BI36)," -")</f>
        <v>1</v>
      </c>
      <c r="F72" s="555">
        <f>+IF(SUM('LÍNEA 3'!AW32:AW36)&gt;0,AVERAGE('LÍNEA 3'!BJ32:BJ36)," -")</f>
        <v>0</v>
      </c>
      <c r="G72" s="555">
        <f>+IF(SUM('LÍNEA 3'!AX32:AX36)&gt;0,AVERAGE('LÍNEA 3'!BK32:BK36)," -")</f>
        <v>0</v>
      </c>
      <c r="H72" s="555">
        <f>+IF(SUM('LÍNEA 3'!AY32:AY36)&gt;0,AVERAGE('LÍNEA 3'!BL32:BL36)," -")</f>
        <v>0</v>
      </c>
      <c r="I72" s="535">
        <f>+AVERAGE('LÍNEA 3'!AW32:AW36)</f>
        <v>0.17</v>
      </c>
      <c r="J72" s="599">
        <f>+AVERAGE('LÍNEA 3'!BQ32:BQ36)</f>
        <v>0.19</v>
      </c>
      <c r="K72" s="19">
        <f t="shared" si="13"/>
        <v>0.19</v>
      </c>
      <c r="L72" s="525">
        <f>+SUM(L73:L74)</f>
        <v>1166050</v>
      </c>
      <c r="M72" s="526">
        <f>+SUM(M73:M74)</f>
        <v>1161688.7620000001</v>
      </c>
      <c r="N72" s="526">
        <f>+SUM(N73:N74)</f>
        <v>21165</v>
      </c>
      <c r="O72" s="20">
        <f t="shared" si="11"/>
        <v>0.99625981904721073</v>
      </c>
      <c r="P72" s="21">
        <f t="shared" si="12"/>
        <v>1.8219165659794853E-2</v>
      </c>
    </row>
    <row r="73" spans="3:16" ht="20.100000000000001" customHeight="1" x14ac:dyDescent="0.2">
      <c r="C73" s="936" t="s">
        <v>875</v>
      </c>
      <c r="D73" s="876"/>
      <c r="E73" s="531">
        <f>+IF(SUM('LÍNEA 3'!AV32:AV33)&gt;0,AVERAGE('LÍNEA 3'!BI32:BI33)," -")</f>
        <v>1</v>
      </c>
      <c r="F73" s="531">
        <f>+IF(SUM('LÍNEA 3'!AX32:AX33)&gt;0,AVERAGE('LÍNEA 3'!BK32:BK33)," -")</f>
        <v>0</v>
      </c>
      <c r="G73" s="531">
        <f>+IF(SUM('LÍNEA 3'!AZ32:AZ33)&gt;0,AVERAGE('LÍNEA 3'!BM32:BM33)," -")</f>
        <v>0</v>
      </c>
      <c r="H73" s="532">
        <f>+IF(SUM('LÍNEA 3'!BB32:BB33)&gt;0,AVERAGE('LÍNEA 3'!BO32:BO33)," -")</f>
        <v>0</v>
      </c>
      <c r="I73" s="536">
        <f>+AVERAGE('LÍNEA 3'!AW32:AW33)</f>
        <v>0.2</v>
      </c>
      <c r="J73" s="598">
        <f>+AVERAGE('LÍNEA 3'!BQ32:BQ33)</f>
        <v>0.2</v>
      </c>
      <c r="K73" s="12">
        <f t="shared" si="13"/>
        <v>0.2</v>
      </c>
      <c r="L73" s="13">
        <f>+SUM('LÍNEA 3'!BS32:BS33)</f>
        <v>973900</v>
      </c>
      <c r="M73" s="13">
        <f>+SUM('LÍNEA 3'!BT32:BT33)</f>
        <v>973590.674</v>
      </c>
      <c r="N73" s="13">
        <f>+SUM('LÍNEA 3'!BU32:BU33)</f>
        <v>0</v>
      </c>
      <c r="O73" s="15">
        <f>IF(L73=0,"-",+M73/L73)</f>
        <v>0.9996823842283602</v>
      </c>
      <c r="P73" s="16" t="str">
        <f>IF(N73=0," -",IF(M73=0,100%,N73/M73))</f>
        <v xml:space="preserve"> -</v>
      </c>
    </row>
    <row r="74" spans="3:16" ht="20.100000000000001" customHeight="1" x14ac:dyDescent="0.2">
      <c r="C74" s="936" t="s">
        <v>876</v>
      </c>
      <c r="D74" s="876"/>
      <c r="E74" s="10">
        <f>+IF(SUM('LÍNEA 3'!AV34:AV36)&gt;0,AVERAGE('LÍNEA 3'!BI34:BI36)," -")</f>
        <v>1</v>
      </c>
      <c r="F74" s="10">
        <f>+IF(SUM('LÍNEA 3'!AX34:AX36)&gt;0,AVERAGE('LÍNEA 3'!BK34:BK36)," -")</f>
        <v>0</v>
      </c>
      <c r="G74" s="10">
        <f>+IF(SUM('LÍNEA 3'!AZ34:AZ36)&gt;0,AVERAGE('LÍNEA 3'!BM34:BM36)," -")</f>
        <v>0</v>
      </c>
      <c r="H74" s="11">
        <f>+IF(SUM('LÍNEA 3'!BB34:BB36)&gt;0,AVERAGE('LÍNEA 3'!BO34:BO36)," -")</f>
        <v>0</v>
      </c>
      <c r="I74" s="17">
        <f>+AVERAGE('LÍNEA 3'!AW34:AW36)</f>
        <v>0.15</v>
      </c>
      <c r="J74" s="598">
        <f>+AVERAGE('LÍNEA 3'!BQ34:BQ36)</f>
        <v>0.18333333333333335</v>
      </c>
      <c r="K74" s="12">
        <f t="shared" si="13"/>
        <v>0.18333333333333335</v>
      </c>
      <c r="L74" s="13">
        <f>+SUM('LÍNEA 3'!BS34:BS36)</f>
        <v>192150</v>
      </c>
      <c r="M74" s="13">
        <f>+SUM('LÍNEA 3'!BT34:BT36)</f>
        <v>188098.08799999999</v>
      </c>
      <c r="N74" s="13">
        <f>+SUM('LÍNEA 3'!BU34:BU36)</f>
        <v>21165</v>
      </c>
      <c r="O74" s="15">
        <f>IF(L74=0,"-",+M74/L74)</f>
        <v>0.9789127660681759</v>
      </c>
      <c r="P74" s="16">
        <f>IF(N74=0," -",IF(M74=0,100%,N74/M74))</f>
        <v>0.11252107995909029</v>
      </c>
    </row>
    <row r="75" spans="3:16" ht="20.100000000000001" customHeight="1" x14ac:dyDescent="0.2">
      <c r="C75" s="937" t="s">
        <v>555</v>
      </c>
      <c r="D75" s="938"/>
      <c r="E75" s="702">
        <f>+IF(SUM('LÍNEA 3'!AV38:AV46)&gt;0,AVERAGE('LÍNEA 3'!BI38:BI46)," -")</f>
        <v>1</v>
      </c>
      <c r="F75" s="554">
        <f>+IF(SUM('LÍNEA 3'!AW38:AW46)&gt;0,AVERAGE('LÍNEA 3'!BJ38:BJ46)," -")</f>
        <v>0</v>
      </c>
      <c r="G75" s="554">
        <f>+IF(SUM('LÍNEA 3'!AX38:AX46)&gt;0,AVERAGE('LÍNEA 3'!BK38:BK46)," -")</f>
        <v>0</v>
      </c>
      <c r="H75" s="554">
        <f>+IF(SUM('LÍNEA 3'!AY38:AY46)&gt;0,AVERAGE('LÍNEA 3'!BL38:BL46)," -")</f>
        <v>0</v>
      </c>
      <c r="I75" s="18">
        <f>+I76</f>
        <v>0.19259259259259257</v>
      </c>
      <c r="J75" s="600">
        <f>+AVERAGE('LÍNEA 3'!BQ38:BQ46)</f>
        <v>0.19259259259259257</v>
      </c>
      <c r="K75" s="19">
        <f t="shared" si="13"/>
        <v>0.19259259259259257</v>
      </c>
      <c r="L75" s="525">
        <f>+L76</f>
        <v>283262</v>
      </c>
      <c r="M75" s="526">
        <f>+M76</f>
        <v>267533</v>
      </c>
      <c r="N75" s="526">
        <f>+N76</f>
        <v>0</v>
      </c>
      <c r="O75" s="20">
        <f t="shared" si="11"/>
        <v>0.94447190233776501</v>
      </c>
      <c r="P75" s="21" t="str">
        <f t="shared" si="12"/>
        <v xml:space="preserve"> -</v>
      </c>
    </row>
    <row r="76" spans="3:16" ht="20.100000000000001" customHeight="1" thickBot="1" x14ac:dyDescent="0.25">
      <c r="C76" s="939" t="s">
        <v>877</v>
      </c>
      <c r="D76" s="897"/>
      <c r="E76" s="22">
        <f>+IF(SUM('LÍNEA 3'!AV38:AV46)&gt;0,AVERAGE('LÍNEA 3'!BI38:BI46)," -")</f>
        <v>1</v>
      </c>
      <c r="F76" s="22">
        <f>+IF(SUM('LÍNEA 3'!AX38:AX46)&gt;0,AVERAGE('LÍNEA 3'!BK38:BK46)," -")</f>
        <v>0</v>
      </c>
      <c r="G76" s="22">
        <f>+IF(SUM('LÍNEA 3'!AZ38:AZ46)&gt;0,AVERAGE('LÍNEA 3'!BM38:BM46)," -")</f>
        <v>0</v>
      </c>
      <c r="H76" s="23">
        <f>+IF(SUM('LÍNEA 3'!BB38:BB46)&gt;0,AVERAGE('LÍNEA 3'!BO38:BO46)," -")</f>
        <v>0</v>
      </c>
      <c r="I76" s="24">
        <f>+AVERAGE('LÍNEA 3'!AW38:AW46)</f>
        <v>0.19259259259259257</v>
      </c>
      <c r="J76" s="603">
        <f>+AVERAGE('LÍNEA 3'!BQ38:BQ46)</f>
        <v>0.19259259259259257</v>
      </c>
      <c r="K76" s="25">
        <f t="shared" si="13"/>
        <v>0.19259259259259257</v>
      </c>
      <c r="L76" s="29">
        <f>+SUM('LÍNEA 3'!BS38:BS46)</f>
        <v>283262</v>
      </c>
      <c r="M76" s="29">
        <f>+SUM('LÍNEA 3'!BT38:BT46)</f>
        <v>267533</v>
      </c>
      <c r="N76" s="29">
        <f>+SUM('LÍNEA 3'!BU38:BU46)</f>
        <v>0</v>
      </c>
      <c r="O76" s="15">
        <f t="shared" ref="O76:O84" si="14">IF(L76=0,"-",+M76/L76)</f>
        <v>0.94447190233776501</v>
      </c>
      <c r="P76" s="16" t="str">
        <f t="shared" ref="P76:P83" si="15">IF(N76=0," -",IF(M76=0,100%,N76/M76))</f>
        <v xml:space="preserve"> -</v>
      </c>
    </row>
    <row r="77" spans="3:16" ht="21.95" customHeight="1" thickBot="1" x14ac:dyDescent="0.25">
      <c r="C77" s="943" t="s">
        <v>928</v>
      </c>
      <c r="D77" s="944"/>
      <c r="E77" s="738">
        <f>+IF(SUM('LÍNEA 4'!AV11:AV83)&gt;0,AVERAGE('LÍNEA 4'!BI11:BI83)," -")</f>
        <v>0.93106832298136644</v>
      </c>
      <c r="F77" s="739">
        <f>+IF(SUM('LÍNEA 4'!AW11:AW83)&gt;0,AVERAGE('LÍNEA 4'!BJ11:BJ83)," -")</f>
        <v>0</v>
      </c>
      <c r="G77" s="739">
        <f>+IF(SUM('LÍNEA 4'!AX11:AX83)&gt;0,AVERAGE('LÍNEA 4'!BK11:BK83)," -")</f>
        <v>0</v>
      </c>
      <c r="H77" s="739">
        <f>+IF(SUM('LÍNEA 4'!AY11:AY83)&gt;0,AVERAGE('LÍNEA 4'!BL11:BL83)," -")</f>
        <v>0</v>
      </c>
      <c r="I77" s="740">
        <f>+AVERAGE('LÍNEA 4'!AW11:AW83)</f>
        <v>0.1650662755923625</v>
      </c>
      <c r="J77" s="720">
        <f>+AVERAGE('LÍNEA 4'!BQ11:BQ83)</f>
        <v>0.13162404497354499</v>
      </c>
      <c r="K77" s="721">
        <f t="shared" si="13"/>
        <v>0.13162404497354499</v>
      </c>
      <c r="L77" s="722">
        <f>+L78+L84+L92+L94+L99</f>
        <v>147564043.49000001</v>
      </c>
      <c r="M77" s="723">
        <f>+M78+M84+M92+M94+M99</f>
        <v>90947819.282999992</v>
      </c>
      <c r="N77" s="723">
        <f>+N78+N84+N92+N94+N99</f>
        <v>16122270.285999998</v>
      </c>
      <c r="O77" s="741">
        <f t="shared" si="14"/>
        <v>0.61632777966783803</v>
      </c>
      <c r="P77" s="742">
        <f t="shared" si="15"/>
        <v>0.1772694542112411</v>
      </c>
    </row>
    <row r="78" spans="3:16" ht="20.100000000000001" customHeight="1" x14ac:dyDescent="0.2">
      <c r="C78" s="934" t="s">
        <v>578</v>
      </c>
      <c r="D78" s="935"/>
      <c r="E78" s="704">
        <f>+IF(SUM('LÍNEA 4'!AV11:AV28)&gt;0,AVERAGE('LÍNEA 4'!BI11:BI28)," -")</f>
        <v>0.8</v>
      </c>
      <c r="F78" s="553">
        <f>+IF(SUM('LÍNEA 4'!AW11:AW28)&gt;0,AVERAGE('LÍNEA 4'!BJ11:BJ28)," -")</f>
        <v>0</v>
      </c>
      <c r="G78" s="553">
        <f>+IF(SUM('LÍNEA 4'!AX11:AX28)&gt;0,AVERAGE('LÍNEA 4'!BK11:BK28)," -")</f>
        <v>0</v>
      </c>
      <c r="H78" s="553">
        <f>+IF(SUM('LÍNEA 4'!AY11:AY28)&gt;0,AVERAGE('LÍNEA 4'!BL11:BL28)," -")</f>
        <v>0</v>
      </c>
      <c r="I78" s="27">
        <f>+AVERAGE('LÍNEA 4'!AW11:AW28)</f>
        <v>0.17285987654320986</v>
      </c>
      <c r="J78" s="602">
        <f>+AVERAGE('LÍNEA 4'!BQ11:BQ28)</f>
        <v>0.10157954012345678</v>
      </c>
      <c r="K78" s="28">
        <f t="shared" si="13"/>
        <v>0.10157954012345678</v>
      </c>
      <c r="L78" s="527">
        <f>+SUM(L79:L83)</f>
        <v>113152734.818</v>
      </c>
      <c r="M78" s="528">
        <f>+SUM(M79:M83)</f>
        <v>76001424</v>
      </c>
      <c r="N78" s="528">
        <f>+SUM(N79:N83)</f>
        <v>22500</v>
      </c>
      <c r="O78" s="529">
        <f t="shared" si="14"/>
        <v>0.67167111888408304</v>
      </c>
      <c r="P78" s="530">
        <f t="shared" si="15"/>
        <v>2.9604708459146764E-4</v>
      </c>
    </row>
    <row r="79" spans="3:16" ht="20.100000000000001" customHeight="1" x14ac:dyDescent="0.2">
      <c r="C79" s="936" t="s">
        <v>878</v>
      </c>
      <c r="D79" s="876"/>
      <c r="E79" s="10">
        <f>+IF(SUM('LÍNEA 4'!AV11:AV13)&gt;0,AVERAGE('LÍNEA 4'!BI11:BI13)," -")</f>
        <v>1</v>
      </c>
      <c r="F79" s="10">
        <f>+IF(SUM('LÍNEA 4'!AX11:AX13)&gt;0,AVERAGE('LÍNEA 4'!BK11:BK13)," -")</f>
        <v>0</v>
      </c>
      <c r="G79" s="10">
        <f>+IF(SUM('LÍNEA 4'!AZ11:AZ13)&gt;0,AVERAGE('LÍNEA 4'!BM11:BM13)," -")</f>
        <v>0</v>
      </c>
      <c r="H79" s="11">
        <f>+IF(SUM('LÍNEA 4'!BB11:BB13)&gt;0,AVERAGE('LÍNEA 4'!BO11:BO13)," -")</f>
        <v>0</v>
      </c>
      <c r="I79" s="17">
        <f>+AVERAGE('LÍNEA 4'!AW11:AW13)</f>
        <v>0.14814814814814814</v>
      </c>
      <c r="J79" s="598">
        <f>+AVERAGE('LÍNEA 4'!BQ11:BQ13)</f>
        <v>0.19407407407407407</v>
      </c>
      <c r="K79" s="12">
        <f t="shared" si="13"/>
        <v>0.19407407407407407</v>
      </c>
      <c r="L79" s="13">
        <f>+SUM('LÍNEA 4'!BS11:BS13)</f>
        <v>92511.817999999999</v>
      </c>
      <c r="M79" s="13">
        <f>+SUM('LÍNEA 4'!BT11:BT13)</f>
        <v>47890</v>
      </c>
      <c r="N79" s="13">
        <f>+SUM('LÍNEA 4'!BU11:BU13)</f>
        <v>22500</v>
      </c>
      <c r="O79" s="15">
        <f t="shared" si="14"/>
        <v>0.5176635919099547</v>
      </c>
      <c r="P79" s="16">
        <f t="shared" si="15"/>
        <v>0.46982668615577367</v>
      </c>
    </row>
    <row r="80" spans="3:16" ht="20.100000000000001" customHeight="1" x14ac:dyDescent="0.2">
      <c r="C80" s="936" t="s">
        <v>879</v>
      </c>
      <c r="D80" s="876"/>
      <c r="E80" s="10">
        <f>+IF('LÍNEA 4'!AV14&gt;0,'LÍNEA 4'!BI14," -")</f>
        <v>1</v>
      </c>
      <c r="F80" s="10">
        <f>+IF('LÍNEA 4'!AX14&gt;0,'LÍNEA 4'!BK14," -")</f>
        <v>0</v>
      </c>
      <c r="G80" s="10">
        <f>+IF('LÍNEA 4'!AZ14&gt;0,'LÍNEA 4'!BM14," -")</f>
        <v>0</v>
      </c>
      <c r="H80" s="11">
        <f>+IF('LÍNEA 4'!BB14&gt;0,'LÍNEA 4'!BO14," -")</f>
        <v>0</v>
      </c>
      <c r="I80" s="17">
        <f>+'LÍNEA 4'!AW14</f>
        <v>0.25</v>
      </c>
      <c r="J80" s="598">
        <f>+'LÍNEA 4'!BQ14</f>
        <v>0.25</v>
      </c>
      <c r="K80" s="12">
        <f t="shared" si="13"/>
        <v>0.25</v>
      </c>
      <c r="L80" s="13">
        <f>+'LÍNEA 4'!BS14</f>
        <v>4974875</v>
      </c>
      <c r="M80" s="13">
        <f>+'LÍNEA 4'!BT14</f>
        <v>4974875</v>
      </c>
      <c r="N80" s="13">
        <f>+'LÍNEA 4'!BU14</f>
        <v>0</v>
      </c>
      <c r="O80" s="15">
        <f t="shared" si="14"/>
        <v>1</v>
      </c>
      <c r="P80" s="16" t="str">
        <f t="shared" si="15"/>
        <v xml:space="preserve"> -</v>
      </c>
    </row>
    <row r="81" spans="3:16" ht="20.100000000000001" customHeight="1" x14ac:dyDescent="0.2">
      <c r="C81" s="936" t="s">
        <v>880</v>
      </c>
      <c r="D81" s="876"/>
      <c r="E81" s="10">
        <f>+IF(SUM('LÍNEA 4'!AV15:AV18)&gt;0,AVERAGE('LÍNEA 4'!BI15:BI18)," -")</f>
        <v>1</v>
      </c>
      <c r="F81" s="10">
        <f>+IF(SUM('LÍNEA 4'!AX15:AX18)&gt;0,AVERAGE('LÍNEA 4'!BK15:BK18)," -")</f>
        <v>0</v>
      </c>
      <c r="G81" s="10">
        <f>+IF(SUM('LÍNEA 4'!AZ15:AZ18)&gt;0,AVERAGE('LÍNEA 4'!BM15:BM18)," -")</f>
        <v>0</v>
      </c>
      <c r="H81" s="11">
        <f>+IF(SUM('LÍNEA 4'!BB15:BB18)&gt;0,AVERAGE('LÍNEA 4'!BO15:BO18)," -")</f>
        <v>0</v>
      </c>
      <c r="I81" s="17">
        <f>+AVERAGE('LÍNEA 4'!AW15:AW18)</f>
        <v>7.85E-2</v>
      </c>
      <c r="J81" s="598">
        <f>+AVERAGE('LÍNEA 4'!BQ15:BQ18)</f>
        <v>6.6599875000000003E-2</v>
      </c>
      <c r="K81" s="12">
        <f t="shared" si="13"/>
        <v>6.6599875000000003E-2</v>
      </c>
      <c r="L81" s="13">
        <f>+SUM('LÍNEA 4'!BS15:BS18)</f>
        <v>49386990</v>
      </c>
      <c r="M81" s="13">
        <f>+SUM('LÍNEA 4'!BT15:BT18)</f>
        <v>43654463</v>
      </c>
      <c r="N81" s="13">
        <f>+SUM('LÍNEA 4'!BU15:BU18)</f>
        <v>0</v>
      </c>
      <c r="O81" s="15">
        <f t="shared" si="14"/>
        <v>0.88392637413213482</v>
      </c>
      <c r="P81" s="16" t="str">
        <f t="shared" si="15"/>
        <v xml:space="preserve"> -</v>
      </c>
    </row>
    <row r="82" spans="3:16" ht="20.100000000000001" customHeight="1" x14ac:dyDescent="0.2">
      <c r="C82" s="936" t="s">
        <v>881</v>
      </c>
      <c r="D82" s="876"/>
      <c r="E82" s="10">
        <f>+IF(SUM('LÍNEA 4'!AV19:AV22)&gt;0,AVERAGE('LÍNEA 4'!BI19:BI22)," -")</f>
        <v>1</v>
      </c>
      <c r="F82" s="10">
        <f>+IF(SUM('LÍNEA 4'!AX19:AX22)&gt;0,AVERAGE('LÍNEA 4'!BK19:BK22)," -")</f>
        <v>0</v>
      </c>
      <c r="G82" s="10">
        <f>+IF(SUM('LÍNEA 4'!AZ19:AZ22)&gt;0,AVERAGE('LÍNEA 4'!BM19:BM22)," -")</f>
        <v>0</v>
      </c>
      <c r="H82" s="11">
        <f>+IF(SUM('LÍNEA 4'!BB19:BB22)&gt;0,AVERAGE('LÍNEA 4'!BO19:BO22)," -")</f>
        <v>0</v>
      </c>
      <c r="I82" s="17">
        <f>+AVERAGE('LÍNEA 4'!AW19:AW22)</f>
        <v>0.22749999999999998</v>
      </c>
      <c r="J82" s="598">
        <f>+AVERAGE('LÍNEA 4'!BQ19:BQ22)</f>
        <v>5.7452500000000004E-2</v>
      </c>
      <c r="K82" s="12">
        <f t="shared" si="13"/>
        <v>5.7452500000000004E-2</v>
      </c>
      <c r="L82" s="13">
        <f>+SUM('LÍNEA 4'!BS19:BS22)</f>
        <v>7519482</v>
      </c>
      <c r="M82" s="13">
        <f>+SUM('LÍNEA 4'!BT19:BT22)</f>
        <v>7321984</v>
      </c>
      <c r="N82" s="13">
        <f>+SUM('LÍNEA 4'!BU19:BU22)</f>
        <v>0</v>
      </c>
      <c r="O82" s="15">
        <f t="shared" si="14"/>
        <v>0.9737351588846147</v>
      </c>
      <c r="P82" s="16" t="str">
        <f t="shared" si="15"/>
        <v xml:space="preserve"> -</v>
      </c>
    </row>
    <row r="83" spans="3:16" ht="20.100000000000001" customHeight="1" x14ac:dyDescent="0.2">
      <c r="C83" s="936" t="s">
        <v>13</v>
      </c>
      <c r="D83" s="876"/>
      <c r="E83" s="10">
        <f>+IF(SUM('LÍNEA 4'!AV23:AV28)&gt;0,AVERAGE('LÍNEA 4'!BI23:BI28)," -")</f>
        <v>0.5</v>
      </c>
      <c r="F83" s="10">
        <f>+IF(SUM('LÍNEA 4'!AX23:AX28)&gt;0,AVERAGE('LÍNEA 4'!BK23:BK28)," -")</f>
        <v>0</v>
      </c>
      <c r="G83" s="10">
        <f>+IF(SUM('LÍNEA 4'!AZ23:AZ28)&gt;0,AVERAGE('LÍNEA 4'!BM23:BM28)," -")</f>
        <v>0</v>
      </c>
      <c r="H83" s="11">
        <f>+IF(SUM('LÍNEA 4'!BB23:BB28)&gt;0,AVERAGE('LÍNEA 4'!BO23:BO28)," -")</f>
        <v>0</v>
      </c>
      <c r="I83" s="17">
        <f>+AVERAGE('LÍNEA 4'!AW23:AW28)</f>
        <v>0.1988388888888889</v>
      </c>
      <c r="J83" s="598">
        <f>+AVERAGE('LÍNEA 4'!BQ23:BQ28)</f>
        <v>8.3333333333333329E-2</v>
      </c>
      <c r="K83" s="12">
        <f t="shared" si="13"/>
        <v>8.3333333333333329E-2</v>
      </c>
      <c r="L83" s="13">
        <f>+SUM('LÍNEA 4'!BS23:BS28)</f>
        <v>51178876</v>
      </c>
      <c r="M83" s="13">
        <f>+SUM('LÍNEA 4'!BT23:BT28)</f>
        <v>20002212</v>
      </c>
      <c r="N83" s="13">
        <f>+SUM('LÍNEA 4'!BU23:BU28)</f>
        <v>0</v>
      </c>
      <c r="O83" s="15">
        <f t="shared" si="14"/>
        <v>0.39082945080700876</v>
      </c>
      <c r="P83" s="16" t="str">
        <f t="shared" si="15"/>
        <v xml:space="preserve"> -</v>
      </c>
    </row>
    <row r="84" spans="3:16" ht="20.100000000000001" customHeight="1" x14ac:dyDescent="0.2">
      <c r="C84" s="937" t="s">
        <v>621</v>
      </c>
      <c r="D84" s="938"/>
      <c r="E84" s="702">
        <f>+IF(SUM('LÍNEA 4'!AV30:AV57)&gt;0,AVERAGE('LÍNEA 4'!BI30:BI57)," -")</f>
        <v>0.98853061224489802</v>
      </c>
      <c r="F84" s="554">
        <f>+IF(SUM('LÍNEA 4'!AW30:AW57)&gt;0,AVERAGE('LÍNEA 4'!BJ30:BJ57)," -")</f>
        <v>0</v>
      </c>
      <c r="G84" s="554">
        <f>+IF(SUM('LÍNEA 4'!AX30:AX57)&gt;0,AVERAGE('LÍNEA 4'!BK30:BK57)," -")</f>
        <v>0</v>
      </c>
      <c r="H84" s="554">
        <f>+IF(SUM('LÍNEA 4'!AY30:AY57)&gt;0,AVERAGE('LÍNEA 4'!BL30:BL57)," -")</f>
        <v>0</v>
      </c>
      <c r="I84" s="18">
        <f>+AVERAGE('LÍNEA 4'!AW30:AW57)</f>
        <v>0.1692176870748299</v>
      </c>
      <c r="J84" s="600">
        <f>+AVERAGE('LÍNEA 4'!BQ30:BQ57)</f>
        <v>0.15591526360544217</v>
      </c>
      <c r="K84" s="19">
        <f t="shared" si="13"/>
        <v>0.15591526360544217</v>
      </c>
      <c r="L84" s="525">
        <f>+SUM(L85:L91)</f>
        <v>22733482.364</v>
      </c>
      <c r="M84" s="526">
        <f>+SUM(M85:M91)</f>
        <v>4555678.9709999999</v>
      </c>
      <c r="N84" s="526">
        <f>+SUM(N85:N91)</f>
        <v>400000</v>
      </c>
      <c r="O84" s="20">
        <f t="shared" si="14"/>
        <v>0.20039512196399017</v>
      </c>
      <c r="P84" s="21">
        <f>IF(N84=0," -",IF(M84=0,100%,N84/M84))</f>
        <v>8.7802499374137755E-2</v>
      </c>
    </row>
    <row r="85" spans="3:16" ht="20.100000000000001" customHeight="1" x14ac:dyDescent="0.2">
      <c r="C85" s="936" t="s">
        <v>882</v>
      </c>
      <c r="D85" s="876"/>
      <c r="E85" s="10">
        <f>+IF(SUM('LÍNEA 4'!AV30:AV35)&gt;0,AVERAGE('LÍNEA 4'!BI30:BI35)," -")</f>
        <v>1</v>
      </c>
      <c r="F85" s="10">
        <f>+IF(SUM('LÍNEA 4'!AX30:AX35)&gt;0,AVERAGE('LÍNEA 4'!BK30:BK35)," -")</f>
        <v>0</v>
      </c>
      <c r="G85" s="10">
        <f>+IF(SUM('LÍNEA 4'!AZ30:AZ35)&gt;0,AVERAGE('LÍNEA 4'!BM30:BM35)," -")</f>
        <v>0</v>
      </c>
      <c r="H85" s="11">
        <f>+IF(SUM('LÍNEA 4'!BB30:BB35)&gt;0,AVERAGE('LÍNEA 4'!BO30:BO35)," -")</f>
        <v>0</v>
      </c>
      <c r="I85" s="17">
        <f>+AVERAGE('LÍNEA 4'!AW30:AW35)</f>
        <v>0.22500000000000001</v>
      </c>
      <c r="J85" s="598">
        <f>+AVERAGE('LÍNEA 4'!BQ30:BQ35)</f>
        <v>0.21249999999999999</v>
      </c>
      <c r="K85" s="12">
        <f t="shared" si="13"/>
        <v>0.21249999999999999</v>
      </c>
      <c r="L85" s="13">
        <f>+SUM('LÍNEA 4'!BS30:BS35)</f>
        <v>1494675</v>
      </c>
      <c r="M85" s="13">
        <f>+SUM('LÍNEA 4'!BT30:BT35)</f>
        <v>621196</v>
      </c>
      <c r="N85" s="13">
        <f>+SUM('LÍNEA 4'!BU30:BU35)</f>
        <v>0</v>
      </c>
      <c r="O85" s="15">
        <f t="shared" ref="O85:O91" si="16">IF(L85=0,"-",+M85/L85)</f>
        <v>0.41560606820880791</v>
      </c>
      <c r="P85" s="16" t="str">
        <f t="shared" ref="P85:P91" si="17">IF(N85=0," -",IF(M85=0,100%,N85/M85))</f>
        <v xml:space="preserve"> -</v>
      </c>
    </row>
    <row r="86" spans="3:16" ht="20.100000000000001" customHeight="1" x14ac:dyDescent="0.2">
      <c r="C86" s="936" t="s">
        <v>883</v>
      </c>
      <c r="D86" s="876"/>
      <c r="E86" s="10">
        <f>+IF(SUM('LÍNEA 4'!AV36:AV39)&gt;0,AVERAGE('LÍNEA 4'!BI36:BI39)," -")</f>
        <v>1</v>
      </c>
      <c r="F86" s="10">
        <f>+IF(SUM('LÍNEA 4'!AX36:AX39)&gt;0,AVERAGE('LÍNEA 4'!BK36:BK39)," -")</f>
        <v>0</v>
      </c>
      <c r="G86" s="10">
        <f>+IF(SUM('LÍNEA 4'!AZ36:AZ39)&gt;0,AVERAGE('LÍNEA 4'!BM36:BM39)," -")</f>
        <v>0</v>
      </c>
      <c r="H86" s="11">
        <f>+IF(SUM('LÍNEA 4'!BB36:BB39)&gt;0,AVERAGE('LÍNEA 4'!BO36:BO39)," -")</f>
        <v>0</v>
      </c>
      <c r="I86" s="17">
        <f>+AVERAGE('LÍNEA 4'!AW36:AW39)</f>
        <v>0.1875</v>
      </c>
      <c r="J86" s="598">
        <f>+AVERAGE('LÍNEA 4'!BQ36:BQ39)</f>
        <v>0.1875</v>
      </c>
      <c r="K86" s="12">
        <f t="shared" si="13"/>
        <v>0.1875</v>
      </c>
      <c r="L86" s="13">
        <f>+SUM('LÍNEA 4'!BS36:BS39)</f>
        <v>15461200</v>
      </c>
      <c r="M86" s="13">
        <f>+SUM('LÍNEA 4'!BT36:BT39)</f>
        <v>1879092</v>
      </c>
      <c r="N86" s="13">
        <f>+SUM('LÍNEA 4'!BU36:BU39)</f>
        <v>0</v>
      </c>
      <c r="O86" s="15">
        <f t="shared" si="16"/>
        <v>0.1215359739218172</v>
      </c>
      <c r="P86" s="16" t="str">
        <f t="shared" si="17"/>
        <v xml:space="preserve"> -</v>
      </c>
    </row>
    <row r="87" spans="3:16" ht="20.100000000000001" customHeight="1" x14ac:dyDescent="0.2">
      <c r="C87" s="936" t="s">
        <v>884</v>
      </c>
      <c r="D87" s="876"/>
      <c r="E87" s="10">
        <f>+IF(SUM('LÍNEA 4'!AV40:AV44)&gt;0,AVERAGE('LÍNEA 4'!BI40:BI44)," -")</f>
        <v>1</v>
      </c>
      <c r="F87" s="10">
        <f>+IF(SUM('LÍNEA 4'!AX40:AX44)&gt;0,AVERAGE('LÍNEA 4'!BK40:BK44)," -")</f>
        <v>0</v>
      </c>
      <c r="G87" s="10">
        <f>+IF(SUM('LÍNEA 4'!AZ40:AZ44)&gt;0,AVERAGE('LÍNEA 4'!BM40:BM44)," -")</f>
        <v>0</v>
      </c>
      <c r="H87" s="11">
        <f>+IF(SUM('LÍNEA 4'!BB40:BB44)&gt;0,AVERAGE('LÍNEA 4'!BO40:BO44)," -")</f>
        <v>0</v>
      </c>
      <c r="I87" s="17">
        <f>+AVERAGE('LÍNEA 4'!AW40:AW44)</f>
        <v>0.1</v>
      </c>
      <c r="J87" s="598">
        <f>+AVERAGE('LÍNEA 4'!BQ40:BQ44)</f>
        <v>0.1</v>
      </c>
      <c r="K87" s="12">
        <f t="shared" si="13"/>
        <v>0.1</v>
      </c>
      <c r="L87" s="13">
        <f>+SUM('LÍNEA 4'!BS40:BS44)</f>
        <v>1476017</v>
      </c>
      <c r="M87" s="13">
        <f>+SUM('LÍNEA 4'!BT40:BT44)</f>
        <v>373740</v>
      </c>
      <c r="N87" s="13">
        <f>+SUM('LÍNEA 4'!BU40:BU44)</f>
        <v>0</v>
      </c>
      <c r="O87" s="15">
        <f t="shared" si="16"/>
        <v>0.25320846575615319</v>
      </c>
      <c r="P87" s="16" t="str">
        <f t="shared" si="17"/>
        <v xml:space="preserve"> -</v>
      </c>
    </row>
    <row r="88" spans="3:16" ht="20.100000000000001" customHeight="1" x14ac:dyDescent="0.2">
      <c r="C88" s="905" t="s">
        <v>885</v>
      </c>
      <c r="D88" s="942"/>
      <c r="E88" s="10">
        <f>+IF(SUM('LÍNEA 4'!AV45:AV47)&gt;0,AVERAGE('LÍNEA 4'!BI45:BI47)," -")</f>
        <v>1</v>
      </c>
      <c r="F88" s="10">
        <f>+IF(SUM('LÍNEA 4'!AX45:AX47)&gt;0,AVERAGE('LÍNEA 4'!BK45:BK47)," -")</f>
        <v>0</v>
      </c>
      <c r="G88" s="10">
        <f>+IF(SUM('LÍNEA 4'!AZ45:AZ47)&gt;0,AVERAGE('LÍNEA 4'!BM45:BM47)," -")</f>
        <v>0</v>
      </c>
      <c r="H88" s="11">
        <f>+IF(SUM('LÍNEA 4'!BB45:BB47)&gt;0,AVERAGE('LÍNEA 4'!BO45:BO47)," -")</f>
        <v>0</v>
      </c>
      <c r="I88" s="17">
        <f>+AVERAGE('LÍNEA 4'!AW45:AW47)</f>
        <v>0.16666666666666666</v>
      </c>
      <c r="J88" s="598">
        <f>+AVERAGE('LÍNEA 4'!BQ45:BQ47)</f>
        <v>0.16666666666666666</v>
      </c>
      <c r="K88" s="12">
        <f t="shared" si="13"/>
        <v>0.16666666666666666</v>
      </c>
      <c r="L88" s="13">
        <f>+SUM('LÍNEA 4'!BS45:BS47)</f>
        <v>139638</v>
      </c>
      <c r="M88" s="13">
        <f>+SUM('LÍNEA 4'!BT45:BT47)</f>
        <v>127000</v>
      </c>
      <c r="N88" s="13">
        <f>+SUM('LÍNEA 4'!BU45:BU47)</f>
        <v>0</v>
      </c>
      <c r="O88" s="15">
        <f t="shared" si="16"/>
        <v>0.90949455019407321</v>
      </c>
      <c r="P88" s="16" t="str">
        <f t="shared" si="17"/>
        <v xml:space="preserve"> -</v>
      </c>
    </row>
    <row r="89" spans="3:16" ht="20.100000000000001" customHeight="1" x14ac:dyDescent="0.2">
      <c r="C89" s="936" t="s">
        <v>886</v>
      </c>
      <c r="D89" s="876"/>
      <c r="E89" s="10">
        <f>+IF(SUM('LÍNEA 4'!AV48:AV49)&gt;0,AVERAGE('LÍNEA 4'!BI48:BI49)," -")</f>
        <v>1</v>
      </c>
      <c r="F89" s="10">
        <f>+IF(SUM('LÍNEA 4'!AX48:AX49)&gt;0,AVERAGE('LÍNEA 4'!BK48:BK49)," -")</f>
        <v>0</v>
      </c>
      <c r="G89" s="10">
        <f>+IF(SUM('LÍNEA 4'!AZ48:AZ49)&gt;0,AVERAGE('LÍNEA 4'!BM48:BM49)," -")</f>
        <v>0</v>
      </c>
      <c r="H89" s="11">
        <f>+IF(SUM('LÍNEA 4'!BB48:BB49)&gt;0,AVERAGE('LÍNEA 4'!BO48:BO49)," -")</f>
        <v>0</v>
      </c>
      <c r="I89" s="17">
        <f>+AVERAGE('LÍNEA 4'!AW48:AW49)</f>
        <v>0.25</v>
      </c>
      <c r="J89" s="598">
        <f>+AVERAGE('LÍNEA 4'!BQ48:BQ49)</f>
        <v>0.25</v>
      </c>
      <c r="K89" s="12">
        <f t="shared" si="13"/>
        <v>0.25</v>
      </c>
      <c r="L89" s="13">
        <f>+SUM('LÍNEA 4'!BS48:BS49)</f>
        <v>409000</v>
      </c>
      <c r="M89" s="13">
        <f>+SUM('LÍNEA 4'!BT48:BT49)</f>
        <v>231922.40099999998</v>
      </c>
      <c r="N89" s="13">
        <f>+SUM('LÍNEA 4'!BU48:BU49)</f>
        <v>0</v>
      </c>
      <c r="O89" s="15">
        <f t="shared" si="16"/>
        <v>0.56704743520782397</v>
      </c>
      <c r="P89" s="16" t="str">
        <f t="shared" si="17"/>
        <v xml:space="preserve"> -</v>
      </c>
    </row>
    <row r="90" spans="3:16" ht="20.100000000000001" customHeight="1" x14ac:dyDescent="0.2">
      <c r="C90" s="936" t="s">
        <v>887</v>
      </c>
      <c r="D90" s="876"/>
      <c r="E90" s="10">
        <f>+IF(SUM('LÍNEA 4'!AV50:AV51)&gt;0,AVERAGE('LÍNEA 4'!BI50:BI51)," -")</f>
        <v>0.87957142857142856</v>
      </c>
      <c r="F90" s="10">
        <f>+IF(SUM('LÍNEA 4'!AX50:AX51)&gt;0,AVERAGE('LÍNEA 4'!BK50:BK51)," -")</f>
        <v>0</v>
      </c>
      <c r="G90" s="10">
        <f>+IF(SUM('LÍNEA 4'!AZ50:AZ51)&gt;0,AVERAGE('LÍNEA 4'!BM50:BM51)," -")</f>
        <v>0</v>
      </c>
      <c r="H90" s="11">
        <f>+IF(SUM('LÍNEA 4'!BB50:BB51)&gt;0,AVERAGE('LÍNEA 4'!BO50:BO51)," -")</f>
        <v>0</v>
      </c>
      <c r="I90" s="17">
        <f>+AVERAGE('LÍNEA 4'!AW50:AW51)</f>
        <v>0.24166666666666667</v>
      </c>
      <c r="J90" s="598">
        <f>+AVERAGE('LÍNEA 4'!BQ50:BQ51)</f>
        <v>0.14714166666666667</v>
      </c>
      <c r="K90" s="12">
        <f t="shared" si="13"/>
        <v>0.14714166666666667</v>
      </c>
      <c r="L90" s="13">
        <f>+SUM('LÍNEA 4'!BS50:BS51)</f>
        <v>3112952.3640000001</v>
      </c>
      <c r="M90" s="13">
        <f>+SUM('LÍNEA 4'!BT50:BT51)</f>
        <v>1138018.0430000001</v>
      </c>
      <c r="N90" s="13">
        <f>+SUM('LÍNEA 4'!BU50:BU51)</f>
        <v>400000</v>
      </c>
      <c r="O90" s="15">
        <f t="shared" si="16"/>
        <v>0.36557515500741533</v>
      </c>
      <c r="P90" s="16">
        <f t="shared" si="17"/>
        <v>0.35148827600794019</v>
      </c>
    </row>
    <row r="91" spans="3:16" ht="20.100000000000001" customHeight="1" x14ac:dyDescent="0.2">
      <c r="C91" s="936" t="s">
        <v>888</v>
      </c>
      <c r="D91" s="876"/>
      <c r="E91" s="10">
        <f>+IF(SUM('LÍNEA 4'!AV52:AV57)&gt;0,AVERAGE('LÍNEA 4'!BI52:BI57)," -")</f>
        <v>1</v>
      </c>
      <c r="F91" s="10">
        <f>+IF(SUM('LÍNEA 4'!AX52:AX57)&gt;0,AVERAGE('LÍNEA 4'!BK52:BK57)," -")</f>
        <v>0</v>
      </c>
      <c r="G91" s="10">
        <f>+IF(SUM('LÍNEA 4'!AZ52:AZ57)&gt;0,AVERAGE('LÍNEA 4'!BM52:BM57)," -")</f>
        <v>0</v>
      </c>
      <c r="H91" s="11">
        <f>+IF(SUM('LÍNEA 4'!BB52:BB57)&gt;0,AVERAGE('LÍNEA 4'!BO52:BO57)," -")</f>
        <v>0</v>
      </c>
      <c r="I91" s="17">
        <f>+AVERAGE('LÍNEA 4'!AW52:AW57)</f>
        <v>0.10912698412698413</v>
      </c>
      <c r="J91" s="598">
        <f>+AVERAGE('LÍNEA 4'!BQ52:BQ57)</f>
        <v>9.105734126984126E-2</v>
      </c>
      <c r="K91" s="12">
        <f t="shared" si="13"/>
        <v>9.105734126984126E-2</v>
      </c>
      <c r="L91" s="13">
        <f>+SUM('LÍNEA 4'!BS52:BS57)</f>
        <v>640000</v>
      </c>
      <c r="M91" s="13">
        <f>+SUM('LÍNEA 4'!BT52:BT57)</f>
        <v>184710.527</v>
      </c>
      <c r="N91" s="13">
        <f>+SUM('LÍNEA 4'!BU52:BU57)</f>
        <v>0</v>
      </c>
      <c r="O91" s="15">
        <f t="shared" si="16"/>
        <v>0.28861019843750002</v>
      </c>
      <c r="P91" s="16" t="str">
        <f t="shared" si="17"/>
        <v xml:space="preserve"> -</v>
      </c>
    </row>
    <row r="92" spans="3:16" ht="20.100000000000001" customHeight="1" x14ac:dyDescent="0.2">
      <c r="C92" s="937" t="s">
        <v>692</v>
      </c>
      <c r="D92" s="938"/>
      <c r="E92" s="702">
        <f>+IF(SUM('LÍNEA 4'!AV59:AV63)&gt;0,AVERAGE('LÍNEA 4'!BI59:BI63)," -")</f>
        <v>0.53500000000000003</v>
      </c>
      <c r="F92" s="554">
        <f>+IF(SUM('LÍNEA 4'!AW59:AW63)&gt;0,AVERAGE('LÍNEA 4'!BJ59:BJ63)," -")</f>
        <v>0</v>
      </c>
      <c r="G92" s="554">
        <f>+IF(SUM('LÍNEA 4'!AX59:AX63)&gt;0,AVERAGE('LÍNEA 4'!BK59:BK63)," -")</f>
        <v>0</v>
      </c>
      <c r="H92" s="554">
        <f>+IF(SUM('LÍNEA 4'!AY59:AY63)&gt;0,AVERAGE('LÍNEA 4'!BL59:BL63)," -")</f>
        <v>0</v>
      </c>
      <c r="I92" s="18">
        <f>+I93</f>
        <v>5.7999999999999996E-2</v>
      </c>
      <c r="J92" s="600">
        <f>+J93</f>
        <v>4.0100000000000004E-2</v>
      </c>
      <c r="K92" s="19">
        <f t="shared" si="13"/>
        <v>4.0100000000000004E-2</v>
      </c>
      <c r="L92" s="525">
        <f>+L93</f>
        <v>1266100</v>
      </c>
      <c r="M92" s="526">
        <f>+M93</f>
        <v>509844.00400000002</v>
      </c>
      <c r="N92" s="526">
        <f>+N93</f>
        <v>0</v>
      </c>
      <c r="O92" s="20">
        <f t="shared" ref="O92:O114" si="18">IF(L92=0,"-",+M92/L92)</f>
        <v>0.40268857436221467</v>
      </c>
      <c r="P92" s="21" t="str">
        <f t="shared" ref="P92:P114" si="19">IF(N92=0," -",IF(M92=0,100%,N92/M92))</f>
        <v xml:space="preserve"> -</v>
      </c>
    </row>
    <row r="93" spans="3:16" ht="20.100000000000001" customHeight="1" x14ac:dyDescent="0.2">
      <c r="C93" s="936" t="s">
        <v>974</v>
      </c>
      <c r="D93" s="876"/>
      <c r="E93" s="10">
        <f>+IF(SUM('LÍNEA 4'!AV59:AV63)&gt;0,AVERAGE('LÍNEA 4'!BI59:BI63)," -")</f>
        <v>0.53500000000000003</v>
      </c>
      <c r="F93" s="10">
        <f>+IF(SUM('LÍNEA 4'!AX59:AX63)&gt;0,AVERAGE('LÍNEA 4'!BK59:BK63)," -")</f>
        <v>0</v>
      </c>
      <c r="G93" s="10">
        <f>+IF(SUM('LÍNEA 4'!AZ59:AZ63)&gt;0,AVERAGE('LÍNEA 4'!BM59:BM63)," -")</f>
        <v>0</v>
      </c>
      <c r="H93" s="11">
        <f>+IF(SUM('LÍNEA 4'!BB59:BB63)&gt;0,AVERAGE('LÍNEA 4'!BO59:BO63)," -")</f>
        <v>0</v>
      </c>
      <c r="I93" s="17">
        <f>+AVERAGE('LÍNEA 4'!AW59:AW63)</f>
        <v>5.7999999999999996E-2</v>
      </c>
      <c r="J93" s="598">
        <f>+AVERAGE('LÍNEA 4'!BQ59:BQ63)</f>
        <v>4.0100000000000004E-2</v>
      </c>
      <c r="K93" s="12">
        <f t="shared" si="13"/>
        <v>4.0100000000000004E-2</v>
      </c>
      <c r="L93" s="13">
        <f>+SUM('LÍNEA 4'!BS59:BS63)</f>
        <v>1266100</v>
      </c>
      <c r="M93" s="13">
        <f>+SUM('LÍNEA 4'!BT59:BT63)</f>
        <v>509844.00400000002</v>
      </c>
      <c r="N93" s="13">
        <f>+SUM('LÍNEA 4'!BU59:BU63)</f>
        <v>0</v>
      </c>
      <c r="O93" s="15">
        <f t="shared" si="18"/>
        <v>0.40268857436221467</v>
      </c>
      <c r="P93" s="16" t="str">
        <f t="shared" si="19"/>
        <v xml:space="preserve"> -</v>
      </c>
    </row>
    <row r="94" spans="3:16" ht="20.100000000000001" customHeight="1" x14ac:dyDescent="0.2">
      <c r="C94" s="937" t="s">
        <v>704</v>
      </c>
      <c r="D94" s="938"/>
      <c r="E94" s="702">
        <f>+IF(SUM('LÍNEA 4'!AV65:AV78)&gt;0,AVERAGE('LÍNEA 4'!BI65:BI78)," -")</f>
        <v>1</v>
      </c>
      <c r="F94" s="554">
        <f>+IF(SUM('LÍNEA 4'!AW65:AW78)&gt;0,AVERAGE('LÍNEA 4'!BJ65:BJ78)," -")</f>
        <v>0</v>
      </c>
      <c r="G94" s="554">
        <f>+IF(SUM('LÍNEA 4'!AX65:AX78)&gt;0,AVERAGE('LÍNEA 4'!BK65:BK78)," -")</f>
        <v>0</v>
      </c>
      <c r="H94" s="554">
        <f>+IF(SUM('LÍNEA 4'!AY65:AY78)&gt;0,AVERAGE('LÍNEA 4'!BL65:BL78)," -")</f>
        <v>0</v>
      </c>
      <c r="I94" s="18">
        <f>+AVERAGE('LÍNEA 4'!AW65:AW78)</f>
        <v>0.19642857142857142</v>
      </c>
      <c r="J94" s="600">
        <f>+AVERAGE('LÍNEA 4'!BQ65:BQ78)</f>
        <v>0.15625</v>
      </c>
      <c r="K94" s="19">
        <f t="shared" si="13"/>
        <v>0.15625</v>
      </c>
      <c r="L94" s="525">
        <f>+SUM(L95:L98)</f>
        <v>3751726.3080000002</v>
      </c>
      <c r="M94" s="526">
        <f>+SUM(M95:M98)</f>
        <v>3380872.3080000002</v>
      </c>
      <c r="N94" s="526">
        <f>+SUM(N95:N98)</f>
        <v>0</v>
      </c>
      <c r="O94" s="20">
        <f t="shared" si="18"/>
        <v>0.90115110497020834</v>
      </c>
      <c r="P94" s="21" t="str">
        <f t="shared" si="19"/>
        <v xml:space="preserve"> -</v>
      </c>
    </row>
    <row r="95" spans="3:16" ht="20.100000000000001" customHeight="1" x14ac:dyDescent="0.2">
      <c r="C95" s="936" t="s">
        <v>889</v>
      </c>
      <c r="D95" s="876"/>
      <c r="E95" s="10">
        <f>+IF(SUM('LÍNEA 4'!AV65:AV67)&gt;0,AVERAGE('LÍNEA 4'!BI65:BI67)," -")</f>
        <v>1</v>
      </c>
      <c r="F95" s="10">
        <f>+IF(SUM('LÍNEA 4'!AX65:AX67)&gt;0,AVERAGE('LÍNEA 4'!BK65:BK67)," -")</f>
        <v>0</v>
      </c>
      <c r="G95" s="10">
        <f>+IF(SUM('LÍNEA 4'!AZ65:AZ67)&gt;0,AVERAGE('LÍNEA 4'!BM65:BM67)," -")</f>
        <v>0</v>
      </c>
      <c r="H95" s="11">
        <f>+IF(SUM('LÍNEA 4'!BB65:BB67)&gt;0,AVERAGE('LÍNEA 4'!BO65:BO67)," -")</f>
        <v>0</v>
      </c>
      <c r="I95" s="17">
        <f>+AVERAGE('LÍNEA 4'!AW65:AW67)</f>
        <v>0.16666666666666666</v>
      </c>
      <c r="J95" s="598">
        <f>+AVERAGE('LÍNEA 4'!BQ65:BQ67)</f>
        <v>0.10416666666666667</v>
      </c>
      <c r="K95" s="12">
        <f t="shared" si="13"/>
        <v>0.10416666666666667</v>
      </c>
      <c r="L95" s="13">
        <f>+SUM('LÍNEA 4'!BS65:BS67)</f>
        <v>2900000.3080000002</v>
      </c>
      <c r="M95" s="13">
        <f>+SUM('LÍNEA 4'!BT65:BT67)</f>
        <v>2900000.3080000002</v>
      </c>
      <c r="N95" s="13">
        <f>+SUM('LÍNEA 4'!BU65:BU67)</f>
        <v>0</v>
      </c>
      <c r="O95" s="15">
        <f t="shared" si="18"/>
        <v>1</v>
      </c>
      <c r="P95" s="16" t="str">
        <f t="shared" si="19"/>
        <v xml:space="preserve"> -</v>
      </c>
    </row>
    <row r="96" spans="3:16" ht="20.100000000000001" customHeight="1" x14ac:dyDescent="0.2">
      <c r="C96" s="936" t="s">
        <v>890</v>
      </c>
      <c r="D96" s="876"/>
      <c r="E96" s="10">
        <f>+IF(SUM('LÍNEA 4'!AV68:AV75)&gt;0,AVERAGE('LÍNEA 4'!BI68:BI75)," -")</f>
        <v>1</v>
      </c>
      <c r="F96" s="10">
        <f>+IF(SUM('LÍNEA 4'!AX68:AX75)&gt;0,AVERAGE('LÍNEA 4'!BK68:BK75)," -")</f>
        <v>0</v>
      </c>
      <c r="G96" s="10">
        <f>+IF(SUM('LÍNEA 4'!AZ68:AZ75)&gt;0,AVERAGE('LÍNEA 4'!BM68:BM75)," -")</f>
        <v>0</v>
      </c>
      <c r="H96" s="11">
        <f>+IF(SUM('LÍNEA 4'!BB68:BB75)&gt;0,AVERAGE('LÍNEA 4'!BO68:BO75)," -")</f>
        <v>0</v>
      </c>
      <c r="I96" s="17">
        <f>+AVERAGE('LÍNEA 4'!AW68:AW75)</f>
        <v>0.25</v>
      </c>
      <c r="J96" s="598">
        <f>+AVERAGE('LÍNEA 4'!BQ68:BQ75)</f>
        <v>0.2265625</v>
      </c>
      <c r="K96" s="12">
        <f t="shared" si="13"/>
        <v>0.2265625</v>
      </c>
      <c r="L96" s="13">
        <f>+SUM('LÍNEA 4'!BS68:BS75)</f>
        <v>851726</v>
      </c>
      <c r="M96" s="13">
        <f>+SUM('LÍNEA 4'!BT68:BT75)</f>
        <v>480872</v>
      </c>
      <c r="N96" s="13">
        <f>+SUM('LÍNEA 4'!BU68:BU75)</f>
        <v>0</v>
      </c>
      <c r="O96" s="15">
        <f t="shared" si="18"/>
        <v>0.56458532438835962</v>
      </c>
      <c r="P96" s="16" t="str">
        <f t="shared" si="19"/>
        <v xml:space="preserve"> -</v>
      </c>
    </row>
    <row r="97" spans="3:16" ht="20.100000000000001" customHeight="1" x14ac:dyDescent="0.2">
      <c r="C97" s="936" t="s">
        <v>975</v>
      </c>
      <c r="D97" s="876"/>
      <c r="E97" s="10">
        <f>+IF(SUM('LÍNEA 4'!AV76:AV77)&gt;0,AVERAGE('LÍNEA 4'!BI76:BI77)," -")</f>
        <v>1</v>
      </c>
      <c r="F97" s="10">
        <f>+IF(SUM('LÍNEA 4'!AX76:AX77)&gt;0,AVERAGE('LÍNEA 4'!BK76:BK77)," -")</f>
        <v>0</v>
      </c>
      <c r="G97" s="10">
        <f>+IF(SUM('LÍNEA 4'!AZ76:AZ77)&gt;0,AVERAGE('LÍNEA 4'!BM76:BM77)," -")</f>
        <v>0</v>
      </c>
      <c r="H97" s="11">
        <f>+IF(SUM('LÍNEA 4'!BB76:BB77)&gt;0,AVERAGE('LÍNEA 4'!BO76:BO77)," -")</f>
        <v>0</v>
      </c>
      <c r="I97" s="17">
        <f>+AVERAGE('LÍNEA 4'!AW76:AW77)</f>
        <v>0.125</v>
      </c>
      <c r="J97" s="598">
        <f>+AVERAGE('LÍNEA 4'!BQ76:BQ77)</f>
        <v>3.125E-2</v>
      </c>
      <c r="K97" s="12">
        <f t="shared" si="13"/>
        <v>3.125E-2</v>
      </c>
      <c r="L97" s="13">
        <f>+SUM('LÍNEA 4'!BS76:BS77)</f>
        <v>0</v>
      </c>
      <c r="M97" s="13">
        <f>+SUM('LÍNEA 4'!BT76:BT77)</f>
        <v>0</v>
      </c>
      <c r="N97" s="13">
        <f>+SUM('LÍNEA 4'!BU76:BU77)</f>
        <v>0</v>
      </c>
      <c r="O97" s="15" t="str">
        <f t="shared" si="18"/>
        <v>-</v>
      </c>
      <c r="P97" s="16" t="str">
        <f t="shared" si="19"/>
        <v xml:space="preserve"> -</v>
      </c>
    </row>
    <row r="98" spans="3:16" ht="20.100000000000001" customHeight="1" x14ac:dyDescent="0.2">
      <c r="C98" s="936" t="s">
        <v>891</v>
      </c>
      <c r="D98" s="876"/>
      <c r="E98" s="10" t="str">
        <f>+IF('LÍNEA 4'!AV78&gt;0,'LÍNEA 4'!BI78," -")</f>
        <v xml:space="preserve"> -</v>
      </c>
      <c r="F98" s="10">
        <f>+IF('LÍNEA 4'!AX78&gt;0,'LÍNEA 4'!BK78," -")</f>
        <v>0</v>
      </c>
      <c r="G98" s="10">
        <f>+IF('LÍNEA 4'!AZ78&gt;0,'LÍNEA 4'!BM78," -")</f>
        <v>0</v>
      </c>
      <c r="H98" s="11">
        <f>+IF('LÍNEA 4'!BB78&gt;0,'LÍNEA 4'!BO78," -")</f>
        <v>0</v>
      </c>
      <c r="I98" s="17">
        <f>+'LÍNEA 4'!AW78</f>
        <v>0</v>
      </c>
      <c r="J98" s="598">
        <f>+'LÍNEA 4'!BQ78</f>
        <v>0</v>
      </c>
      <c r="K98" s="12">
        <f t="shared" si="13"/>
        <v>0</v>
      </c>
      <c r="L98" s="13">
        <f>+'LÍNEA 4'!BS78</f>
        <v>0</v>
      </c>
      <c r="M98" s="13">
        <f>+'LÍNEA 4'!BT78</f>
        <v>0</v>
      </c>
      <c r="N98" s="13">
        <f>+'LÍNEA 4'!BU78</f>
        <v>0</v>
      </c>
      <c r="O98" s="15" t="str">
        <f t="shared" si="18"/>
        <v>-</v>
      </c>
      <c r="P98" s="16" t="str">
        <f t="shared" si="19"/>
        <v xml:space="preserve"> -</v>
      </c>
    </row>
    <row r="99" spans="3:16" ht="20.100000000000001" customHeight="1" x14ac:dyDescent="0.2">
      <c r="C99" s="937" t="s">
        <v>738</v>
      </c>
      <c r="D99" s="938"/>
      <c r="E99" s="702">
        <f>+IF(SUM('LÍNEA 4'!AV80:AV83)&gt;0,AVERAGE('LÍNEA 4'!BI80:BI83)," -")</f>
        <v>1</v>
      </c>
      <c r="F99" s="554">
        <f>+IF(SUM('LÍNEA 4'!AW80:AW83)&gt;0,AVERAGE('LÍNEA 4'!BJ80:BJ83)," -")</f>
        <v>0</v>
      </c>
      <c r="G99" s="554">
        <f>+IF(SUM('LÍNEA 4'!AX80:AX83)&gt;0,AVERAGE('LÍNEA 4'!BK80:BK83)," -")</f>
        <v>0</v>
      </c>
      <c r="H99" s="554">
        <f>+IF(SUM('LÍNEA 4'!AY80:AY83)&gt;0,AVERAGE('LÍNEA 4'!BL80:BL83)," -")</f>
        <v>0</v>
      </c>
      <c r="I99" s="18">
        <f>+I100</f>
        <v>0.125</v>
      </c>
      <c r="J99" s="600">
        <f>+AVERAGE('LÍNEA 4'!BQ80:BQ83)</f>
        <v>0.125</v>
      </c>
      <c r="K99" s="19">
        <f t="shared" si="13"/>
        <v>0.125</v>
      </c>
      <c r="L99" s="525">
        <f>+L100</f>
        <v>6660000</v>
      </c>
      <c r="M99" s="526">
        <f>+M100</f>
        <v>6500000</v>
      </c>
      <c r="N99" s="526">
        <f>+N100</f>
        <v>15699770.285999998</v>
      </c>
      <c r="O99" s="20">
        <f t="shared" si="18"/>
        <v>0.97597597597597596</v>
      </c>
      <c r="P99" s="21">
        <f t="shared" si="19"/>
        <v>2.4153492747692304</v>
      </c>
    </row>
    <row r="100" spans="3:16" ht="20.100000000000001" customHeight="1" thickBot="1" x14ac:dyDescent="0.25">
      <c r="C100" s="939" t="s">
        <v>892</v>
      </c>
      <c r="D100" s="897"/>
      <c r="E100" s="10">
        <f>+IF(SUM('LÍNEA 4'!AV80:AV83)&gt;0,AVERAGE('LÍNEA 4'!BI80:BI83)," -")</f>
        <v>1</v>
      </c>
      <c r="F100" s="10">
        <f>+IF(SUM('LÍNEA 4'!AX80:AX83)&gt;0,AVERAGE('LÍNEA 4'!BK80:BK83)," -")</f>
        <v>0</v>
      </c>
      <c r="G100" s="10">
        <f>+IF(SUM('LÍNEA 4'!AZ80:AZ83)&gt;0,AVERAGE('LÍNEA 4'!BM80:BM83)," -")</f>
        <v>0</v>
      </c>
      <c r="H100" s="11">
        <f>+IF(SUM('LÍNEA 4'!BB80:BB83)&gt;0,AVERAGE('LÍNEA 4'!BO80:BO83)," -")</f>
        <v>0</v>
      </c>
      <c r="I100" s="24">
        <f>+AVERAGE('LÍNEA 4'!AW80:AW83)</f>
        <v>0.125</v>
      </c>
      <c r="J100" s="598">
        <f>+AVERAGE('LÍNEA 4'!BQ80:BQ83)</f>
        <v>0.125</v>
      </c>
      <c r="K100" s="12">
        <f t="shared" si="13"/>
        <v>0.125</v>
      </c>
      <c r="L100" s="13">
        <f>+SUM('LÍNEA 4'!BS80:BS83)</f>
        <v>6660000</v>
      </c>
      <c r="M100" s="13">
        <f>+SUM('LÍNEA 4'!BT80:BT83)</f>
        <v>6500000</v>
      </c>
      <c r="N100" s="13">
        <f>+SUM('LÍNEA 4'!BU80:BU83)</f>
        <v>15699770.285999998</v>
      </c>
      <c r="O100" s="15">
        <f t="shared" si="18"/>
        <v>0.97597597597597596</v>
      </c>
      <c r="P100" s="16">
        <f t="shared" si="19"/>
        <v>2.4153492747692304</v>
      </c>
    </row>
    <row r="101" spans="3:16" ht="35.25" customHeight="1" thickBot="1" x14ac:dyDescent="0.25">
      <c r="C101" s="932" t="s">
        <v>929</v>
      </c>
      <c r="D101" s="933"/>
      <c r="E101" s="733">
        <f>+IF(SUM('LÍNEA 5'!AV11:AV48)&gt;0,AVERAGE('LÍNEA 5'!BI11:BI48)," -")</f>
        <v>0.95119047619047625</v>
      </c>
      <c r="F101" s="734">
        <f>+IF(SUM('LÍNEA 5'!AW11:AW48)&gt;0,AVERAGE('LÍNEA 5'!BJ11:BJ48)," -")</f>
        <v>0</v>
      </c>
      <c r="G101" s="734">
        <f>+IF(SUM('LÍNEA 5'!AX11:AX48)&gt;0,AVERAGE('LÍNEA 5'!BK11:BK48)," -")</f>
        <v>0</v>
      </c>
      <c r="H101" s="734">
        <f>+IF(SUM('LÍNEA 5'!AY11:AY48)&gt;0,AVERAGE('LÍNEA 5'!BL11:BL48)," -")</f>
        <v>0</v>
      </c>
      <c r="I101" s="735">
        <f>+AVERAGE('LÍNEA 5'!AW11:AW48)</f>
        <v>0.20959183673469386</v>
      </c>
      <c r="J101" s="716">
        <f>+AVERAGE('LÍNEA 5'!BQ11:BQ48)</f>
        <v>0.19425850340136053</v>
      </c>
      <c r="K101" s="717">
        <f t="shared" si="13"/>
        <v>0.19425850340136053</v>
      </c>
      <c r="L101" s="718">
        <f>+L102+L105+L109+L112</f>
        <v>13427066.068230001</v>
      </c>
      <c r="M101" s="719">
        <f>+M102+M105+M109+M112</f>
        <v>11992657.995990001</v>
      </c>
      <c r="N101" s="719">
        <f>+N102+N105+N109+N112</f>
        <v>74274</v>
      </c>
      <c r="O101" s="736">
        <f t="shared" si="18"/>
        <v>0.89317040186210328</v>
      </c>
      <c r="P101" s="737">
        <f t="shared" si="19"/>
        <v>6.193289262883598E-3</v>
      </c>
    </row>
    <row r="102" spans="3:16" ht="20.100000000000001" customHeight="1" x14ac:dyDescent="0.2">
      <c r="C102" s="934" t="s">
        <v>751</v>
      </c>
      <c r="D102" s="935"/>
      <c r="E102" s="704">
        <f>+IF(SUM('LÍNEA 5'!AV11:AV22)&gt;0,AVERAGE('LÍNEA 5'!BI11:BI22)," -")</f>
        <v>0.9</v>
      </c>
      <c r="F102" s="553">
        <f>+IF(SUM('LÍNEA 5'!AW11:AW22)&gt;0,AVERAGE('LÍNEA 5'!BJ11:BJ22)," -")</f>
        <v>0</v>
      </c>
      <c r="G102" s="553">
        <f>+IF(SUM('LÍNEA 5'!AX11:AX22)&gt;0,AVERAGE('LÍNEA 5'!BK11:BK22)," -")</f>
        <v>0</v>
      </c>
      <c r="H102" s="553">
        <f>+IF(SUM('LÍNEA 5'!AY11:AY22)&gt;0,AVERAGE('LÍNEA 5'!BL11:BL22)," -")</f>
        <v>0</v>
      </c>
      <c r="I102" s="27">
        <f>+AVERAGE('LÍNEA 5'!AW11:AW22)</f>
        <v>0.23750000000000002</v>
      </c>
      <c r="J102" s="602">
        <f>+AVERAGE('LÍNEA 5'!BQ11:BQ22)</f>
        <v>0.21666666666666667</v>
      </c>
      <c r="K102" s="28">
        <f t="shared" si="13"/>
        <v>0.21666666666666667</v>
      </c>
      <c r="L102" s="527">
        <f>+SUM(L103:L104)</f>
        <v>3257460.8610000005</v>
      </c>
      <c r="M102" s="528">
        <f>+SUM(M103:M104)</f>
        <v>2940011.4920000006</v>
      </c>
      <c r="N102" s="528">
        <f>+SUM(N103:N104)</f>
        <v>0</v>
      </c>
      <c r="O102" s="529">
        <f t="shared" si="18"/>
        <v>0.90254698903656305</v>
      </c>
      <c r="P102" s="530" t="str">
        <f t="shared" si="19"/>
        <v xml:space="preserve"> -</v>
      </c>
    </row>
    <row r="103" spans="3:16" ht="20.100000000000001" customHeight="1" x14ac:dyDescent="0.2">
      <c r="C103" s="936" t="s">
        <v>893</v>
      </c>
      <c r="D103" s="876"/>
      <c r="E103" s="10">
        <f>+IF(SUM('LÍNEA 5'!AV11:AV13)&gt;0,AVERAGE('LÍNEA 5'!BI11:BI13)," -")</f>
        <v>1</v>
      </c>
      <c r="F103" s="10">
        <f>+IF(SUM('LÍNEA 5'!AX11:AX13)&gt;0,AVERAGE('LÍNEA 5'!BK11:BK13)," -")</f>
        <v>0</v>
      </c>
      <c r="G103" s="10">
        <f>+IF(SUM('LÍNEA 5'!AZ11:AZ13)&gt;0,AVERAGE('LÍNEA 5'!BM11:BM13)," -")</f>
        <v>0</v>
      </c>
      <c r="H103" s="11">
        <f>+IF(SUM('LÍNEA 5'!BB11:BB13)&gt;0,AVERAGE('LÍNEA 5'!BO11:BO13)," -")</f>
        <v>0</v>
      </c>
      <c r="I103" s="17">
        <f>+AVERAGE('LÍNEA 5'!AW11:AW13)</f>
        <v>8.3333333333333329E-2</v>
      </c>
      <c r="J103" s="598">
        <f>+AVERAGE('LÍNEA 5'!BQ11:BQ13)</f>
        <v>8.3333333333333329E-2</v>
      </c>
      <c r="K103" s="12">
        <f t="shared" si="13"/>
        <v>8.3333333333333329E-2</v>
      </c>
      <c r="L103" s="13">
        <f>+SUM('LÍNEA 5'!BS11:BS13)</f>
        <v>48966.665999999997</v>
      </c>
      <c r="M103" s="13">
        <f>+SUM('LÍNEA 5'!BT11:BT13)</f>
        <v>42966.665999999997</v>
      </c>
      <c r="N103" s="13">
        <f>+SUM('LÍNEA 5'!BU11:BU13)</f>
        <v>0</v>
      </c>
      <c r="O103" s="15">
        <f t="shared" si="18"/>
        <v>0.87746766341004301</v>
      </c>
      <c r="P103" s="16" t="str">
        <f t="shared" si="19"/>
        <v xml:space="preserve"> -</v>
      </c>
    </row>
    <row r="104" spans="3:16" ht="20.100000000000001" customHeight="1" x14ac:dyDescent="0.2">
      <c r="C104" s="936" t="s">
        <v>894</v>
      </c>
      <c r="D104" s="876"/>
      <c r="E104" s="10">
        <f>+IF(SUM('LÍNEA 5'!AV14:AV22),AVERAGE('LÍNEA 5'!BI14:BI22)," -")</f>
        <v>0.88888888888888884</v>
      </c>
      <c r="F104" s="10">
        <f>+IF(SUM('LÍNEA 5'!AX14:AX22),AVERAGE('LÍNEA 5'!BK14:BK22)," -")</f>
        <v>0</v>
      </c>
      <c r="G104" s="10">
        <f>+IF(SUM('LÍNEA 5'!AZ14:AZ22),AVERAGE('LÍNEA 5'!BM14:BM22)," -")</f>
        <v>0</v>
      </c>
      <c r="H104" s="11">
        <f>+IF(SUM('LÍNEA 5'!BB14:BB22),AVERAGE('LÍNEA 5'!BO14:BO22)," -")</f>
        <v>0</v>
      </c>
      <c r="I104" s="17">
        <f>+AVERAGE('LÍNEA 5'!AW14:AW22)</f>
        <v>0.28888888888888892</v>
      </c>
      <c r="J104" s="598">
        <f>+AVERAGE('LÍNEA 5'!BQ14:BQ22)</f>
        <v>0.26111111111111113</v>
      </c>
      <c r="K104" s="12">
        <f t="shared" si="13"/>
        <v>0.26111111111111113</v>
      </c>
      <c r="L104" s="13">
        <f>+SUM('LÍNEA 5'!BS14:BS22)</f>
        <v>3208494.1950000003</v>
      </c>
      <c r="M104" s="13">
        <f>+SUM('LÍNEA 5'!BT14:BT22)</f>
        <v>2897044.8260000004</v>
      </c>
      <c r="N104" s="13">
        <f>+SUM('LÍNEA 5'!BU14:BU22)</f>
        <v>0</v>
      </c>
      <c r="O104" s="15">
        <f t="shared" si="18"/>
        <v>0.90292973897682249</v>
      </c>
      <c r="P104" s="16" t="str">
        <f t="shared" si="19"/>
        <v xml:space="preserve"> -</v>
      </c>
    </row>
    <row r="105" spans="3:16" ht="20.100000000000001" customHeight="1" x14ac:dyDescent="0.2">
      <c r="C105" s="937" t="s">
        <v>779</v>
      </c>
      <c r="D105" s="938"/>
      <c r="E105" s="702">
        <f>+IF(SUM('LÍNEA 5'!AV24:AV38)&gt;0,AVERAGE('LÍNEA 5'!BI24:BI38)," -")</f>
        <v>0.98441558441558452</v>
      </c>
      <c r="F105" s="554">
        <f>+IF(SUM('LÍNEA 5'!AW24:AW38)&gt;0,AVERAGE('LÍNEA 5'!BJ24:BJ38)," -")</f>
        <v>0</v>
      </c>
      <c r="G105" s="554">
        <f>+IF(SUM('LÍNEA 5'!AX24:AX38)&gt;0,AVERAGE('LÍNEA 5'!BK24:BK38)," -")</f>
        <v>0</v>
      </c>
      <c r="H105" s="554">
        <f>+IF(SUM('LÍNEA 5'!AY24:AY38)&gt;0,AVERAGE('LÍNEA 5'!BL24:BL38)," -")</f>
        <v>0</v>
      </c>
      <c r="I105" s="18">
        <f>+AVERAGE('LÍNEA 5'!AW24:AW38)</f>
        <v>0.23</v>
      </c>
      <c r="J105" s="600">
        <f>+AVERAGE('LÍNEA 5'!BQ24:BQ38)</f>
        <v>0.22755555555555557</v>
      </c>
      <c r="K105" s="19">
        <f t="shared" si="13"/>
        <v>0.22755555555555557</v>
      </c>
      <c r="L105" s="525">
        <f>+SUM(L106:L108)</f>
        <v>9631286.8732299991</v>
      </c>
      <c r="M105" s="526">
        <f>+SUM(M106:M108)</f>
        <v>8549738.8089899998</v>
      </c>
      <c r="N105" s="526">
        <f>+SUM(N106:N108)</f>
        <v>72000</v>
      </c>
      <c r="O105" s="20">
        <f t="shared" si="18"/>
        <v>0.88770471916414995</v>
      </c>
      <c r="P105" s="21">
        <f t="shared" si="19"/>
        <v>8.421309891279068E-3</v>
      </c>
    </row>
    <row r="106" spans="3:16" ht="20.100000000000001" customHeight="1" x14ac:dyDescent="0.2">
      <c r="C106" s="936" t="s">
        <v>895</v>
      </c>
      <c r="D106" s="876"/>
      <c r="E106" s="10">
        <f>+IF(SUM('LÍNEA 5'!AV24:AV25)&gt;0,AVERAGE('LÍNEA 5'!BI24:BI25)," -")</f>
        <v>0.91428571428571426</v>
      </c>
      <c r="F106" s="10">
        <f>+IF(SUM('LÍNEA 5'!AX24:AX25)&gt;0,AVERAGE('LÍNEA 5'!BK24:BK25)," -")</f>
        <v>0</v>
      </c>
      <c r="G106" s="10">
        <f>+IF(SUM('LÍNEA 5'!AZ24:AZ25)&gt;0,AVERAGE('LÍNEA 5'!BM24:BM25)," -")</f>
        <v>0</v>
      </c>
      <c r="H106" s="11">
        <f>+IF(SUM('LÍNEA 5'!BB24:BB25)&gt;0,AVERAGE('LÍNEA 5'!BO24:BO25)," -")</f>
        <v>0</v>
      </c>
      <c r="I106" s="17">
        <f>+AVERAGE('LÍNEA 5'!AW24:AW25)</f>
        <v>0.47499999999999998</v>
      </c>
      <c r="J106" s="598">
        <f>+AVERAGE('LÍNEA 5'!BQ24:BQ25)</f>
        <v>0.41499999999999998</v>
      </c>
      <c r="K106" s="12">
        <f t="shared" si="13"/>
        <v>0.41499999999999998</v>
      </c>
      <c r="L106" s="13">
        <f>+SUM('LÍNEA 5'!BS24:BS25)</f>
        <v>92375</v>
      </c>
      <c r="M106" s="13">
        <f>+SUM('LÍNEA 5'!BT24:BT25)</f>
        <v>77000</v>
      </c>
      <c r="N106" s="13">
        <f>+SUM('LÍNEA 5'!BU24:BU25)</f>
        <v>72000</v>
      </c>
      <c r="O106" s="15">
        <f t="shared" si="18"/>
        <v>0.83355886332882279</v>
      </c>
      <c r="P106" s="16">
        <f t="shared" si="19"/>
        <v>0.93506493506493504</v>
      </c>
    </row>
    <row r="107" spans="3:16" ht="20.100000000000001" customHeight="1" x14ac:dyDescent="0.2">
      <c r="C107" s="936" t="s">
        <v>896</v>
      </c>
      <c r="D107" s="876"/>
      <c r="E107" s="10">
        <f>+IF(SUM('LÍNEA 5'!AV26:AV34)&gt;0,AVERAGE('LÍNEA 5'!BI26:BI34)," -")</f>
        <v>1</v>
      </c>
      <c r="F107" s="10">
        <f>+IF(SUM('LÍNEA 5'!AX26:AX34)&gt;0,AVERAGE('LÍNEA 5'!BK26:BK34)," -")</f>
        <v>0</v>
      </c>
      <c r="G107" s="10">
        <f>+IF(SUM('LÍNEA 5'!AZ26:AZ34)&gt;0,AVERAGE('LÍNEA 5'!BM26:BM34)," -")</f>
        <v>0</v>
      </c>
      <c r="H107" s="11">
        <f>+IF(SUM('LÍNEA 5'!BB26:BB34)&gt;0,AVERAGE('LÍNEA 5'!BO26:BO34)," -")</f>
        <v>0</v>
      </c>
      <c r="I107" s="17">
        <f>+AVERAGE('LÍNEA 5'!AW26:AW34)</f>
        <v>0.25</v>
      </c>
      <c r="J107" s="598">
        <f>+AVERAGE('LÍNEA 5'!BQ26:BQ34)</f>
        <v>0.25</v>
      </c>
      <c r="K107" s="12">
        <f t="shared" si="13"/>
        <v>0.25</v>
      </c>
      <c r="L107" s="13">
        <f>+SUM('LÍNEA 5'!BS26:BS34)</f>
        <v>9313559.7372299992</v>
      </c>
      <c r="M107" s="13">
        <f>+SUM('LÍNEA 5'!BT26:BT34)</f>
        <v>8247386.6729899999</v>
      </c>
      <c r="N107" s="13">
        <f>+SUM('LÍNEA 5'!BU26:BU34)</f>
        <v>0</v>
      </c>
      <c r="O107" s="15">
        <f t="shared" si="18"/>
        <v>0.88552464424766808</v>
      </c>
      <c r="P107" s="16" t="str">
        <f t="shared" si="19"/>
        <v xml:space="preserve"> -</v>
      </c>
    </row>
    <row r="108" spans="3:16" ht="20.100000000000001" customHeight="1" x14ac:dyDescent="0.2">
      <c r="C108" s="936" t="s">
        <v>897</v>
      </c>
      <c r="D108" s="876"/>
      <c r="E108" s="10" t="str">
        <f>+IF(SUM('LÍNEA 5'!AV35:AV38)&gt;0,AVERAGE('LÍNEA 5'!BI35:BI38)," -")</f>
        <v xml:space="preserve"> -</v>
      </c>
      <c r="F108" s="10">
        <f>+IF(SUM('LÍNEA 5'!AX35:AX38)&gt;0,AVERAGE('LÍNEA 5'!BK35:BK38)," -")</f>
        <v>0</v>
      </c>
      <c r="G108" s="10">
        <f>+IF(SUM('LÍNEA 5'!AZ35:AZ38)&gt;0,AVERAGE('LÍNEA 5'!BM35:BM38)," -")</f>
        <v>0</v>
      </c>
      <c r="H108" s="11">
        <f>+IF(SUM('LÍNEA 5'!BB35:BB38)&gt;0,AVERAGE('LÍNEA 5'!BO35:BO38)," -")</f>
        <v>0</v>
      </c>
      <c r="I108" s="17">
        <f>+AVERAGE('LÍNEA 5'!AW35:AW38)</f>
        <v>6.25E-2</v>
      </c>
      <c r="J108" s="598">
        <f>+AVERAGE('LÍNEA 5'!BQ35:BQ38)</f>
        <v>8.3333333333333329E-2</v>
      </c>
      <c r="K108" s="12">
        <f t="shared" si="13"/>
        <v>8.3333333333333329E-2</v>
      </c>
      <c r="L108" s="13">
        <f>+SUM('LÍNEA 5'!BS35:BS38)</f>
        <v>225352.136</v>
      </c>
      <c r="M108" s="13">
        <f>+SUM('LÍNEA 5'!BT35:BT38)</f>
        <v>225352.136</v>
      </c>
      <c r="N108" s="13">
        <f>+SUM('LÍNEA 5'!BU35:BU38)</f>
        <v>0</v>
      </c>
      <c r="O108" s="15">
        <f t="shared" si="18"/>
        <v>1</v>
      </c>
      <c r="P108" s="16" t="str">
        <f t="shared" si="19"/>
        <v xml:space="preserve"> -</v>
      </c>
    </row>
    <row r="109" spans="3:16" ht="20.100000000000001" customHeight="1" x14ac:dyDescent="0.2">
      <c r="C109" s="937" t="s">
        <v>813</v>
      </c>
      <c r="D109" s="938"/>
      <c r="E109" s="701">
        <f>+IF(SUM('LÍNEA 5'!AV40:AV45)&gt;0,AVERAGE('LÍNEA 5'!BI40:BI45)," -")</f>
        <v>1</v>
      </c>
      <c r="F109" s="555">
        <f>+IF(SUM('LÍNEA 5'!AW40:AW45)&gt;0,AVERAGE('LÍNEA 5'!BJ40:BJ45)," -")</f>
        <v>0</v>
      </c>
      <c r="G109" s="555">
        <f>+IF(SUM('LÍNEA 5'!AX40:AX45)&gt;0,AVERAGE('LÍNEA 5'!BK40:BK45)," -")</f>
        <v>0</v>
      </c>
      <c r="H109" s="555">
        <f>+IF(SUM('LÍNEA 5'!AY40:AY45)&gt;0,AVERAGE('LÍNEA 5'!BL40:BL45)," -")</f>
        <v>0</v>
      </c>
      <c r="I109" s="535">
        <f>+AVERAGE('LÍNEA 5'!AW40:AW45)</f>
        <v>0.13095238095238096</v>
      </c>
      <c r="J109" s="599">
        <f>+AVERAGE('LÍNEA 5'!BQ40:BQ45)</f>
        <v>8.9285714285714288E-2</v>
      </c>
      <c r="K109" s="19">
        <f t="shared" si="13"/>
        <v>8.9285714285714288E-2</v>
      </c>
      <c r="L109" s="525">
        <f>+SUM(L110:L111)</f>
        <v>487285</v>
      </c>
      <c r="M109" s="526">
        <f>+SUM(M110:M111)</f>
        <v>452723.25</v>
      </c>
      <c r="N109" s="526">
        <f>+SUM(N110:N111)</f>
        <v>2274</v>
      </c>
      <c r="O109" s="20">
        <f t="shared" si="18"/>
        <v>0.92907282185989715</v>
      </c>
      <c r="P109" s="21">
        <f t="shared" si="19"/>
        <v>5.0229361977764562E-3</v>
      </c>
    </row>
    <row r="110" spans="3:16" ht="20.100000000000001" customHeight="1" x14ac:dyDescent="0.2">
      <c r="C110" s="936" t="s">
        <v>898</v>
      </c>
      <c r="D110" s="876"/>
      <c r="E110" s="10">
        <f>+IF(SUM('LÍNEA 5'!AV40:AV43)&gt;0,AVERAGE('LÍNEA 5'!BI40:BI43)," -")</f>
        <v>1</v>
      </c>
      <c r="F110" s="10">
        <f>+IF(SUM('LÍNEA 5'!AX40:AX43)&gt;0,AVERAGE('LÍNEA 5'!BK40:BK43)," -")</f>
        <v>0</v>
      </c>
      <c r="G110" s="10">
        <f>+IF(SUM('LÍNEA 5'!AZ40:AZ43)&gt;0,AVERAGE('LÍNEA 5'!BM40:BM43)," -")</f>
        <v>0</v>
      </c>
      <c r="H110" s="11">
        <f>+IF(SUM('LÍNEA 5'!BB40:BB43)&gt;0,AVERAGE('LÍNEA 5'!BO40:BO43)," -")</f>
        <v>0</v>
      </c>
      <c r="I110" s="17">
        <f>+AVERAGE('LÍNEA 5'!AW40:AW43)</f>
        <v>6.25E-2</v>
      </c>
      <c r="J110" s="598">
        <f>+AVERAGE('LÍNEA 5'!BQ40:BQ43)</f>
        <v>6.25E-2</v>
      </c>
      <c r="K110" s="12">
        <f t="shared" si="13"/>
        <v>6.25E-2</v>
      </c>
      <c r="L110" s="13">
        <f>+SUM('LÍNEA 5'!BS40:BS43)</f>
        <v>64000</v>
      </c>
      <c r="M110" s="13">
        <f>+SUM('LÍNEA 5'!BT40:BT43)</f>
        <v>29438.25</v>
      </c>
      <c r="N110" s="13">
        <f>+SUM('LÍNEA 5'!BU40:BU43)</f>
        <v>0</v>
      </c>
      <c r="O110" s="15">
        <f t="shared" si="18"/>
        <v>0.45997265625</v>
      </c>
      <c r="P110" s="16" t="str">
        <f t="shared" si="19"/>
        <v xml:space="preserve"> -</v>
      </c>
    </row>
    <row r="111" spans="3:16" ht="20.100000000000001" customHeight="1" x14ac:dyDescent="0.2">
      <c r="C111" s="936" t="s">
        <v>899</v>
      </c>
      <c r="D111" s="876"/>
      <c r="E111" s="10">
        <f>+IF(SUM('LÍNEA 5'!AV44:AV45)&gt;0,AVERAGE('LÍNEA 5'!BI44:BI45)," -")</f>
        <v>1</v>
      </c>
      <c r="F111" s="10">
        <f>+IF(SUM('LÍNEA 5'!AX44:AX45)&gt;0,AVERAGE('LÍNEA 5'!BK44:BK45)," -")</f>
        <v>0</v>
      </c>
      <c r="G111" s="10">
        <f>+IF(SUM('LÍNEA 5'!AZ44:AZ45)&gt;0,AVERAGE('LÍNEA 5'!BM44:BM45)," -")</f>
        <v>0</v>
      </c>
      <c r="H111" s="11">
        <f>+IF(SUM('LÍNEA 5'!BB44:BB45)&gt;0,AVERAGE('LÍNEA 5'!BO44:BO45)," -")</f>
        <v>0</v>
      </c>
      <c r="I111" s="17">
        <f>+AVERAGE('LÍNEA 5'!AW44:AW45)</f>
        <v>0.26785714285714285</v>
      </c>
      <c r="J111" s="598">
        <f>+AVERAGE('LÍNEA 5'!BQ44:BQ45)</f>
        <v>0.14285714285714285</v>
      </c>
      <c r="K111" s="12">
        <f t="shared" si="13"/>
        <v>0.14285714285714285</v>
      </c>
      <c r="L111" s="13">
        <f>+SUM('LÍNEA 5'!BS44:BS45)</f>
        <v>423285</v>
      </c>
      <c r="M111" s="13">
        <f>+SUM('LÍNEA 5'!BT44:BT45)</f>
        <v>423285</v>
      </c>
      <c r="N111" s="13">
        <f>+SUM('LÍNEA 5'!BU44:BU45)</f>
        <v>2274</v>
      </c>
      <c r="O111" s="15">
        <f t="shared" si="18"/>
        <v>1</v>
      </c>
      <c r="P111" s="16">
        <f t="shared" si="19"/>
        <v>5.3722669123640104E-3</v>
      </c>
    </row>
    <row r="112" spans="3:16" ht="20.100000000000001" customHeight="1" x14ac:dyDescent="0.2">
      <c r="C112" s="937" t="s">
        <v>828</v>
      </c>
      <c r="D112" s="938"/>
      <c r="E112" s="702">
        <f>+IF(SUM('LÍNEA 5'!AV47:AV48)&gt;0,AVERAGE('LÍNEA 5'!BI47:BI48),"  -")</f>
        <v>1</v>
      </c>
      <c r="F112" s="554">
        <f>+IF(SUM('LÍNEA 5'!AW47:AW48)&gt;0,AVERAGE('LÍNEA 5'!BJ47:BJ48),"  -")</f>
        <v>0</v>
      </c>
      <c r="G112" s="554">
        <f>+IF(SUM('LÍNEA 5'!AX47:AX48)&gt;0,AVERAGE('LÍNEA 5'!BK47:BK48),"  -")</f>
        <v>0</v>
      </c>
      <c r="H112" s="554">
        <f>+IF(SUM('LÍNEA 5'!AY47:AY48)&gt;0,AVERAGE('LÍNEA 5'!BL47:BL48),"  -")</f>
        <v>0</v>
      </c>
      <c r="I112" s="18">
        <f>+I113</f>
        <v>0.125</v>
      </c>
      <c r="J112" s="600">
        <f>+AVERAGE('LÍNEA 5'!BQ47:BQ48)</f>
        <v>0.125</v>
      </c>
      <c r="K112" s="19">
        <f t="shared" si="13"/>
        <v>0.125</v>
      </c>
      <c r="L112" s="525">
        <f>+L113</f>
        <v>51033.334000000003</v>
      </c>
      <c r="M112" s="526">
        <f>+M113</f>
        <v>50184.445</v>
      </c>
      <c r="N112" s="526">
        <f>+N113</f>
        <v>0</v>
      </c>
      <c r="O112" s="20">
        <f t="shared" si="18"/>
        <v>0.98336598976661016</v>
      </c>
      <c r="P112" s="21" t="str">
        <f t="shared" si="19"/>
        <v xml:space="preserve"> -</v>
      </c>
    </row>
    <row r="113" spans="3:16" ht="20.100000000000001" customHeight="1" thickBot="1" x14ac:dyDescent="0.25">
      <c r="C113" s="939" t="s">
        <v>900</v>
      </c>
      <c r="D113" s="897"/>
      <c r="E113" s="533">
        <f>+IF(SUM('LÍNEA 5'!AV47:AV48)&gt;0,AVERAGE('LÍNEA 5'!BI47:BI48),"  -")</f>
        <v>1</v>
      </c>
      <c r="F113" s="533">
        <f>+IF(SUM('LÍNEA 5'!AX47:AX48)&gt;0,AVERAGE('LÍNEA 5'!BK47:BK48),"  -")</f>
        <v>0</v>
      </c>
      <c r="G113" s="533">
        <f>+IF(SUM('LÍNEA 5'!AZ47:AZ48)&gt;0,AVERAGE('LÍNEA 5'!BM47:BM48),"  -")</f>
        <v>0</v>
      </c>
      <c r="H113" s="534">
        <f>+IF(SUM('LÍNEA 5'!BB47:BB48)&gt;0,AVERAGE('LÍNEA 5'!BO47:BO48),"  -")</f>
        <v>0</v>
      </c>
      <c r="I113" s="24">
        <f>+AVERAGE('LÍNEA 5'!AW47:AW48)</f>
        <v>0.125</v>
      </c>
      <c r="J113" s="598">
        <f>+AVERAGE('LÍNEA 5'!BQ47:BQ48)</f>
        <v>0.125</v>
      </c>
      <c r="K113" s="12">
        <f t="shared" si="13"/>
        <v>0.125</v>
      </c>
      <c r="L113" s="521">
        <f>+SUM('LÍNEA 5'!BS47:BS48)</f>
        <v>51033.334000000003</v>
      </c>
      <c r="M113" s="521">
        <f>+SUM('LÍNEA 5'!BT47:BT48)</f>
        <v>50184.445</v>
      </c>
      <c r="N113" s="521">
        <f>+SUM('LÍNEA 5'!BU47:BU48)</f>
        <v>0</v>
      </c>
      <c r="O113" s="15">
        <f t="shared" si="18"/>
        <v>0.98336598976661016</v>
      </c>
      <c r="P113" s="16" t="str">
        <f t="shared" si="19"/>
        <v xml:space="preserve"> -</v>
      </c>
    </row>
    <row r="114" spans="3:16" ht="36" customHeight="1" thickBot="1" x14ac:dyDescent="0.25">
      <c r="C114" s="940" t="s">
        <v>932</v>
      </c>
      <c r="D114" s="941"/>
      <c r="E114" s="751">
        <f>+AVERAGE('LÍNEA 1'!BI11:BI166,'LÍNEA 2'!BI11:BI41,'LÍNEA 3'!BI11:BI46,'LÍNEA 4'!BI11:BI83,'LÍNEA 5'!BI11:BI48)</f>
        <v>0.94354601925233017</v>
      </c>
      <c r="F114" s="752">
        <f>+AVERAGE('LÍNEA 1'!BJ11:BJ166,'LÍNEA 2'!BJ11:BJ41,'LÍNEA 3'!BJ11:BJ46,'LÍNEA 4'!BJ11:BJ83,'LÍNEA 5'!BJ11:BJ48)</f>
        <v>0</v>
      </c>
      <c r="G114" s="752">
        <f>+AVERAGE('LÍNEA 1'!BK11:BK166,'LÍNEA 2'!BK11:BK41,'LÍNEA 3'!BK11:BK46,'LÍNEA 4'!BK11:BK83,'LÍNEA 5'!BK11:BK48)</f>
        <v>0</v>
      </c>
      <c r="H114" s="752">
        <f>+AVERAGE('LÍNEA 1'!BL11:BL166,'LÍNEA 2'!BL11:BL41,'LÍNEA 3'!BL11:BL46,'LÍNEA 4'!BL11:BL83,'LÍNEA 5'!BL11:BL48)</f>
        <v>0</v>
      </c>
      <c r="I114" s="753">
        <f>+AVERAGE('LÍNEA 1'!AW11:AW166,'LÍNEA 2'!AW11:AW41,'LÍNEA 3'!AW11:AW46,'LÍNEA 4'!AW11:AW83,'LÍNEA 5'!AW11:AW48)</f>
        <v>0.19475406640338808</v>
      </c>
      <c r="J114" s="754">
        <f>+AVERAGE('LÍNEA 1'!BQ11:BQ166,'LÍNEA 2'!BQ11:BQ41,'LÍNEA 3'!BQ11:BQ46,'LÍNEA 4'!BQ11:BQ83,'LÍNEA 5'!BQ11:BQ48)</f>
        <v>0.19102800784146381</v>
      </c>
      <c r="K114" s="750">
        <f>+J114</f>
        <v>0.19102800784146381</v>
      </c>
      <c r="L114" s="755">
        <f>+L8+L48+L60+L77+L101</f>
        <v>778762038.28846014</v>
      </c>
      <c r="M114" s="756">
        <f>+M8+M48+M60+M77+M101</f>
        <v>652487966.87073994</v>
      </c>
      <c r="N114" s="756">
        <f>+N8+N48+N60+N77+N101</f>
        <v>51978712.912999995</v>
      </c>
      <c r="O114" s="757">
        <f t="shared" si="18"/>
        <v>0.8378528161243689</v>
      </c>
      <c r="P114" s="758">
        <f t="shared" si="19"/>
        <v>7.9662331800974276E-2</v>
      </c>
    </row>
    <row r="116" spans="3:16" ht="18.95" customHeight="1" x14ac:dyDescent="0.25">
      <c r="C116" s="32" t="s">
        <v>901</v>
      </c>
      <c r="D116" s="33"/>
      <c r="E116" s="34"/>
      <c r="F116" s="34"/>
      <c r="G116" s="635" t="s">
        <v>931</v>
      </c>
      <c r="H116" s="547"/>
      <c r="I116" s="35"/>
    </row>
    <row r="117" spans="3:16" ht="18.95" customHeight="1" x14ac:dyDescent="0.2">
      <c r="C117" s="372">
        <v>44196</v>
      </c>
    </row>
    <row r="119" spans="3:16" ht="15.75" thickBot="1" x14ac:dyDescent="0.25"/>
    <row r="120" spans="3:16" ht="20.100000000000001" customHeight="1" thickBot="1" x14ac:dyDescent="0.25">
      <c r="D120" s="929" t="s">
        <v>14</v>
      </c>
      <c r="E120" s="930"/>
      <c r="F120" s="930"/>
      <c r="G120" s="930"/>
      <c r="H120" s="930"/>
      <c r="I120" s="930"/>
      <c r="J120" s="930"/>
      <c r="K120" s="930"/>
      <c r="L120" s="930"/>
      <c r="M120" s="930"/>
      <c r="N120" s="930"/>
      <c r="O120" s="930"/>
      <c r="P120" s="931"/>
    </row>
    <row r="121" spans="3:16" ht="15.75" thickBot="1" x14ac:dyDescent="0.25"/>
    <row r="122" spans="3:16" ht="32.1" customHeight="1" thickBot="1" x14ac:dyDescent="0.25">
      <c r="E122" s="36">
        <v>2020</v>
      </c>
      <c r="F122" s="37">
        <v>2021</v>
      </c>
      <c r="G122" s="37">
        <v>2022</v>
      </c>
      <c r="H122" s="37">
        <v>2023</v>
      </c>
      <c r="I122" s="37" t="s">
        <v>976</v>
      </c>
      <c r="J122" s="927" t="s">
        <v>15</v>
      </c>
      <c r="K122" s="928"/>
      <c r="L122" s="38" t="s">
        <v>4</v>
      </c>
      <c r="M122" s="39" t="s">
        <v>5</v>
      </c>
      <c r="N122" s="39" t="s">
        <v>6</v>
      </c>
      <c r="O122" s="39" t="s">
        <v>7</v>
      </c>
      <c r="P122" s="40" t="s">
        <v>8</v>
      </c>
    </row>
    <row r="123" spans="3:16" ht="18" customHeight="1" x14ac:dyDescent="0.2">
      <c r="D123" s="41" t="s">
        <v>16</v>
      </c>
      <c r="E123" s="512">
        <v>1</v>
      </c>
      <c r="F123" s="513">
        <v>0</v>
      </c>
      <c r="G123" s="513">
        <v>0</v>
      </c>
      <c r="H123" s="513">
        <v>0</v>
      </c>
      <c r="I123" s="513">
        <f>+AVERAGE(E123:H123)</f>
        <v>0.25</v>
      </c>
      <c r="J123" s="514">
        <v>0.5</v>
      </c>
      <c r="K123" s="515">
        <f>+J123</f>
        <v>0.5</v>
      </c>
      <c r="L123" s="516">
        <v>2101916</v>
      </c>
      <c r="M123" s="460">
        <v>0</v>
      </c>
      <c r="N123" s="460">
        <v>0</v>
      </c>
      <c r="O123" s="517">
        <v>0</v>
      </c>
      <c r="P123" s="518" t="s">
        <v>978</v>
      </c>
    </row>
    <row r="124" spans="3:16" ht="18" customHeight="1" x14ac:dyDescent="0.2">
      <c r="D124" s="44" t="s">
        <v>17</v>
      </c>
      <c r="E124" s="45">
        <v>1</v>
      </c>
      <c r="F124" s="458">
        <v>0</v>
      </c>
      <c r="G124" s="458">
        <v>0</v>
      </c>
      <c r="H124" s="458">
        <v>0</v>
      </c>
      <c r="I124" s="458">
        <f>+AVERAGE(E124:H124)</f>
        <v>0.25</v>
      </c>
      <c r="J124" s="47">
        <v>0.35777777777777775</v>
      </c>
      <c r="K124" s="48">
        <f>+J124</f>
        <v>0.35777777777777775</v>
      </c>
      <c r="L124" s="49">
        <v>92511.817999999999</v>
      </c>
      <c r="M124" s="457">
        <v>47890</v>
      </c>
      <c r="N124" s="457">
        <v>22500</v>
      </c>
      <c r="O124" s="50">
        <v>0.5176635919099547</v>
      </c>
      <c r="P124" s="51">
        <v>0.46982668615577367</v>
      </c>
    </row>
    <row r="125" spans="3:16" ht="18" customHeight="1" x14ac:dyDescent="0.2">
      <c r="D125" s="44" t="s">
        <v>919</v>
      </c>
      <c r="E125" s="45">
        <v>0.97323809523809524</v>
      </c>
      <c r="F125" s="458">
        <v>0</v>
      </c>
      <c r="G125" s="458">
        <v>0</v>
      </c>
      <c r="H125" s="458">
        <v>0</v>
      </c>
      <c r="I125" s="542">
        <f t="shared" ref="I125:I143" si="20">+AVERAGE(E125:H125)</f>
        <v>0.24330952380952381</v>
      </c>
      <c r="J125" s="47">
        <v>0.14460248917748919</v>
      </c>
      <c r="K125" s="48">
        <f>+J125</f>
        <v>0.14460248917748919</v>
      </c>
      <c r="L125" s="49">
        <v>4261952.3640000001</v>
      </c>
      <c r="M125" s="457">
        <v>1563601.8860000002</v>
      </c>
      <c r="N125" s="457">
        <v>400000</v>
      </c>
      <c r="O125" s="50">
        <v>0.36687455711787964</v>
      </c>
      <c r="P125" s="51">
        <v>0.25581959422118528</v>
      </c>
    </row>
    <row r="126" spans="3:16" ht="18" customHeight="1" x14ac:dyDescent="0.2">
      <c r="D126" s="44" t="s">
        <v>18</v>
      </c>
      <c r="E126" s="45">
        <v>0.84739583333333335</v>
      </c>
      <c r="F126" s="458">
        <v>0</v>
      </c>
      <c r="G126" s="458">
        <v>0</v>
      </c>
      <c r="H126" s="458">
        <v>0</v>
      </c>
      <c r="I126" s="542">
        <f t="shared" si="20"/>
        <v>0.21184895833333334</v>
      </c>
      <c r="J126" s="47">
        <v>0.18203164062499999</v>
      </c>
      <c r="K126" s="48">
        <f t="shared" ref="K126:K143" si="21">+J126</f>
        <v>0.18203164062499999</v>
      </c>
      <c r="L126" s="49">
        <v>6914018.5899999999</v>
      </c>
      <c r="M126" s="457">
        <v>2537922.3173099998</v>
      </c>
      <c r="N126" s="457">
        <v>0</v>
      </c>
      <c r="O126" s="50">
        <v>0.36706906183050919</v>
      </c>
      <c r="P126" s="51" t="s">
        <v>978</v>
      </c>
    </row>
    <row r="127" spans="3:16" ht="18" customHeight="1" x14ac:dyDescent="0.2">
      <c r="D127" s="44" t="s">
        <v>19</v>
      </c>
      <c r="E127" s="45">
        <v>1</v>
      </c>
      <c r="F127" s="458">
        <v>0</v>
      </c>
      <c r="G127" s="458">
        <v>0</v>
      </c>
      <c r="H127" s="458">
        <v>0</v>
      </c>
      <c r="I127" s="542">
        <f t="shared" si="20"/>
        <v>0.25</v>
      </c>
      <c r="J127" s="47">
        <v>0.23630952380952386</v>
      </c>
      <c r="K127" s="48">
        <f t="shared" si="21"/>
        <v>0.23630952380952386</v>
      </c>
      <c r="L127" s="49">
        <v>10729138.23449</v>
      </c>
      <c r="M127" s="457">
        <v>10078271.874</v>
      </c>
      <c r="N127" s="457">
        <v>21165</v>
      </c>
      <c r="O127" s="50">
        <v>0.93933656680853284</v>
      </c>
      <c r="P127" s="51">
        <v>2.1000624179033731E-3</v>
      </c>
    </row>
    <row r="128" spans="3:16" ht="18" customHeight="1" x14ac:dyDescent="0.2">
      <c r="D128" s="44" t="s">
        <v>20</v>
      </c>
      <c r="E128" s="45">
        <v>0.90909090909090906</v>
      </c>
      <c r="F128" s="458">
        <v>0</v>
      </c>
      <c r="G128" s="458">
        <v>0</v>
      </c>
      <c r="H128" s="458">
        <v>0</v>
      </c>
      <c r="I128" s="542">
        <f t="shared" si="20"/>
        <v>0.22727272727272727</v>
      </c>
      <c r="J128" s="47">
        <v>0.22989913419913419</v>
      </c>
      <c r="K128" s="48">
        <f t="shared" si="21"/>
        <v>0.22989913419913419</v>
      </c>
      <c r="L128" s="49">
        <v>5484099.0077100005</v>
      </c>
      <c r="M128" s="457">
        <v>4588515.6440099999</v>
      </c>
      <c r="N128" s="457">
        <v>24359313.465</v>
      </c>
      <c r="O128" s="50">
        <v>0.83669453041585951</v>
      </c>
      <c r="P128" s="51">
        <v>5.308756764684774</v>
      </c>
    </row>
    <row r="129" spans="4:16" ht="18" customHeight="1" x14ac:dyDescent="0.2">
      <c r="D129" s="44" t="s">
        <v>21</v>
      </c>
      <c r="E129" s="45">
        <v>0.99897727272727266</v>
      </c>
      <c r="F129" s="458">
        <v>0</v>
      </c>
      <c r="G129" s="458">
        <v>0</v>
      </c>
      <c r="H129" s="458">
        <v>0</v>
      </c>
      <c r="I129" s="542">
        <f t="shared" si="20"/>
        <v>0.24974431818181816</v>
      </c>
      <c r="J129" s="47">
        <v>0.25949592964687312</v>
      </c>
      <c r="K129" s="48">
        <f t="shared" si="21"/>
        <v>0.25949592964687312</v>
      </c>
      <c r="L129" s="49">
        <v>4881764</v>
      </c>
      <c r="M129" s="457">
        <v>4681585</v>
      </c>
      <c r="N129" s="457">
        <v>0</v>
      </c>
      <c r="O129" s="50">
        <v>0.95899453558181014</v>
      </c>
      <c r="P129" s="51" t="s">
        <v>978</v>
      </c>
    </row>
    <row r="130" spans="4:16" ht="18" customHeight="1" x14ac:dyDescent="0.2">
      <c r="D130" s="44" t="s">
        <v>22</v>
      </c>
      <c r="E130" s="45">
        <v>1</v>
      </c>
      <c r="F130" s="458">
        <v>0</v>
      </c>
      <c r="G130" s="458">
        <v>0</v>
      </c>
      <c r="H130" s="458">
        <v>0</v>
      </c>
      <c r="I130" s="542">
        <f t="shared" si="20"/>
        <v>0.25</v>
      </c>
      <c r="J130" s="47">
        <v>0.17623887517899034</v>
      </c>
      <c r="K130" s="48">
        <f t="shared" si="21"/>
        <v>0.17623887517899034</v>
      </c>
      <c r="L130" s="49">
        <v>5496489.3235999998</v>
      </c>
      <c r="M130" s="457">
        <v>3370927.3728699996</v>
      </c>
      <c r="N130" s="457">
        <v>1500000</v>
      </c>
      <c r="O130" s="50">
        <v>0.61328735023579839</v>
      </c>
      <c r="P130" s="51">
        <v>0.44498140543529524</v>
      </c>
    </row>
    <row r="131" spans="4:16" ht="18" customHeight="1" x14ac:dyDescent="0.2">
      <c r="D131" s="44" t="s">
        <v>23</v>
      </c>
      <c r="E131" s="45">
        <v>1</v>
      </c>
      <c r="F131" s="458">
        <v>0</v>
      </c>
      <c r="G131" s="458">
        <v>0</v>
      </c>
      <c r="H131" s="458">
        <v>0</v>
      </c>
      <c r="I131" s="542">
        <f t="shared" si="20"/>
        <v>0.25</v>
      </c>
      <c r="J131" s="47">
        <v>0.25</v>
      </c>
      <c r="K131" s="48">
        <f t="shared" si="21"/>
        <v>0.25</v>
      </c>
      <c r="L131" s="49">
        <v>690855</v>
      </c>
      <c r="M131" s="457">
        <v>690106</v>
      </c>
      <c r="N131" s="457">
        <v>0</v>
      </c>
      <c r="O131" s="50">
        <v>0.99891583617401625</v>
      </c>
      <c r="P131" s="51" t="s">
        <v>978</v>
      </c>
    </row>
    <row r="132" spans="4:16" ht="18" customHeight="1" x14ac:dyDescent="0.2">
      <c r="D132" s="44" t="s">
        <v>920</v>
      </c>
      <c r="E132" s="45">
        <v>1</v>
      </c>
      <c r="F132" s="458">
        <v>0</v>
      </c>
      <c r="G132" s="458">
        <v>0</v>
      </c>
      <c r="H132" s="458">
        <v>0</v>
      </c>
      <c r="I132" s="542">
        <f t="shared" si="20"/>
        <v>0.25</v>
      </c>
      <c r="J132" s="47">
        <v>0.125</v>
      </c>
      <c r="K132" s="48">
        <f t="shared" si="21"/>
        <v>0.125</v>
      </c>
      <c r="L132" s="49">
        <v>6660000</v>
      </c>
      <c r="M132" s="457">
        <v>6500000</v>
      </c>
      <c r="N132" s="457">
        <v>15699770.285999998</v>
      </c>
      <c r="O132" s="50">
        <v>0.98377281947261663</v>
      </c>
      <c r="P132" s="51">
        <v>2.42</v>
      </c>
    </row>
    <row r="133" spans="4:16" ht="18" customHeight="1" x14ac:dyDescent="0.2">
      <c r="D133" s="44" t="s">
        <v>916</v>
      </c>
      <c r="E133" s="45">
        <v>0.96571428571428564</v>
      </c>
      <c r="F133" s="458">
        <v>0</v>
      </c>
      <c r="G133" s="458">
        <v>0</v>
      </c>
      <c r="H133" s="458">
        <v>0</v>
      </c>
      <c r="I133" s="542">
        <f t="shared" si="20"/>
        <v>0.24142857142857141</v>
      </c>
      <c r="J133" s="47">
        <v>0.2442857142857143</v>
      </c>
      <c r="K133" s="48">
        <f t="shared" si="21"/>
        <v>0.2442857142857143</v>
      </c>
      <c r="L133" s="49">
        <v>639632.97</v>
      </c>
      <c r="M133" s="457">
        <v>624257.97</v>
      </c>
      <c r="N133" s="457">
        <v>6879474</v>
      </c>
      <c r="O133" s="50">
        <v>0.97596277752849414</v>
      </c>
      <c r="P133" s="51">
        <v>11.020242160464528</v>
      </c>
    </row>
    <row r="134" spans="4:16" ht="18" customHeight="1" x14ac:dyDescent="0.2">
      <c r="D134" s="44" t="s">
        <v>917</v>
      </c>
      <c r="E134" s="45">
        <v>1</v>
      </c>
      <c r="F134" s="458">
        <v>0</v>
      </c>
      <c r="G134" s="458">
        <v>0</v>
      </c>
      <c r="H134" s="458">
        <v>0</v>
      </c>
      <c r="I134" s="542">
        <f t="shared" si="20"/>
        <v>0.25</v>
      </c>
      <c r="J134" s="47">
        <v>0.1875</v>
      </c>
      <c r="K134" s="48">
        <f t="shared" si="21"/>
        <v>0.1875</v>
      </c>
      <c r="L134" s="49">
        <v>617759.19500000007</v>
      </c>
      <c r="M134" s="457">
        <v>593913.826</v>
      </c>
      <c r="N134" s="457">
        <v>0</v>
      </c>
      <c r="O134" s="50">
        <v>0.96140022003233794</v>
      </c>
      <c r="P134" s="51" t="s">
        <v>978</v>
      </c>
    </row>
    <row r="135" spans="4:16" ht="18" customHeight="1" x14ac:dyDescent="0.2">
      <c r="D135" s="44" t="s">
        <v>921</v>
      </c>
      <c r="E135" s="45">
        <v>1</v>
      </c>
      <c r="F135" s="458">
        <v>0</v>
      </c>
      <c r="G135" s="458">
        <v>0</v>
      </c>
      <c r="H135" s="458">
        <v>0</v>
      </c>
      <c r="I135" s="542">
        <f t="shared" si="20"/>
        <v>0.25</v>
      </c>
      <c r="J135" s="47">
        <v>0.21428571428571427</v>
      </c>
      <c r="K135" s="48">
        <f t="shared" si="21"/>
        <v>0.21428571428571427</v>
      </c>
      <c r="L135" s="49">
        <v>456705.13699999999</v>
      </c>
      <c r="M135" s="457">
        <v>446851.70199999999</v>
      </c>
      <c r="N135" s="457">
        <v>0</v>
      </c>
      <c r="O135" s="50">
        <v>0.97842495255313933</v>
      </c>
      <c r="P135" s="51" t="s">
        <v>978</v>
      </c>
    </row>
    <row r="136" spans="4:16" ht="18" customHeight="1" x14ac:dyDescent="0.2">
      <c r="D136" s="44" t="s">
        <v>902</v>
      </c>
      <c r="E136" s="45">
        <v>0.97308520012026667</v>
      </c>
      <c r="F136" s="458">
        <v>0</v>
      </c>
      <c r="G136" s="458">
        <v>0</v>
      </c>
      <c r="H136" s="458">
        <v>0</v>
      </c>
      <c r="I136" s="542">
        <f t="shared" si="20"/>
        <v>0.24327130003006667</v>
      </c>
      <c r="J136" s="47">
        <v>0.43381307577911127</v>
      </c>
      <c r="K136" s="48">
        <f t="shared" si="21"/>
        <v>0.43381307577911127</v>
      </c>
      <c r="L136" s="49">
        <v>17163761.335999999</v>
      </c>
      <c r="M136" s="457">
        <v>14445261</v>
      </c>
      <c r="N136" s="457">
        <v>0</v>
      </c>
      <c r="O136" s="50">
        <v>0.8416139514653993</v>
      </c>
      <c r="P136" s="51" t="s">
        <v>978</v>
      </c>
    </row>
    <row r="137" spans="4:16" ht="18" customHeight="1" x14ac:dyDescent="0.2">
      <c r="D137" s="44" t="s">
        <v>914</v>
      </c>
      <c r="E137" s="45">
        <v>0.9416359548814901</v>
      </c>
      <c r="F137" s="458">
        <v>0</v>
      </c>
      <c r="G137" s="458">
        <v>0</v>
      </c>
      <c r="H137" s="458">
        <v>0</v>
      </c>
      <c r="I137" s="542">
        <f t="shared" si="20"/>
        <v>0.23540898872037253</v>
      </c>
      <c r="J137" s="47">
        <v>0.2230561225361701</v>
      </c>
      <c r="K137" s="48">
        <f t="shared" si="21"/>
        <v>0.2230561225361701</v>
      </c>
      <c r="L137" s="49">
        <v>296257418.53742999</v>
      </c>
      <c r="M137" s="457">
        <v>286044283.46256</v>
      </c>
      <c r="N137" s="457">
        <v>2296490.162</v>
      </c>
      <c r="O137" s="50">
        <v>0.96552614572390993</v>
      </c>
      <c r="P137" s="51">
        <v>8.0284427788628928E-3</v>
      </c>
    </row>
    <row r="138" spans="4:16" ht="18" customHeight="1" x14ac:dyDescent="0.2">
      <c r="D138" s="44" t="s">
        <v>918</v>
      </c>
      <c r="E138" s="45" t="s">
        <v>978</v>
      </c>
      <c r="F138" s="458">
        <v>0</v>
      </c>
      <c r="G138" s="458">
        <v>0</v>
      </c>
      <c r="H138" s="458">
        <v>0</v>
      </c>
      <c r="I138" s="542">
        <f t="shared" si="20"/>
        <v>0</v>
      </c>
      <c r="J138" s="47">
        <v>6.6666666666666666E-2</v>
      </c>
      <c r="K138" s="48">
        <f t="shared" si="21"/>
        <v>6.6666666666666666E-2</v>
      </c>
      <c r="L138" s="49">
        <v>225352.136</v>
      </c>
      <c r="M138" s="457">
        <v>225352.136</v>
      </c>
      <c r="N138" s="457">
        <v>0</v>
      </c>
      <c r="O138" s="50">
        <v>1</v>
      </c>
      <c r="P138" s="51" t="s">
        <v>978</v>
      </c>
    </row>
    <row r="139" spans="4:16" ht="18" customHeight="1" x14ac:dyDescent="0.2">
      <c r="D139" s="44" t="s">
        <v>910</v>
      </c>
      <c r="E139" s="45">
        <v>0.77777777777777779</v>
      </c>
      <c r="F139" s="539">
        <v>0</v>
      </c>
      <c r="G139" s="539">
        <v>0</v>
      </c>
      <c r="H139" s="539">
        <v>0</v>
      </c>
      <c r="I139" s="542">
        <f t="shared" si="20"/>
        <v>0.19444444444444445</v>
      </c>
      <c r="J139" s="47">
        <v>6.931047500000001E-2</v>
      </c>
      <c r="K139" s="48">
        <f t="shared" si="21"/>
        <v>6.931047500000001E-2</v>
      </c>
      <c r="L139" s="49">
        <v>117341370</v>
      </c>
      <c r="M139" s="457">
        <v>80056233</v>
      </c>
      <c r="N139" s="457">
        <v>0</v>
      </c>
      <c r="O139" s="50">
        <v>0.68225071004369564</v>
      </c>
      <c r="P139" s="51" t="s">
        <v>978</v>
      </c>
    </row>
    <row r="140" spans="4:16" ht="18" customHeight="1" x14ac:dyDescent="0.2">
      <c r="D140" s="44" t="s">
        <v>903</v>
      </c>
      <c r="E140" s="45">
        <v>1</v>
      </c>
      <c r="F140" s="539">
        <v>0</v>
      </c>
      <c r="G140" s="539">
        <v>0</v>
      </c>
      <c r="H140" s="539">
        <v>0</v>
      </c>
      <c r="I140" s="542">
        <f t="shared" si="20"/>
        <v>0.25</v>
      </c>
      <c r="J140" s="47">
        <v>0.13541666666666666</v>
      </c>
      <c r="K140" s="48">
        <f t="shared" si="21"/>
        <v>0.13541666666666666</v>
      </c>
      <c r="L140" s="49">
        <v>29399191.307999998</v>
      </c>
      <c r="M140" s="457">
        <v>12793604.308</v>
      </c>
      <c r="N140" s="457">
        <v>0</v>
      </c>
      <c r="O140" s="50">
        <v>0.43516857909348861</v>
      </c>
      <c r="P140" s="51" t="s">
        <v>978</v>
      </c>
    </row>
    <row r="141" spans="4:16" ht="18" customHeight="1" x14ac:dyDescent="0.2">
      <c r="D141" s="44" t="s">
        <v>922</v>
      </c>
      <c r="E141" s="45">
        <v>1</v>
      </c>
      <c r="F141" s="458">
        <v>0</v>
      </c>
      <c r="G141" s="458">
        <v>0</v>
      </c>
      <c r="H141" s="458">
        <v>0</v>
      </c>
      <c r="I141" s="542">
        <f t="shared" si="20"/>
        <v>0.25</v>
      </c>
      <c r="J141" s="47">
        <v>0.1</v>
      </c>
      <c r="K141" s="48">
        <f t="shared" si="21"/>
        <v>0.1</v>
      </c>
      <c r="L141" s="49">
        <v>100000</v>
      </c>
      <c r="M141" s="457">
        <v>93151.111000000004</v>
      </c>
      <c r="N141" s="457">
        <v>0</v>
      </c>
      <c r="O141" s="50">
        <v>0.93151111000000009</v>
      </c>
      <c r="P141" s="51" t="s">
        <v>978</v>
      </c>
    </row>
    <row r="142" spans="4:16" ht="18" customHeight="1" x14ac:dyDescent="0.2">
      <c r="D142" s="44" t="s">
        <v>911</v>
      </c>
      <c r="E142" s="45">
        <v>0.78555555555555556</v>
      </c>
      <c r="F142" s="458">
        <v>0</v>
      </c>
      <c r="G142" s="458">
        <v>0</v>
      </c>
      <c r="H142" s="458">
        <v>0</v>
      </c>
      <c r="I142" s="542">
        <f t="shared" si="20"/>
        <v>0.19638888888888889</v>
      </c>
      <c r="J142" s="47">
        <v>0.15459090909090908</v>
      </c>
      <c r="K142" s="48">
        <f t="shared" si="21"/>
        <v>0.15459090909090908</v>
      </c>
      <c r="L142" s="49">
        <v>3383405.3312300001</v>
      </c>
      <c r="M142" s="457">
        <v>2149015.2609899999</v>
      </c>
      <c r="N142" s="457">
        <v>0</v>
      </c>
      <c r="O142" s="50">
        <v>0.6351634080474623</v>
      </c>
      <c r="P142" s="51" t="s">
        <v>978</v>
      </c>
    </row>
    <row r="143" spans="4:16" ht="18" customHeight="1" thickBot="1" x14ac:dyDescent="0.25">
      <c r="D143" s="52" t="s">
        <v>904</v>
      </c>
      <c r="E143" s="53">
        <v>0.91457844611528827</v>
      </c>
      <c r="F143" s="461">
        <v>0</v>
      </c>
      <c r="G143" s="461">
        <v>0</v>
      </c>
      <c r="H143" s="461">
        <v>0</v>
      </c>
      <c r="I143" s="543">
        <f t="shared" si="20"/>
        <v>0.22864461152882207</v>
      </c>
      <c r="J143" s="55">
        <v>0.16726584008097165</v>
      </c>
      <c r="K143" s="56">
        <f t="shared" si="21"/>
        <v>0.16726584008097165</v>
      </c>
      <c r="L143" s="57">
        <v>265864698</v>
      </c>
      <c r="M143" s="459">
        <v>220957223</v>
      </c>
      <c r="N143" s="459">
        <v>800000</v>
      </c>
      <c r="O143" s="58">
        <v>0.83108898873065129</v>
      </c>
      <c r="P143" s="59">
        <v>3.6206103115262269E-3</v>
      </c>
    </row>
  </sheetData>
  <mergeCells count="113">
    <mergeCell ref="C15:D15"/>
    <mergeCell ref="C7:D7"/>
    <mergeCell ref="J7:K7"/>
    <mergeCell ref="C8:D8"/>
    <mergeCell ref="C9:D9"/>
    <mergeCell ref="C10:D10"/>
    <mergeCell ref="C11:D11"/>
    <mergeCell ref="C3:P3"/>
    <mergeCell ref="E5:H6"/>
    <mergeCell ref="I5:I6"/>
    <mergeCell ref="J5:K6"/>
    <mergeCell ref="L5:P5"/>
    <mergeCell ref="L6:P6"/>
    <mergeCell ref="C12:D12"/>
    <mergeCell ref="C13:D13"/>
    <mergeCell ref="C14:D14"/>
    <mergeCell ref="C22:D22"/>
    <mergeCell ref="C23:D23"/>
    <mergeCell ref="C25:D25"/>
    <mergeCell ref="C26:D26"/>
    <mergeCell ref="C27:D27"/>
    <mergeCell ref="C32:D32"/>
    <mergeCell ref="C16:D16"/>
    <mergeCell ref="C17:D17"/>
    <mergeCell ref="C18:D18"/>
    <mergeCell ref="C19:D19"/>
    <mergeCell ref="C20:D20"/>
    <mergeCell ref="C21:D21"/>
    <mergeCell ref="C24:D24"/>
    <mergeCell ref="C46:D46"/>
    <mergeCell ref="C47:D47"/>
    <mergeCell ref="C48:D48"/>
    <mergeCell ref="C49:D49"/>
    <mergeCell ref="C50:D50"/>
    <mergeCell ref="C51:D51"/>
    <mergeCell ref="C33:D33"/>
    <mergeCell ref="C36:D36"/>
    <mergeCell ref="C37:D37"/>
    <mergeCell ref="C38:D38"/>
    <mergeCell ref="C39:D39"/>
    <mergeCell ref="C45:D45"/>
    <mergeCell ref="C34:D34"/>
    <mergeCell ref="C35:D35"/>
    <mergeCell ref="C41:D41"/>
    <mergeCell ref="C40:D40"/>
    <mergeCell ref="C42:D42"/>
    <mergeCell ref="C43:D43"/>
    <mergeCell ref="C44:D44"/>
    <mergeCell ref="C60:D60"/>
    <mergeCell ref="C56:D56"/>
    <mergeCell ref="C57:D57"/>
    <mergeCell ref="C58:D58"/>
    <mergeCell ref="C59:D59"/>
    <mergeCell ref="C52:D52"/>
    <mergeCell ref="C53:D53"/>
    <mergeCell ref="C54:D54"/>
    <mergeCell ref="C55:D55"/>
    <mergeCell ref="C61:D61"/>
    <mergeCell ref="C62:D62"/>
    <mergeCell ref="C64:D64"/>
    <mergeCell ref="C65:D65"/>
    <mergeCell ref="C66:D66"/>
    <mergeCell ref="C63:D63"/>
    <mergeCell ref="C70:D70"/>
    <mergeCell ref="C71:D71"/>
    <mergeCell ref="C72:D72"/>
    <mergeCell ref="C76:D76"/>
    <mergeCell ref="C77:D77"/>
    <mergeCell ref="C78:D78"/>
    <mergeCell ref="C79:D79"/>
    <mergeCell ref="C80:D80"/>
    <mergeCell ref="C81:D81"/>
    <mergeCell ref="C67:D67"/>
    <mergeCell ref="C68:D68"/>
    <mergeCell ref="C69:D69"/>
    <mergeCell ref="C75:D75"/>
    <mergeCell ref="C73:D73"/>
    <mergeCell ref="C74:D74"/>
    <mergeCell ref="C92:D92"/>
    <mergeCell ref="C93:D93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87:D87"/>
    <mergeCell ref="J122:K122"/>
    <mergeCell ref="D120:P120"/>
    <mergeCell ref="C101:D101"/>
    <mergeCell ref="C102:D102"/>
    <mergeCell ref="C103:D103"/>
    <mergeCell ref="C104:D104"/>
    <mergeCell ref="C99:D99"/>
    <mergeCell ref="C100:D100"/>
    <mergeCell ref="C94:D94"/>
    <mergeCell ref="C95:D95"/>
    <mergeCell ref="C96:D96"/>
    <mergeCell ref="C97:D97"/>
    <mergeCell ref="C98:D98"/>
    <mergeCell ref="C114:D114"/>
    <mergeCell ref="C110:D110"/>
    <mergeCell ref="C111:D111"/>
    <mergeCell ref="C109:D109"/>
    <mergeCell ref="C108:D108"/>
    <mergeCell ref="C107:D107"/>
    <mergeCell ref="C106:D106"/>
    <mergeCell ref="C105:D105"/>
    <mergeCell ref="C113:D113"/>
    <mergeCell ref="C112:D112"/>
  </mergeCells>
  <phoneticPr fontId="34" type="noConversion"/>
  <conditionalFormatting sqref="K121:K1048576 K1:K119">
    <cfRule type="iconSet" priority="5">
      <iconSet iconSet="4Arrows" showValue="0">
        <cfvo type="percent" val="0"/>
        <cfvo type="num" val="0.12"/>
        <cfvo type="num" val="0.14000000000000001"/>
        <cfvo type="num" val="0.16" gte="0"/>
      </iconSet>
    </cfRule>
  </conditionalFormatting>
  <conditionalFormatting sqref="E123:H143 E8:H114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{615ED592-8672-C445-AF67-F9527FF0152B}</x14:id>
        </ext>
      </extLst>
    </cfRule>
  </conditionalFormatting>
  <pageMargins left="0.75" right="0.75" top="1" bottom="1" header="0.5" footer="0.5"/>
  <pageSetup paperSize="9" orientation="portrait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15ED592-8672-C445-AF67-F9527FF0152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E123:H143 E8:H114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AH300"/>
  <sheetViews>
    <sheetView showGridLines="0" zoomScale="50" zoomScaleNormal="50" workbookViewId="0">
      <selection activeCell="B129" sqref="B129"/>
    </sheetView>
  </sheetViews>
  <sheetFormatPr baseColWidth="10" defaultColWidth="12.875" defaultRowHeight="15" x14ac:dyDescent="0.2"/>
  <cols>
    <col min="1" max="1" width="7.625" style="574" customWidth="1"/>
    <col min="2" max="2" width="13.875" style="574" customWidth="1"/>
    <col min="3" max="3" width="52.875" style="1" customWidth="1"/>
    <col min="4" max="7" width="14.375" style="1" customWidth="1"/>
    <col min="8" max="8" width="14.875" style="1" customWidth="1"/>
    <col min="9" max="9" width="30.5" style="1" customWidth="1"/>
    <col min="10" max="10" width="14.125" style="1" customWidth="1"/>
    <col min="11" max="11" width="36.375" style="1" customWidth="1"/>
    <col min="12" max="12" width="32.875" style="1" customWidth="1"/>
    <col min="13" max="13" width="34.125" style="1" customWidth="1"/>
    <col min="14" max="14" width="33.625" style="1" customWidth="1"/>
    <col min="15" max="15" width="25" style="1" customWidth="1"/>
    <col min="16" max="16" width="8" style="1" customWidth="1"/>
    <col min="17" max="17" width="19" style="1" customWidth="1"/>
    <col min="18" max="18" width="93" style="1" customWidth="1"/>
    <col min="19" max="19" width="9.625" style="1" customWidth="1"/>
    <col min="20" max="22" width="8.875" style="1" bestFit="1" customWidth="1"/>
    <col min="23" max="23" width="7.875" style="1" customWidth="1"/>
    <col min="24" max="24" width="31.875" style="1" bestFit="1" customWidth="1"/>
    <col min="25" max="25" width="60" style="1" bestFit="1" customWidth="1"/>
    <col min="26" max="26" width="87.875" style="1" customWidth="1"/>
    <col min="27" max="27" width="28.375" style="1" bestFit="1" customWidth="1"/>
    <col min="28" max="28" width="27.375" style="1" bestFit="1" customWidth="1"/>
    <col min="29" max="29" width="30.375" style="1" bestFit="1" customWidth="1"/>
    <col min="30" max="30" width="9.375" style="1" customWidth="1"/>
    <col min="31" max="31" width="49.875" style="1" bestFit="1" customWidth="1"/>
    <col min="32" max="32" width="17.625" style="1" bestFit="1" customWidth="1"/>
    <col min="33" max="33" width="10" style="1" bestFit="1" customWidth="1"/>
    <col min="34" max="34" width="10.875" style="1" customWidth="1"/>
    <col min="35" max="35" width="20.125" style="1" customWidth="1"/>
    <col min="36" max="36" width="18.625" style="1" bestFit="1" customWidth="1"/>
    <col min="37" max="37" width="6.125" style="1" bestFit="1" customWidth="1"/>
    <col min="38" max="39" width="6.625" style="1" bestFit="1" customWidth="1"/>
    <col min="40" max="40" width="10.125" style="1" customWidth="1"/>
    <col min="41" max="41" width="20.125" style="1" customWidth="1"/>
    <col min="42" max="42" width="19.375" style="1" bestFit="1" customWidth="1"/>
    <col min="43" max="43" width="24.625" style="1" bestFit="1" customWidth="1"/>
    <col min="44" max="44" width="12" style="1" bestFit="1" customWidth="1"/>
    <col min="45" max="45" width="6.875" style="1" bestFit="1" customWidth="1"/>
    <col min="46" max="46" width="5.875" style="1" bestFit="1" customWidth="1"/>
    <col min="47" max="47" width="7.125" style="1" bestFit="1" customWidth="1"/>
    <col min="48" max="48" width="9.875" style="1" bestFit="1" customWidth="1"/>
    <col min="49" max="49" width="9" style="1" bestFit="1" customWidth="1"/>
    <col min="50" max="50" width="7.125" style="1" bestFit="1" customWidth="1"/>
    <col min="51" max="51" width="14" style="1" bestFit="1" customWidth="1"/>
    <col min="52" max="52" width="7.125" style="1" bestFit="1" customWidth="1"/>
    <col min="53" max="53" width="29.875" style="1" bestFit="1" customWidth="1"/>
    <col min="54" max="54" width="18.625" style="1" bestFit="1" customWidth="1"/>
    <col min="55" max="55" width="21.5" style="1" bestFit="1" customWidth="1"/>
    <col min="56" max="56" width="15.875" style="1" bestFit="1" customWidth="1"/>
    <col min="57" max="57" width="15" style="1" bestFit="1" customWidth="1"/>
    <col min="58" max="58" width="19.5" style="1" bestFit="1" customWidth="1"/>
    <col min="59" max="59" width="12.125" style="1" bestFit="1" customWidth="1"/>
    <col min="60" max="60" width="13.375" style="1" bestFit="1" customWidth="1"/>
    <col min="61" max="61" width="16.5" style="1" bestFit="1" customWidth="1"/>
    <col min="62" max="62" width="22" style="1" bestFit="1" customWidth="1"/>
    <col min="63" max="63" width="13.125" style="1" bestFit="1" customWidth="1"/>
    <col min="64" max="64" width="11.625" style="1" customWidth="1"/>
    <col min="65" max="65" width="20.125" style="1" customWidth="1"/>
    <col min="66" max="66" width="28.375" style="1" bestFit="1" customWidth="1"/>
    <col min="67" max="67" width="27.375" style="1" bestFit="1" customWidth="1"/>
    <col min="68" max="68" width="30.375" style="1" bestFit="1" customWidth="1"/>
    <col min="69" max="69" width="62.625" style="1" bestFit="1" customWidth="1"/>
    <col min="70" max="70" width="13.5" style="1" bestFit="1" customWidth="1"/>
    <col min="71" max="71" width="49.875" style="1" bestFit="1" customWidth="1"/>
    <col min="72" max="72" width="59.5" style="1" bestFit="1" customWidth="1"/>
    <col min="73" max="73" width="65.875" style="1" bestFit="1" customWidth="1"/>
    <col min="74" max="74" width="44.125" style="1" bestFit="1" customWidth="1"/>
    <col min="75" max="75" width="23.5" style="1" bestFit="1" customWidth="1"/>
    <col min="76" max="76" width="49" style="1" bestFit="1" customWidth="1"/>
    <col min="77" max="77" width="55" style="1" bestFit="1" customWidth="1"/>
    <col min="78" max="78" width="49" style="1" bestFit="1" customWidth="1"/>
    <col min="79" max="79" width="23.875" style="1" bestFit="1" customWidth="1"/>
    <col min="80" max="80" width="11.625" style="1" bestFit="1" customWidth="1"/>
    <col min="81" max="81" width="45.125" style="1" bestFit="1" customWidth="1"/>
    <col min="82" max="82" width="57.5" style="1" bestFit="1" customWidth="1"/>
    <col min="83" max="83" width="90.375" style="1" bestFit="1" customWidth="1"/>
    <col min="84" max="84" width="32.125" style="1" bestFit="1" customWidth="1"/>
    <col min="85" max="85" width="42.375" style="1" bestFit="1" customWidth="1"/>
    <col min="86" max="86" width="65" style="1" bestFit="1" customWidth="1"/>
    <col min="87" max="87" width="34.375" style="1" bestFit="1" customWidth="1"/>
    <col min="88" max="88" width="97.125" style="1" bestFit="1" customWidth="1"/>
    <col min="89" max="89" width="31.5" style="1" bestFit="1" customWidth="1"/>
    <col min="90" max="90" width="100" style="1" bestFit="1" customWidth="1"/>
    <col min="91" max="91" width="85.625" style="1" bestFit="1" customWidth="1"/>
    <col min="92" max="92" width="29.5" style="1" bestFit="1" customWidth="1"/>
    <col min="93" max="93" width="95.375" style="1" bestFit="1" customWidth="1"/>
    <col min="94" max="94" width="23.5" style="1" bestFit="1" customWidth="1"/>
    <col min="95" max="95" width="23.875" style="1" bestFit="1" customWidth="1"/>
    <col min="96" max="96" width="67.875" style="1" bestFit="1" customWidth="1"/>
    <col min="97" max="97" width="69.875" style="1" bestFit="1" customWidth="1"/>
    <col min="98" max="98" width="37.375" style="1" bestFit="1" customWidth="1"/>
    <col min="99" max="99" width="57.875" style="1" bestFit="1" customWidth="1"/>
    <col min="100" max="100" width="50.5" style="1" bestFit="1" customWidth="1"/>
    <col min="101" max="101" width="60.5" style="1" bestFit="1" customWidth="1"/>
    <col min="102" max="102" width="34.375" style="1" bestFit="1" customWidth="1"/>
    <col min="103" max="103" width="63.375" style="1" bestFit="1" customWidth="1"/>
    <col min="104" max="104" width="41.5" style="1" bestFit="1" customWidth="1"/>
    <col min="105" max="105" width="44.5" style="1" bestFit="1" customWidth="1"/>
    <col min="106" max="106" width="72.625" style="1" bestFit="1" customWidth="1"/>
    <col min="107" max="107" width="29.625" style="1" bestFit="1" customWidth="1"/>
    <col min="108" max="108" width="25.875" style="1" bestFit="1" customWidth="1"/>
    <col min="109" max="109" width="75.625" style="1" bestFit="1" customWidth="1"/>
    <col min="110" max="110" width="32.5" style="1" bestFit="1" customWidth="1"/>
    <col min="111" max="111" width="45.875" style="1" bestFit="1" customWidth="1"/>
    <col min="112" max="112" width="58.625" style="1" bestFit="1" customWidth="1"/>
    <col min="113" max="113" width="39.625" style="1" bestFit="1" customWidth="1"/>
    <col min="114" max="114" width="70.875" style="1" bestFit="1" customWidth="1"/>
    <col min="115" max="115" width="40" style="1" bestFit="1" customWidth="1"/>
    <col min="116" max="116" width="23.5" style="1" bestFit="1" customWidth="1"/>
    <col min="117" max="117" width="41.875" style="1" bestFit="1" customWidth="1"/>
    <col min="118" max="118" width="44.625" style="1" bestFit="1" customWidth="1"/>
    <col min="119" max="119" width="23.875" style="1" bestFit="1" customWidth="1"/>
    <col min="120" max="120" width="44.125" style="1" bestFit="1" customWidth="1"/>
    <col min="121" max="121" width="51.875" style="1" bestFit="1" customWidth="1"/>
    <col min="122" max="122" width="65.125" style="1" bestFit="1" customWidth="1"/>
    <col min="123" max="123" width="55.625" style="1" bestFit="1" customWidth="1"/>
    <col min="124" max="124" width="18.5" style="1" bestFit="1" customWidth="1"/>
    <col min="125" max="125" width="62.125" style="1" bestFit="1" customWidth="1"/>
    <col min="126" max="126" width="94.5" style="1" bestFit="1" customWidth="1"/>
    <col min="127" max="127" width="26.125" style="1" bestFit="1" customWidth="1"/>
    <col min="128" max="128" width="37.375" style="1" bestFit="1" customWidth="1"/>
    <col min="129" max="129" width="40.375" style="1" bestFit="1" customWidth="1"/>
    <col min="130" max="130" width="51.875" style="1" bestFit="1" customWidth="1"/>
    <col min="131" max="131" width="35.375" style="1" bestFit="1" customWidth="1"/>
    <col min="132" max="132" width="60" style="1" bestFit="1" customWidth="1"/>
    <col min="133" max="133" width="18.875" style="1" bestFit="1" customWidth="1"/>
    <col min="134" max="134" width="54.625" style="1" bestFit="1" customWidth="1"/>
    <col min="135" max="135" width="30" style="1" bestFit="1" customWidth="1"/>
    <col min="136" max="136" width="23.375" style="1" bestFit="1" customWidth="1"/>
    <col min="137" max="137" width="26.125" style="1" bestFit="1" customWidth="1"/>
    <col min="138" max="138" width="25.5" style="1" bestFit="1" customWidth="1"/>
    <col min="139" max="139" width="50.125" style="1" bestFit="1" customWidth="1"/>
    <col min="140" max="140" width="25.125" style="1" bestFit="1" customWidth="1"/>
    <col min="141" max="141" width="40.125" style="1" bestFit="1" customWidth="1"/>
    <col min="142" max="142" width="24" style="1" bestFit="1" customWidth="1"/>
    <col min="143" max="143" width="21.5" style="1" bestFit="1" customWidth="1"/>
    <col min="144" max="144" width="35.5" style="1" bestFit="1" customWidth="1"/>
    <col min="145" max="145" width="50" style="1" bestFit="1" customWidth="1"/>
    <col min="146" max="146" width="20.375" style="1" bestFit="1" customWidth="1"/>
    <col min="147" max="147" width="19.375" style="1" bestFit="1" customWidth="1"/>
    <col min="148" max="148" width="23.5" style="1" bestFit="1" customWidth="1"/>
    <col min="149" max="149" width="23.875" style="1" bestFit="1" customWidth="1"/>
    <col min="150" max="150" width="66" style="1" bestFit="1" customWidth="1"/>
    <col min="151" max="151" width="15" style="1" bestFit="1" customWidth="1"/>
    <col min="152" max="152" width="43.875" style="1" bestFit="1" customWidth="1"/>
    <col min="153" max="153" width="48.125" style="1" bestFit="1" customWidth="1"/>
    <col min="154" max="154" width="25" style="1" bestFit="1" customWidth="1"/>
    <col min="155" max="155" width="32.875" style="1" bestFit="1" customWidth="1"/>
    <col min="156" max="156" width="51" style="1" bestFit="1" customWidth="1"/>
    <col min="157" max="157" width="55.125" style="1" bestFit="1" customWidth="1"/>
    <col min="158" max="158" width="36.5" style="1" bestFit="1" customWidth="1"/>
    <col min="159" max="159" width="35.625" style="1" bestFit="1" customWidth="1"/>
    <col min="160" max="160" width="24.625" style="1" bestFit="1" customWidth="1"/>
    <col min="161" max="161" width="26.375" style="1" bestFit="1" customWidth="1"/>
    <col min="162" max="162" width="39" style="1" bestFit="1" customWidth="1"/>
    <col min="163" max="163" width="46.375" style="1" bestFit="1" customWidth="1"/>
    <col min="164" max="164" width="31.875" style="1" bestFit="1" customWidth="1"/>
    <col min="165" max="165" width="21.625" style="1" bestFit="1" customWidth="1"/>
    <col min="166" max="166" width="23.5" style="1" bestFit="1" customWidth="1"/>
    <col min="167" max="167" width="23.875" style="1" bestFit="1" customWidth="1"/>
    <col min="168" max="168" width="37.375" style="1" bestFit="1" customWidth="1"/>
    <col min="169" max="169" width="23.375" style="1" bestFit="1" customWidth="1"/>
    <col min="170" max="170" width="24.625" style="1" bestFit="1" customWidth="1"/>
    <col min="171" max="171" width="23.375" style="1" bestFit="1" customWidth="1"/>
    <col min="172" max="172" width="39.125" style="1" bestFit="1" customWidth="1"/>
    <col min="173" max="173" width="23.875" style="1" bestFit="1" customWidth="1"/>
    <col min="174" max="174" width="26.5" style="1" bestFit="1" customWidth="1"/>
    <col min="175" max="175" width="23.875" style="1" bestFit="1" customWidth="1"/>
    <col min="176" max="176" width="44.125" style="1" bestFit="1" customWidth="1"/>
    <col min="177" max="177" width="23.875" style="1" bestFit="1" customWidth="1"/>
    <col min="178" max="178" width="29" style="1" bestFit="1" customWidth="1"/>
    <col min="179" max="179" width="25.375" style="1" bestFit="1" customWidth="1"/>
    <col min="180" max="180" width="19.875" style="1" bestFit="1" customWidth="1"/>
    <col min="181" max="181" width="11.625" style="1" bestFit="1" customWidth="1"/>
    <col min="182" max="189" width="60" style="1" bestFit="1" customWidth="1"/>
    <col min="190" max="190" width="63" style="1" bestFit="1" customWidth="1"/>
    <col min="191" max="193" width="64.5" style="1" bestFit="1" customWidth="1"/>
    <col min="194" max="194" width="67.5" style="1" bestFit="1" customWidth="1"/>
    <col min="195" max="197" width="38.625" style="1" bestFit="1" customWidth="1"/>
    <col min="198" max="198" width="18.125" style="1" bestFit="1" customWidth="1"/>
    <col min="199" max="201" width="77.625" style="1" bestFit="1" customWidth="1"/>
    <col min="202" max="202" width="54.5" style="1" bestFit="1" customWidth="1"/>
    <col min="203" max="204" width="61.375" style="1" bestFit="1" customWidth="1"/>
    <col min="205" max="205" width="64.375" style="1" bestFit="1" customWidth="1"/>
    <col min="206" max="214" width="67.625" style="1" bestFit="1" customWidth="1"/>
    <col min="215" max="215" width="70.5" style="1" bestFit="1" customWidth="1"/>
    <col min="216" max="222" width="65.875" style="1" bestFit="1" customWidth="1"/>
    <col min="223" max="223" width="23.5" style="1" bestFit="1" customWidth="1"/>
    <col min="224" max="225" width="55" style="1" bestFit="1" customWidth="1"/>
    <col min="226" max="226" width="49" style="1" bestFit="1" customWidth="1"/>
    <col min="227" max="227" width="23.875" style="1" bestFit="1" customWidth="1"/>
    <col min="228" max="230" width="87.5" style="1" bestFit="1" customWidth="1"/>
    <col min="231" max="231" width="90.375" style="1" bestFit="1" customWidth="1"/>
    <col min="232" max="234" width="65" style="1" bestFit="1" customWidth="1"/>
    <col min="235" max="235" width="34.375" style="1" bestFit="1" customWidth="1"/>
    <col min="236" max="237" width="97.125" style="1" bestFit="1" customWidth="1"/>
    <col min="238" max="238" width="100" style="1" bestFit="1" customWidth="1"/>
    <col min="239" max="241" width="95.375" style="1" bestFit="1" customWidth="1"/>
    <col min="242" max="242" width="23.5" style="1" bestFit="1" customWidth="1"/>
    <col min="243" max="243" width="23.875" style="1" bestFit="1" customWidth="1"/>
    <col min="244" max="245" width="69.875" style="1" bestFit="1" customWidth="1"/>
    <col min="246" max="246" width="37.375" style="1" bestFit="1" customWidth="1"/>
    <col min="247" max="247" width="57.875" style="1" bestFit="1" customWidth="1"/>
    <col min="248" max="248" width="50.5" style="1" bestFit="1" customWidth="1"/>
    <col min="249" max="250" width="60.5" style="1" bestFit="1" customWidth="1"/>
    <col min="251" max="251" width="63.375" style="1" bestFit="1" customWidth="1"/>
    <col min="252" max="252" width="41.5" style="1" bestFit="1" customWidth="1"/>
    <col min="253" max="253" width="44.5" style="1" bestFit="1" customWidth="1"/>
    <col min="254" max="256" width="72.625" style="1" bestFit="1" customWidth="1"/>
    <col min="257" max="257" width="75.625" style="1" bestFit="1" customWidth="1"/>
    <col min="258" max="263" width="70.875" style="1" bestFit="1" customWidth="1"/>
    <col min="264" max="264" width="23.5" style="1" bestFit="1" customWidth="1"/>
    <col min="265" max="265" width="41.875" style="1" bestFit="1" customWidth="1"/>
    <col min="266" max="266" width="44.625" style="1" bestFit="1" customWidth="1"/>
    <col min="267" max="267" width="23.875" style="1" bestFit="1" customWidth="1"/>
    <col min="268" max="274" width="94.5" style="1" bestFit="1" customWidth="1"/>
    <col min="275" max="275" width="26.125" style="1" bestFit="1" customWidth="1"/>
    <col min="276" max="276" width="37.375" style="1" bestFit="1" customWidth="1"/>
    <col min="277" max="277" width="40.375" style="1" bestFit="1" customWidth="1"/>
    <col min="278" max="281" width="60" style="1" bestFit="1" customWidth="1"/>
    <col min="282" max="282" width="54.625" style="1" bestFit="1" customWidth="1"/>
    <col min="283" max="287" width="50.125" style="1" bestFit="1" customWidth="1"/>
    <col min="288" max="288" width="25.125" style="1" bestFit="1" customWidth="1"/>
    <col min="289" max="289" width="40.125" style="1" bestFit="1" customWidth="1"/>
    <col min="290" max="290" width="24" style="1" bestFit="1" customWidth="1"/>
    <col min="291" max="295" width="50" style="1" bestFit="1" customWidth="1"/>
    <col min="296" max="296" width="23.5" style="1" bestFit="1" customWidth="1"/>
    <col min="297" max="297" width="23.875" style="1" bestFit="1" customWidth="1"/>
    <col min="298" max="299" width="66" style="1" bestFit="1" customWidth="1"/>
    <col min="300" max="300" width="43.875" style="1" bestFit="1" customWidth="1"/>
    <col min="301" max="303" width="48.125" style="1" bestFit="1" customWidth="1"/>
    <col min="304" max="304" width="51" style="1" bestFit="1" customWidth="1"/>
    <col min="305" max="305" width="55.125" style="1" bestFit="1" customWidth="1"/>
    <col min="306" max="306" width="36.5" style="1" bestFit="1" customWidth="1"/>
    <col min="307" max="308" width="35.625" style="1" bestFit="1" customWidth="1"/>
    <col min="309" max="309" width="26.375" style="1" bestFit="1" customWidth="1"/>
    <col min="310" max="313" width="46.375" style="1" bestFit="1" customWidth="1"/>
    <col min="314" max="314" width="23.5" style="1" bestFit="1" customWidth="1"/>
    <col min="315" max="315" width="23.875" style="1" bestFit="1" customWidth="1"/>
    <col min="316" max="316" width="37.375" style="1" bestFit="1" customWidth="1"/>
    <col min="317" max="317" width="23.375" style="1" bestFit="1" customWidth="1"/>
    <col min="318" max="318" width="24.625" style="1" bestFit="1" customWidth="1"/>
    <col min="319" max="319" width="23.375" style="1" bestFit="1" customWidth="1"/>
    <col min="320" max="320" width="39.125" style="1" bestFit="1" customWidth="1"/>
    <col min="321" max="321" width="23.875" style="1" bestFit="1" customWidth="1"/>
    <col min="322" max="322" width="26.5" style="1" bestFit="1" customWidth="1"/>
    <col min="323" max="323" width="23.875" style="1" bestFit="1" customWidth="1"/>
    <col min="324" max="324" width="44.125" style="1" bestFit="1" customWidth="1"/>
    <col min="325" max="325" width="23.875" style="1" bestFit="1" customWidth="1"/>
    <col min="326" max="326" width="29" style="1" bestFit="1" customWidth="1"/>
    <col min="327" max="327" width="25.375" style="1" bestFit="1" customWidth="1"/>
    <col min="328" max="328" width="19.875" style="1" bestFit="1" customWidth="1"/>
    <col min="329" max="329" width="14.625" style="1" bestFit="1" customWidth="1"/>
    <col min="330" max="330" width="22.375" style="1" bestFit="1" customWidth="1"/>
    <col min="331" max="332" width="13" style="1" bestFit="1" customWidth="1"/>
    <col min="333" max="333" width="9" style="1" bestFit="1" customWidth="1"/>
    <col min="334" max="335" width="13" style="1" bestFit="1" customWidth="1"/>
    <col min="336" max="336" width="9" style="1" bestFit="1" customWidth="1"/>
    <col min="337" max="338" width="13" style="1" bestFit="1" customWidth="1"/>
    <col min="339" max="339" width="9" style="1" bestFit="1" customWidth="1"/>
    <col min="340" max="341" width="13" style="1" bestFit="1" customWidth="1"/>
    <col min="342" max="342" width="9" style="1" bestFit="1" customWidth="1"/>
    <col min="343" max="343" width="11.875" style="1" bestFit="1" customWidth="1"/>
    <col min="344" max="344" width="13" style="1" bestFit="1" customWidth="1"/>
    <col min="345" max="345" width="9" style="1" bestFit="1" customWidth="1"/>
    <col min="346" max="347" width="13" style="1" bestFit="1" customWidth="1"/>
    <col min="348" max="348" width="9" style="1" bestFit="1" customWidth="1"/>
    <col min="349" max="349" width="7" style="1" bestFit="1" customWidth="1"/>
    <col min="350" max="350" width="13" style="1" bestFit="1" customWidth="1"/>
    <col min="351" max="351" width="9" style="1" bestFit="1" customWidth="1"/>
    <col min="352" max="353" width="13" style="1" bestFit="1" customWidth="1"/>
    <col min="354" max="354" width="9" style="1" bestFit="1" customWidth="1"/>
    <col min="355" max="356" width="13" style="1" bestFit="1" customWidth="1"/>
    <col min="357" max="357" width="9" style="1" bestFit="1" customWidth="1"/>
    <col min="358" max="359" width="13" style="1" bestFit="1" customWidth="1"/>
    <col min="360" max="360" width="9" style="1" bestFit="1" customWidth="1"/>
    <col min="361" max="362" width="13" style="1" bestFit="1" customWidth="1"/>
    <col min="363" max="363" width="10.625" style="1" bestFit="1" customWidth="1"/>
    <col min="364" max="364" width="13" style="1" bestFit="1" customWidth="1"/>
    <col min="365" max="365" width="14.5" style="1" bestFit="1" customWidth="1"/>
    <col min="366" max="366" width="10.625" style="1" bestFit="1" customWidth="1"/>
    <col min="367" max="367" width="13" style="1" bestFit="1" customWidth="1"/>
    <col min="368" max="368" width="14.5" style="1" bestFit="1" customWidth="1"/>
    <col min="369" max="369" width="10.625" style="1" bestFit="1" customWidth="1"/>
    <col min="370" max="371" width="14.5" style="1" bestFit="1" customWidth="1"/>
    <col min="372" max="372" width="10.625" style="1" bestFit="1" customWidth="1"/>
    <col min="373" max="373" width="13" style="1" bestFit="1" customWidth="1"/>
    <col min="374" max="374" width="14.5" style="1" bestFit="1" customWidth="1"/>
    <col min="375" max="375" width="10.625" style="1" bestFit="1" customWidth="1"/>
    <col min="376" max="376" width="13" style="1" bestFit="1" customWidth="1"/>
    <col min="377" max="377" width="14.5" style="1" bestFit="1" customWidth="1"/>
    <col min="378" max="378" width="10.625" style="1" bestFit="1" customWidth="1"/>
    <col min="379" max="379" width="13" style="1" bestFit="1" customWidth="1"/>
    <col min="380" max="380" width="14.5" style="1" bestFit="1" customWidth="1"/>
    <col min="381" max="381" width="10.625" style="1" bestFit="1" customWidth="1"/>
    <col min="382" max="383" width="14.5" style="1" bestFit="1" customWidth="1"/>
    <col min="384" max="384" width="10.625" style="1" bestFit="1" customWidth="1"/>
    <col min="385" max="386" width="14.5" style="1" bestFit="1" customWidth="1"/>
    <col min="387" max="387" width="10.625" style="1" bestFit="1" customWidth="1"/>
    <col min="388" max="389" width="14.5" style="1" bestFit="1" customWidth="1"/>
    <col min="390" max="390" width="10.625" style="1" bestFit="1" customWidth="1"/>
    <col min="391" max="392" width="14.5" style="1" bestFit="1" customWidth="1"/>
    <col min="393" max="393" width="10.625" style="1" bestFit="1" customWidth="1"/>
    <col min="394" max="395" width="14.5" style="1" bestFit="1" customWidth="1"/>
    <col min="396" max="396" width="10.625" style="1" bestFit="1" customWidth="1"/>
    <col min="397" max="397" width="7" style="1" bestFit="1" customWidth="1"/>
    <col min="398" max="398" width="14.5" style="1" bestFit="1" customWidth="1"/>
    <col min="399" max="399" width="10.625" style="1" bestFit="1" customWidth="1"/>
    <col min="400" max="400" width="13" style="1" bestFit="1" customWidth="1"/>
    <col min="401" max="401" width="14.5" style="1" bestFit="1" customWidth="1"/>
    <col min="402" max="402" width="10.625" style="1" bestFit="1" customWidth="1"/>
    <col min="403" max="403" width="7" style="1" bestFit="1" customWidth="1"/>
    <col min="404" max="404" width="14.5" style="1" bestFit="1" customWidth="1"/>
    <col min="405" max="405" width="10.625" style="1" bestFit="1" customWidth="1"/>
    <col min="406" max="407" width="14.5" style="1" bestFit="1" customWidth="1"/>
    <col min="408" max="408" width="10.625" style="1" bestFit="1" customWidth="1"/>
    <col min="409" max="410" width="14.5" style="1" bestFit="1" customWidth="1"/>
    <col min="411" max="411" width="10.625" style="1" bestFit="1" customWidth="1"/>
    <col min="412" max="412" width="7" style="1" bestFit="1" customWidth="1"/>
    <col min="413" max="413" width="14.5" style="1" bestFit="1" customWidth="1"/>
    <col min="414" max="414" width="10.625" style="1" bestFit="1" customWidth="1"/>
    <col min="415" max="415" width="13" style="1" bestFit="1" customWidth="1"/>
    <col min="416" max="416" width="14.5" style="1" bestFit="1" customWidth="1"/>
    <col min="417" max="417" width="10.625" style="1" bestFit="1" customWidth="1"/>
    <col min="418" max="418" width="13" style="1" bestFit="1" customWidth="1"/>
    <col min="419" max="419" width="14.5" style="1" bestFit="1" customWidth="1"/>
    <col min="420" max="420" width="10.625" style="1" bestFit="1" customWidth="1"/>
    <col min="421" max="421" width="13" style="1" bestFit="1" customWidth="1"/>
    <col min="422" max="422" width="14.5" style="1" bestFit="1" customWidth="1"/>
    <col min="423" max="423" width="10.625" style="1" bestFit="1" customWidth="1"/>
    <col min="424" max="425" width="14.5" style="1" bestFit="1" customWidth="1"/>
    <col min="426" max="426" width="10.625" style="1" bestFit="1" customWidth="1"/>
    <col min="427" max="428" width="14.5" style="1" bestFit="1" customWidth="1"/>
    <col min="429" max="429" width="10.625" style="1" bestFit="1" customWidth="1"/>
    <col min="430" max="431" width="14.5" style="1" bestFit="1" customWidth="1"/>
    <col min="432" max="432" width="10.625" style="1" bestFit="1" customWidth="1"/>
    <col min="433" max="433" width="13" style="1" bestFit="1" customWidth="1"/>
    <col min="434" max="434" width="14.5" style="1" bestFit="1" customWidth="1"/>
    <col min="435" max="435" width="10.625" style="1" bestFit="1" customWidth="1"/>
    <col min="436" max="436" width="13" style="1" bestFit="1" customWidth="1"/>
    <col min="437" max="437" width="14.5" style="1" bestFit="1" customWidth="1"/>
    <col min="438" max="438" width="10.625" style="1" bestFit="1" customWidth="1"/>
    <col min="439" max="440" width="14.5" style="1" bestFit="1" customWidth="1"/>
    <col min="441" max="441" width="10.625" style="1" bestFit="1" customWidth="1"/>
    <col min="442" max="443" width="14.5" style="1" bestFit="1" customWidth="1"/>
    <col min="444" max="444" width="10.625" style="1" bestFit="1" customWidth="1"/>
    <col min="445" max="446" width="14.5" style="1" bestFit="1" customWidth="1"/>
    <col min="447" max="447" width="10.625" style="1" bestFit="1" customWidth="1"/>
    <col min="448" max="449" width="14.5" style="1" bestFit="1" customWidth="1"/>
    <col min="450" max="450" width="10.625" style="1" bestFit="1" customWidth="1"/>
    <col min="451" max="452" width="14.5" style="1" bestFit="1" customWidth="1"/>
    <col min="453" max="453" width="11.625" style="1" bestFit="1" customWidth="1"/>
    <col min="454" max="454" width="14.5" style="1" bestFit="1" customWidth="1"/>
    <col min="455" max="455" width="15.625" style="1" bestFit="1" customWidth="1"/>
    <col min="456" max="456" width="11.625" style="1" bestFit="1" customWidth="1"/>
    <col min="457" max="457" width="14.5" style="1" bestFit="1" customWidth="1"/>
    <col min="458" max="458" width="15.625" style="1" bestFit="1" customWidth="1"/>
    <col min="459" max="459" width="11.625" style="1" bestFit="1" customWidth="1"/>
    <col min="460" max="460" width="13" style="1" bestFit="1" customWidth="1"/>
    <col min="461" max="461" width="15.625" style="1" bestFit="1" customWidth="1"/>
    <col min="462" max="462" width="11.625" style="1" bestFit="1" customWidth="1"/>
    <col min="463" max="464" width="15.625" style="1" bestFit="1" customWidth="1"/>
    <col min="465" max="465" width="11.625" style="1" bestFit="1" customWidth="1"/>
    <col min="466" max="467" width="15.625" style="1" bestFit="1" customWidth="1"/>
    <col min="468" max="468" width="11.625" style="1" bestFit="1" customWidth="1"/>
    <col min="469" max="470" width="15.625" style="1" bestFit="1" customWidth="1"/>
    <col min="471" max="471" width="12.875" style="1" bestFit="1" customWidth="1"/>
    <col min="472" max="473" width="16.625" style="1" bestFit="1" customWidth="1"/>
    <col min="474" max="474" width="12.875" style="1" bestFit="1" customWidth="1"/>
    <col min="475" max="476" width="16.625" style="1" bestFit="1" customWidth="1"/>
    <col min="477" max="477" width="11.875" style="1" bestFit="1" customWidth="1"/>
    <col min="478" max="479" width="15.625" style="1" bestFit="1" customWidth="1"/>
    <col min="480" max="480" width="20" style="1" bestFit="1" customWidth="1"/>
    <col min="481" max="482" width="7" style="1" bestFit="1" customWidth="1"/>
    <col min="483" max="483" width="8" style="1" bestFit="1" customWidth="1"/>
    <col min="484" max="485" width="11.875" style="1" bestFit="1" customWidth="1"/>
    <col min="486" max="486" width="8" style="1" bestFit="1" customWidth="1"/>
    <col min="487" max="487" width="10.625" style="1" bestFit="1" customWidth="1"/>
    <col min="488" max="488" width="11.875" style="1" bestFit="1" customWidth="1"/>
    <col min="489" max="489" width="8" style="1" bestFit="1" customWidth="1"/>
    <col min="490" max="490" width="7" style="1" bestFit="1" customWidth="1"/>
    <col min="491" max="491" width="11.875" style="1" bestFit="1" customWidth="1"/>
    <col min="492" max="492" width="8" style="1" bestFit="1" customWidth="1"/>
    <col min="493" max="493" width="7" style="1" bestFit="1" customWidth="1"/>
    <col min="494" max="494" width="11.875" style="1" bestFit="1" customWidth="1"/>
    <col min="495" max="495" width="8" style="1" bestFit="1" customWidth="1"/>
    <col min="496" max="497" width="11.875" style="1" bestFit="1" customWidth="1"/>
    <col min="498" max="498" width="8" style="1" bestFit="1" customWidth="1"/>
    <col min="499" max="499" width="7" style="1" bestFit="1" customWidth="1"/>
    <col min="500" max="500" width="11.875" style="1" bestFit="1" customWidth="1"/>
    <col min="501" max="501" width="8" style="1" bestFit="1" customWidth="1"/>
    <col min="502" max="503" width="11.875" style="1" bestFit="1" customWidth="1"/>
    <col min="504" max="504" width="8" style="1" bestFit="1" customWidth="1"/>
    <col min="505" max="506" width="11.875" style="1" bestFit="1" customWidth="1"/>
    <col min="507" max="507" width="8" style="1" bestFit="1" customWidth="1"/>
    <col min="508" max="509" width="11.875" style="1" bestFit="1" customWidth="1"/>
    <col min="510" max="510" width="9" style="1" bestFit="1" customWidth="1"/>
    <col min="511" max="511" width="7" style="1" bestFit="1" customWidth="1"/>
    <col min="512" max="512" width="13" style="1" bestFit="1" customWidth="1"/>
    <col min="513" max="513" width="9" style="1" bestFit="1" customWidth="1"/>
    <col min="514" max="514" width="11.875" style="1" bestFit="1" customWidth="1"/>
    <col min="515" max="515" width="13" style="1" bestFit="1" customWidth="1"/>
    <col min="516" max="516" width="9" style="1" bestFit="1" customWidth="1"/>
    <col min="517" max="518" width="13" style="1" bestFit="1" customWidth="1"/>
    <col min="519" max="519" width="9" style="1" bestFit="1" customWidth="1"/>
    <col min="520" max="521" width="13" style="1" bestFit="1" customWidth="1"/>
    <col min="522" max="522" width="9" style="1" bestFit="1" customWidth="1"/>
    <col min="523" max="524" width="13" style="1" bestFit="1" customWidth="1"/>
    <col min="525" max="525" width="9" style="1" bestFit="1" customWidth="1"/>
    <col min="526" max="527" width="13" style="1" bestFit="1" customWidth="1"/>
    <col min="528" max="528" width="9" style="1" bestFit="1" customWidth="1"/>
    <col min="529" max="529" width="7" style="1" bestFit="1" customWidth="1"/>
    <col min="530" max="530" width="13" style="1" bestFit="1" customWidth="1"/>
    <col min="531" max="531" width="9" style="1" bestFit="1" customWidth="1"/>
    <col min="532" max="533" width="13" style="1" bestFit="1" customWidth="1"/>
    <col min="534" max="534" width="9" style="1" bestFit="1" customWidth="1"/>
    <col min="535" max="536" width="13" style="1" bestFit="1" customWidth="1"/>
    <col min="537" max="537" width="9" style="1" bestFit="1" customWidth="1"/>
    <col min="538" max="539" width="13" style="1" bestFit="1" customWidth="1"/>
    <col min="540" max="540" width="9" style="1" bestFit="1" customWidth="1"/>
    <col min="541" max="542" width="13" style="1" bestFit="1" customWidth="1"/>
    <col min="543" max="543" width="9" style="1" bestFit="1" customWidth="1"/>
    <col min="544" max="544" width="11.875" style="1" bestFit="1" customWidth="1"/>
    <col min="545" max="545" width="13" style="1" bestFit="1" customWidth="1"/>
    <col min="546" max="546" width="9" style="1" bestFit="1" customWidth="1"/>
    <col min="547" max="548" width="13" style="1" bestFit="1" customWidth="1"/>
    <col min="549" max="549" width="9" style="1" bestFit="1" customWidth="1"/>
    <col min="550" max="551" width="13" style="1" bestFit="1" customWidth="1"/>
    <col min="552" max="552" width="9" style="1" bestFit="1" customWidth="1"/>
    <col min="553" max="553" width="11.875" style="1" bestFit="1" customWidth="1"/>
    <col min="554" max="554" width="13" style="1" bestFit="1" customWidth="1"/>
    <col min="555" max="555" width="9" style="1" bestFit="1" customWidth="1"/>
    <col min="556" max="556" width="7" style="1" bestFit="1" customWidth="1"/>
    <col min="557" max="557" width="13" style="1" bestFit="1" customWidth="1"/>
    <col min="558" max="558" width="9" style="1" bestFit="1" customWidth="1"/>
    <col min="559" max="560" width="13" style="1" bestFit="1" customWidth="1"/>
    <col min="561" max="561" width="9" style="1" bestFit="1" customWidth="1"/>
    <col min="562" max="563" width="13" style="1" bestFit="1" customWidth="1"/>
    <col min="564" max="564" width="9" style="1" bestFit="1" customWidth="1"/>
    <col min="565" max="566" width="13" style="1" bestFit="1" customWidth="1"/>
    <col min="567" max="567" width="9" style="1" bestFit="1" customWidth="1"/>
    <col min="568" max="569" width="13" style="1" bestFit="1" customWidth="1"/>
    <col min="570" max="570" width="9" style="1" bestFit="1" customWidth="1"/>
    <col min="571" max="571" width="11.875" style="1" bestFit="1" customWidth="1"/>
    <col min="572" max="572" width="13" style="1" bestFit="1" customWidth="1"/>
    <col min="573" max="573" width="9" style="1" bestFit="1" customWidth="1"/>
    <col min="574" max="575" width="13" style="1" bestFit="1" customWidth="1"/>
    <col min="576" max="576" width="9" style="1" bestFit="1" customWidth="1"/>
    <col min="577" max="577" width="7" style="1" bestFit="1" customWidth="1"/>
    <col min="578" max="578" width="13" style="1" bestFit="1" customWidth="1"/>
    <col min="579" max="579" width="9" style="1" bestFit="1" customWidth="1"/>
    <col min="580" max="581" width="13" style="1" bestFit="1" customWidth="1"/>
    <col min="582" max="582" width="9" style="1" bestFit="1" customWidth="1"/>
    <col min="583" max="584" width="13" style="1" bestFit="1" customWidth="1"/>
    <col min="585" max="585" width="9" style="1" bestFit="1" customWidth="1"/>
    <col min="586" max="587" width="13" style="1" bestFit="1" customWidth="1"/>
    <col min="588" max="588" width="9" style="1" bestFit="1" customWidth="1"/>
    <col min="589" max="590" width="13" style="1" bestFit="1" customWidth="1"/>
    <col min="591" max="591" width="10.625" style="1" bestFit="1" customWidth="1"/>
    <col min="592" max="592" width="13" style="1" bestFit="1" customWidth="1"/>
    <col min="593" max="593" width="14.5" style="1" bestFit="1" customWidth="1"/>
    <col min="594" max="594" width="10.625" style="1" bestFit="1" customWidth="1"/>
    <col min="595" max="595" width="13" style="1" bestFit="1" customWidth="1"/>
    <col min="596" max="596" width="14.5" style="1" bestFit="1" customWidth="1"/>
    <col min="597" max="597" width="10.625" style="1" bestFit="1" customWidth="1"/>
    <col min="598" max="599" width="14.5" style="1" bestFit="1" customWidth="1"/>
    <col min="600" max="600" width="10.625" style="1" bestFit="1" customWidth="1"/>
    <col min="601" max="601" width="13" style="1" bestFit="1" customWidth="1"/>
    <col min="602" max="602" width="14.5" style="1" bestFit="1" customWidth="1"/>
    <col min="603" max="603" width="10.625" style="1" bestFit="1" customWidth="1"/>
    <col min="604" max="604" width="13" style="1" bestFit="1" customWidth="1"/>
    <col min="605" max="605" width="14.5" style="1" bestFit="1" customWidth="1"/>
    <col min="606" max="606" width="10.625" style="1" bestFit="1" customWidth="1"/>
    <col min="607" max="607" width="13" style="1" bestFit="1" customWidth="1"/>
    <col min="608" max="608" width="14.5" style="1" bestFit="1" customWidth="1"/>
    <col min="609" max="609" width="10.625" style="1" bestFit="1" customWidth="1"/>
    <col min="610" max="611" width="14.5" style="1" bestFit="1" customWidth="1"/>
    <col min="612" max="612" width="10.625" style="1" bestFit="1" customWidth="1"/>
    <col min="613" max="614" width="14.5" style="1" bestFit="1" customWidth="1"/>
    <col min="615" max="615" width="10.625" style="1" bestFit="1" customWidth="1"/>
    <col min="616" max="617" width="14.5" style="1" bestFit="1" customWidth="1"/>
    <col min="618" max="618" width="10.625" style="1" bestFit="1" customWidth="1"/>
    <col min="619" max="620" width="14.5" style="1" bestFit="1" customWidth="1"/>
    <col min="621" max="621" width="10.625" style="1" bestFit="1" customWidth="1"/>
    <col min="622" max="623" width="14.5" style="1" bestFit="1" customWidth="1"/>
    <col min="624" max="624" width="10.625" style="1" bestFit="1" customWidth="1"/>
    <col min="625" max="625" width="7" style="1" bestFit="1" customWidth="1"/>
    <col min="626" max="626" width="14.5" style="1" bestFit="1" customWidth="1"/>
    <col min="627" max="627" width="10.625" style="1" bestFit="1" customWidth="1"/>
    <col min="628" max="628" width="13" style="1" bestFit="1" customWidth="1"/>
    <col min="629" max="629" width="14.5" style="1" bestFit="1" customWidth="1"/>
    <col min="630" max="630" width="10.625" style="1" bestFit="1" customWidth="1"/>
    <col min="631" max="631" width="7" style="1" bestFit="1" customWidth="1"/>
    <col min="632" max="632" width="14.5" style="1" bestFit="1" customWidth="1"/>
    <col min="633" max="633" width="10.625" style="1" bestFit="1" customWidth="1"/>
    <col min="634" max="635" width="14.5" style="1" bestFit="1" customWidth="1"/>
    <col min="636" max="636" width="10.625" style="1" bestFit="1" customWidth="1"/>
    <col min="637" max="638" width="14.5" style="1" bestFit="1" customWidth="1"/>
    <col min="639" max="639" width="10.625" style="1" bestFit="1" customWidth="1"/>
    <col min="640" max="640" width="7" style="1" bestFit="1" customWidth="1"/>
    <col min="641" max="641" width="14.5" style="1" bestFit="1" customWidth="1"/>
    <col min="642" max="642" width="10.625" style="1" bestFit="1" customWidth="1"/>
    <col min="643" max="643" width="13" style="1" bestFit="1" customWidth="1"/>
    <col min="644" max="644" width="14.5" style="1" bestFit="1" customWidth="1"/>
    <col min="645" max="645" width="10.625" style="1" bestFit="1" customWidth="1"/>
    <col min="646" max="646" width="13" style="1" bestFit="1" customWidth="1"/>
    <col min="647" max="647" width="14.5" style="1" bestFit="1" customWidth="1"/>
    <col min="648" max="648" width="10.625" style="1" bestFit="1" customWidth="1"/>
    <col min="649" max="649" width="13" style="1" bestFit="1" customWidth="1"/>
    <col min="650" max="650" width="14.5" style="1" bestFit="1" customWidth="1"/>
    <col min="651" max="651" width="10.625" style="1" bestFit="1" customWidth="1"/>
    <col min="652" max="653" width="14.5" style="1" bestFit="1" customWidth="1"/>
    <col min="654" max="654" width="10.625" style="1" bestFit="1" customWidth="1"/>
    <col min="655" max="656" width="14.5" style="1" bestFit="1" customWidth="1"/>
    <col min="657" max="657" width="10.625" style="1" bestFit="1" customWidth="1"/>
    <col min="658" max="659" width="14.5" style="1" bestFit="1" customWidth="1"/>
    <col min="660" max="660" width="10.625" style="1" bestFit="1" customWidth="1"/>
    <col min="661" max="661" width="13" style="1" bestFit="1" customWidth="1"/>
    <col min="662" max="662" width="14.5" style="1" bestFit="1" customWidth="1"/>
    <col min="663" max="663" width="10.625" style="1" bestFit="1" customWidth="1"/>
    <col min="664" max="664" width="13" style="1" bestFit="1" customWidth="1"/>
    <col min="665" max="665" width="14.5" style="1" bestFit="1" customWidth="1"/>
    <col min="666" max="666" width="10.625" style="1" bestFit="1" customWidth="1"/>
    <col min="667" max="668" width="14.5" style="1" bestFit="1" customWidth="1"/>
    <col min="669" max="669" width="10.625" style="1" bestFit="1" customWidth="1"/>
    <col min="670" max="671" width="14.5" style="1" bestFit="1" customWidth="1"/>
    <col min="672" max="672" width="10.625" style="1" bestFit="1" customWidth="1"/>
    <col min="673" max="674" width="14.5" style="1" bestFit="1" customWidth="1"/>
    <col min="675" max="675" width="10.625" style="1" bestFit="1" customWidth="1"/>
    <col min="676" max="677" width="14.5" style="1" bestFit="1" customWidth="1"/>
    <col min="678" max="678" width="10.625" style="1" bestFit="1" customWidth="1"/>
    <col min="679" max="680" width="14.5" style="1" bestFit="1" customWidth="1"/>
    <col min="681" max="681" width="11.625" style="1" bestFit="1" customWidth="1"/>
    <col min="682" max="682" width="14.5" style="1" bestFit="1" customWidth="1"/>
    <col min="683" max="683" width="15.625" style="1" bestFit="1" customWidth="1"/>
    <col min="684" max="684" width="11.625" style="1" bestFit="1" customWidth="1"/>
    <col min="685" max="685" width="14.5" style="1" bestFit="1" customWidth="1"/>
    <col min="686" max="686" width="15.625" style="1" bestFit="1" customWidth="1"/>
    <col min="687" max="687" width="11.625" style="1" bestFit="1" customWidth="1"/>
    <col min="688" max="688" width="13" style="1" bestFit="1" customWidth="1"/>
    <col min="689" max="689" width="15.625" style="1" bestFit="1" customWidth="1"/>
    <col min="690" max="690" width="11.625" style="1" bestFit="1" customWidth="1"/>
    <col min="691" max="692" width="15.625" style="1" bestFit="1" customWidth="1"/>
    <col min="693" max="693" width="11.625" style="1" bestFit="1" customWidth="1"/>
    <col min="694" max="695" width="15.625" style="1" bestFit="1" customWidth="1"/>
    <col min="696" max="696" width="11.625" style="1" bestFit="1" customWidth="1"/>
    <col min="697" max="698" width="15.625" style="1" bestFit="1" customWidth="1"/>
    <col min="699" max="699" width="12.875" style="1" bestFit="1" customWidth="1"/>
    <col min="700" max="701" width="16.625" style="1" bestFit="1" customWidth="1"/>
    <col min="702" max="702" width="12.875" style="1" bestFit="1" customWidth="1"/>
    <col min="703" max="704" width="16.625" style="1" bestFit="1" customWidth="1"/>
    <col min="705" max="705" width="11.875" style="1" bestFit="1" customWidth="1"/>
    <col min="706" max="707" width="15.625" style="1" bestFit="1" customWidth="1"/>
    <col min="708" max="708" width="33.875" style="1" bestFit="1" customWidth="1"/>
    <col min="709" max="709" width="27.125" style="1" bestFit="1" customWidth="1"/>
    <col min="710" max="710" width="25" style="1" bestFit="1" customWidth="1"/>
    <col min="711" max="16384" width="12.875" style="1"/>
  </cols>
  <sheetData>
    <row r="1" spans="1:710" ht="15.75" x14ac:dyDescent="0.25">
      <c r="X1"/>
      <c r="Y1"/>
    </row>
    <row r="2" spans="1:710" ht="16.5" thickBot="1" x14ac:dyDescent="0.3">
      <c r="X2"/>
      <c r="Y2"/>
    </row>
    <row r="3" spans="1:710" ht="21.95" customHeight="1" thickBot="1" x14ac:dyDescent="0.3">
      <c r="C3" s="981" t="s">
        <v>834</v>
      </c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3"/>
      <c r="X3"/>
      <c r="Y3"/>
      <c r="Z3"/>
      <c r="AA3"/>
    </row>
    <row r="4" spans="1:710" ht="16.5" thickBot="1" x14ac:dyDescent="0.3">
      <c r="C4" s="2"/>
      <c r="D4" s="2"/>
      <c r="E4" s="2"/>
      <c r="F4" s="2"/>
      <c r="G4" s="2"/>
      <c r="H4" s="2"/>
      <c r="I4" s="2"/>
      <c r="X4"/>
      <c r="Y4"/>
      <c r="Z4"/>
      <c r="AA4"/>
    </row>
    <row r="5" spans="1:710" ht="18.95" customHeight="1" x14ac:dyDescent="0.25">
      <c r="C5" s="2"/>
      <c r="D5" s="964" t="s">
        <v>0</v>
      </c>
      <c r="E5" s="965"/>
      <c r="F5" s="965"/>
      <c r="G5" s="965"/>
      <c r="H5" s="964" t="s">
        <v>1</v>
      </c>
      <c r="I5" s="968" t="s">
        <v>2</v>
      </c>
      <c r="J5" s="969"/>
      <c r="K5" s="972" t="s">
        <v>3</v>
      </c>
      <c r="L5" s="973"/>
      <c r="M5" s="973"/>
      <c r="N5" s="973"/>
      <c r="O5" s="974"/>
      <c r="R5" s="592" t="s">
        <v>980</v>
      </c>
      <c r="S5" s="593" t="s">
        <v>936</v>
      </c>
      <c r="T5" s="593" t="s">
        <v>937</v>
      </c>
      <c r="U5" s="593" t="s">
        <v>938</v>
      </c>
      <c r="V5" s="593" t="s">
        <v>939</v>
      </c>
      <c r="X5" s="551" t="s">
        <v>952</v>
      </c>
      <c r="Y5" s="551" t="s">
        <v>27</v>
      </c>
      <c r="Z5" s="551" t="s">
        <v>33</v>
      </c>
      <c r="AA5" t="s">
        <v>6</v>
      </c>
      <c r="AB5" t="s">
        <v>5</v>
      </c>
      <c r="AC5" t="s">
        <v>4</v>
      </c>
      <c r="AD5"/>
      <c r="AE5"/>
      <c r="AF5" s="552" t="s">
        <v>958</v>
      </c>
      <c r="AG5" s="552" t="s">
        <v>959</v>
      </c>
      <c r="AH5"/>
      <c r="AI5" s="551" t="s">
        <v>980</v>
      </c>
      <c r="AJ5" s="634" t="s">
        <v>936</v>
      </c>
      <c r="AK5" s="634" t="s">
        <v>937</v>
      </c>
      <c r="AL5" s="634" t="s">
        <v>938</v>
      </c>
      <c r="AM5" s="634" t="s">
        <v>939</v>
      </c>
      <c r="AN5"/>
      <c r="AO5" s="551" t="s">
        <v>980</v>
      </c>
      <c r="AP5" t="s">
        <v>977</v>
      </c>
      <c r="AQ5" t="s">
        <v>15</v>
      </c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 s="551" t="s">
        <v>980</v>
      </c>
      <c r="BN5" t="s">
        <v>6</v>
      </c>
      <c r="BO5" t="s">
        <v>5</v>
      </c>
      <c r="BP5" t="s">
        <v>4</v>
      </c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</row>
    <row r="6" spans="1:710" ht="18.95" customHeight="1" thickBot="1" x14ac:dyDescent="0.35">
      <c r="D6" s="966"/>
      <c r="E6" s="967"/>
      <c r="F6" s="967"/>
      <c r="G6" s="967"/>
      <c r="H6" s="966"/>
      <c r="I6" s="970"/>
      <c r="J6" s="971"/>
      <c r="K6" s="975">
        <v>2020</v>
      </c>
      <c r="L6" s="976"/>
      <c r="M6" s="976"/>
      <c r="N6" s="976"/>
      <c r="O6" s="977"/>
      <c r="R6" s="594" t="s">
        <v>943</v>
      </c>
      <c r="S6" s="593">
        <v>0.97405341019585989</v>
      </c>
      <c r="T6" s="593">
        <v>0</v>
      </c>
      <c r="U6" s="593">
        <v>0</v>
      </c>
      <c r="V6" s="593">
        <v>0</v>
      </c>
      <c r="X6" s="562" t="s">
        <v>943</v>
      </c>
      <c r="Y6"/>
      <c r="Z6"/>
      <c r="AA6" s="559">
        <v>3368249.9620000003</v>
      </c>
      <c r="AB6" s="559">
        <v>531131902.15956998</v>
      </c>
      <c r="AC6" s="559">
        <v>590288042.96766007</v>
      </c>
      <c r="AD6"/>
      <c r="AE6" s="563" t="s">
        <v>943</v>
      </c>
      <c r="AF6" s="552">
        <v>0.21892917196461362</v>
      </c>
      <c r="AG6" s="552">
        <v>0.2087117761808773</v>
      </c>
      <c r="AH6"/>
      <c r="AI6" s="563" t="s">
        <v>911</v>
      </c>
      <c r="AJ6" s="552">
        <v>0.78555555555555556</v>
      </c>
      <c r="AK6" s="552">
        <v>0</v>
      </c>
      <c r="AL6" s="552">
        <v>0</v>
      </c>
      <c r="AM6" s="552">
        <v>0</v>
      </c>
      <c r="AN6"/>
      <c r="AO6" s="563" t="s">
        <v>911</v>
      </c>
      <c r="AP6" s="552">
        <v>0.78555555555555556</v>
      </c>
      <c r="AQ6" s="552">
        <v>0.15459090909090908</v>
      </c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 s="563" t="s">
        <v>911</v>
      </c>
      <c r="BN6" s="591">
        <v>0</v>
      </c>
      <c r="BO6" s="591">
        <v>2149015.2609899999</v>
      </c>
      <c r="BP6" s="591">
        <v>3383405.3312300001</v>
      </c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</row>
    <row r="7" spans="1:710" ht="32.1" customHeight="1" thickBot="1" x14ac:dyDescent="0.35">
      <c r="A7" s="575" t="s">
        <v>952</v>
      </c>
      <c r="B7" s="576" t="s">
        <v>27</v>
      </c>
      <c r="C7" s="581" t="s">
        <v>33</v>
      </c>
      <c r="D7" s="3" t="s">
        <v>948</v>
      </c>
      <c r="E7" s="4" t="s">
        <v>949</v>
      </c>
      <c r="F7" s="4" t="s">
        <v>950</v>
      </c>
      <c r="G7" s="4" t="s">
        <v>951</v>
      </c>
      <c r="H7" s="5" t="s">
        <v>940</v>
      </c>
      <c r="I7" s="550" t="s">
        <v>42</v>
      </c>
      <c r="J7" s="546" t="s">
        <v>941</v>
      </c>
      <c r="K7" s="561" t="s">
        <v>954</v>
      </c>
      <c r="L7" s="560" t="s">
        <v>955</v>
      </c>
      <c r="M7" s="560" t="s">
        <v>956</v>
      </c>
      <c r="N7" s="7" t="s">
        <v>7</v>
      </c>
      <c r="O7" s="548" t="s">
        <v>8</v>
      </c>
      <c r="R7" s="595" t="s">
        <v>395</v>
      </c>
      <c r="S7" s="593">
        <v>0.95864345826915809</v>
      </c>
      <c r="T7" s="593">
        <v>0</v>
      </c>
      <c r="U7" s="593">
        <v>0</v>
      </c>
      <c r="V7" s="593">
        <v>0</v>
      </c>
      <c r="X7" s="562" t="s">
        <v>943</v>
      </c>
      <c r="Y7" t="s">
        <v>395</v>
      </c>
      <c r="Z7"/>
      <c r="AA7" s="559">
        <v>0</v>
      </c>
      <c r="AB7" s="559">
        <v>12233497</v>
      </c>
      <c r="AC7" s="559">
        <v>14651425.335999999</v>
      </c>
      <c r="AD7"/>
      <c r="AE7" s="564" t="s">
        <v>395</v>
      </c>
      <c r="AF7" s="552">
        <v>0.21933516453375504</v>
      </c>
      <c r="AG7" s="552">
        <v>0.21183531746031745</v>
      </c>
      <c r="AH7"/>
      <c r="AI7" s="563" t="s">
        <v>979</v>
      </c>
      <c r="AJ7" s="559">
        <v>0.78555555555555556</v>
      </c>
      <c r="AK7" s="559">
        <v>0</v>
      </c>
      <c r="AL7" s="559">
        <v>0</v>
      </c>
      <c r="AM7" s="559">
        <v>0</v>
      </c>
      <c r="AN7"/>
      <c r="AO7" s="563" t="s">
        <v>979</v>
      </c>
      <c r="AP7" s="552">
        <v>0.78555555555555556</v>
      </c>
      <c r="AQ7" s="552">
        <v>0.15459090909090908</v>
      </c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 s="563" t="s">
        <v>979</v>
      </c>
      <c r="BN7" s="559">
        <v>0</v>
      </c>
      <c r="BO7" s="559">
        <v>2149015.2609899999</v>
      </c>
      <c r="BP7" s="559">
        <v>3383405.3312300001</v>
      </c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</row>
    <row r="8" spans="1:710" ht="21.95" customHeight="1" thickBot="1" x14ac:dyDescent="0.35">
      <c r="A8" s="577" t="s">
        <v>935</v>
      </c>
      <c r="B8" s="578" t="s">
        <v>946</v>
      </c>
      <c r="C8" s="582" t="str">
        <f>RESUMEN!C8</f>
        <v>LÍNEA ESTRATÉGICA 1. BUCARAMANGA EQUITATIVA E INCLUYENTE</v>
      </c>
      <c r="D8" s="556">
        <f>RESUMEN!E8</f>
        <v>0.96710515651859563</v>
      </c>
      <c r="E8" s="556">
        <f>RESUMEN!F8</f>
        <v>0</v>
      </c>
      <c r="F8" s="556">
        <f>RESUMEN!G8</f>
        <v>0</v>
      </c>
      <c r="G8" s="556">
        <f>RESUMEN!H8</f>
        <v>0</v>
      </c>
      <c r="H8" s="556">
        <f>RESUMEN!I8</f>
        <v>0.21217830334304996</v>
      </c>
      <c r="I8" s="556">
        <f>RESUMEN!J8</f>
        <v>0.21594743880799233</v>
      </c>
      <c r="J8" s="522">
        <f>RESUMEN!K8</f>
        <v>0.21594743880799233</v>
      </c>
      <c r="K8" s="520">
        <f>SUM(K9:K47)</f>
        <v>590288042.96766007</v>
      </c>
      <c r="L8" s="520">
        <f>SUM(L9:L47)</f>
        <v>531131902.15956992</v>
      </c>
      <c r="M8" s="520">
        <f>SUM(M9:M47)</f>
        <v>3368249.9620000003</v>
      </c>
      <c r="N8" s="363">
        <f>IF(K8=0,"-",+L8/K8)</f>
        <v>0.89978428072050387</v>
      </c>
      <c r="O8" s="363">
        <f>IF(M8=0," -",IF(L8=0,100%,M8/L8))</f>
        <v>6.3416449817922339E-3</v>
      </c>
      <c r="R8" s="596" t="s">
        <v>851</v>
      </c>
      <c r="S8" s="593">
        <v>0.75</v>
      </c>
      <c r="T8" s="593">
        <v>0</v>
      </c>
      <c r="U8" s="593">
        <v>0</v>
      </c>
      <c r="V8" s="593">
        <v>0</v>
      </c>
      <c r="X8" s="562" t="s">
        <v>943</v>
      </c>
      <c r="Y8" t="s">
        <v>395</v>
      </c>
      <c r="Z8" t="s">
        <v>851</v>
      </c>
      <c r="AA8" s="559">
        <v>0</v>
      </c>
      <c r="AB8" s="559">
        <v>1868491</v>
      </c>
      <c r="AC8" s="559">
        <v>2015622</v>
      </c>
      <c r="AD8"/>
      <c r="AE8" s="565" t="s">
        <v>851</v>
      </c>
      <c r="AF8" s="552">
        <v>0.1875</v>
      </c>
      <c r="AG8" s="552">
        <v>0.25</v>
      </c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</row>
    <row r="9" spans="1:710" ht="20.100000000000001" customHeight="1" thickBot="1" x14ac:dyDescent="0.35">
      <c r="A9" s="577" t="s">
        <v>943</v>
      </c>
      <c r="B9" s="579" t="s">
        <v>953</v>
      </c>
      <c r="C9" s="583" t="str">
        <f>RESUMEN!C9</f>
        <v>EDUCACIÓN DE CALIDAD, GARANTÍA DE UNA CIUDAD DE OPORTUNIDADES</v>
      </c>
      <c r="D9" s="556">
        <f>RESUMEN!E9</f>
        <v>0.96951212484993998</v>
      </c>
      <c r="E9" s="556">
        <f>RESUMEN!F9</f>
        <v>0</v>
      </c>
      <c r="F9" s="556">
        <f>RESUMEN!G9</f>
        <v>0</v>
      </c>
      <c r="G9" s="556">
        <f>RESUMEN!H9</f>
        <v>0</v>
      </c>
      <c r="H9" s="556">
        <f>RESUMEN!I9</f>
        <v>0.2066086691086691</v>
      </c>
      <c r="I9" s="556">
        <f>RESUMEN!J9</f>
        <v>0.20073567930830011</v>
      </c>
      <c r="J9" s="522">
        <f>RESUMEN!K9</f>
        <v>0.20073567930830011</v>
      </c>
      <c r="K9" s="527"/>
      <c r="L9" s="527"/>
      <c r="M9" s="527"/>
      <c r="N9" s="529" t="str">
        <f>IF(K9=0,"-",+L9/K9)</f>
        <v>-</v>
      </c>
      <c r="O9" s="529" t="str">
        <f>IF(M9=0," -",IF(L9=0,100%,M9/L9))</f>
        <v xml:space="preserve"> -</v>
      </c>
      <c r="R9" s="596" t="s">
        <v>850</v>
      </c>
      <c r="S9" s="593">
        <v>0.99135829161176992</v>
      </c>
      <c r="T9" s="593">
        <v>0</v>
      </c>
      <c r="U9" s="593">
        <v>0</v>
      </c>
      <c r="V9" s="593">
        <v>0</v>
      </c>
      <c r="X9" s="562" t="s">
        <v>943</v>
      </c>
      <c r="Y9" t="s">
        <v>395</v>
      </c>
      <c r="Z9" t="s">
        <v>850</v>
      </c>
      <c r="AA9" s="559">
        <v>0</v>
      </c>
      <c r="AB9" s="559">
        <v>7284131</v>
      </c>
      <c r="AC9" s="559">
        <v>8722368.3359999992</v>
      </c>
      <c r="AD9"/>
      <c r="AE9" s="565" t="s">
        <v>850</v>
      </c>
      <c r="AF9" s="552">
        <v>0.29132171576008536</v>
      </c>
      <c r="AG9" s="552">
        <v>0.23303571428571429</v>
      </c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</row>
    <row r="10" spans="1:710" ht="20.100000000000001" customHeight="1" thickBot="1" x14ac:dyDescent="0.35">
      <c r="A10" s="577" t="s">
        <v>943</v>
      </c>
      <c r="B10" s="580" t="s">
        <v>378</v>
      </c>
      <c r="C10" s="566" t="str">
        <f>RESUMEN!C10</f>
        <v>Cobertura y Equidad de la Educación Preescolar, Básica y Media</v>
      </c>
      <c r="D10" s="556">
        <f>RESUMEN!E10</f>
        <v>0.95631016042780748</v>
      </c>
      <c r="E10" s="556">
        <f>RESUMEN!F10</f>
        <v>0</v>
      </c>
      <c r="F10" s="556">
        <f>RESUMEN!G10</f>
        <v>0</v>
      </c>
      <c r="G10" s="556">
        <f>RESUMEN!H10</f>
        <v>0</v>
      </c>
      <c r="H10" s="556">
        <f>RESUMEN!I10</f>
        <v>0.2508928571428572</v>
      </c>
      <c r="I10" s="556">
        <f>RESUMEN!J10</f>
        <v>0.23825349564417406</v>
      </c>
      <c r="J10" s="522">
        <f>RESUMEN!K10</f>
        <v>0.23825349564417406</v>
      </c>
      <c r="K10" s="13">
        <f>+SUM('LÍNEA 1'!BS11:BS22)</f>
        <v>48410569.062820002</v>
      </c>
      <c r="L10" s="13">
        <f>+SUM('LÍNEA 1'!BT11:BT22)</f>
        <v>44249543.963990003</v>
      </c>
      <c r="M10" s="13">
        <f>+SUM('LÍNEA 1'!BU11:BU22)</f>
        <v>0</v>
      </c>
      <c r="N10" s="15">
        <f>IF(K10=0,"-",+L10/K10)</f>
        <v>0.914047176486803</v>
      </c>
      <c r="O10" s="15" t="str">
        <f>IF(M10=0," -",IF(L10=0,100%,M10/L10))</f>
        <v xml:space="preserve"> -</v>
      </c>
      <c r="R10" s="596" t="s">
        <v>853</v>
      </c>
      <c r="S10" s="593">
        <v>1</v>
      </c>
      <c r="T10" s="593">
        <v>0</v>
      </c>
      <c r="U10" s="593">
        <v>0</v>
      </c>
      <c r="V10" s="593">
        <v>0</v>
      </c>
      <c r="X10" s="562" t="s">
        <v>943</v>
      </c>
      <c r="Y10" t="s">
        <v>395</v>
      </c>
      <c r="Z10" t="s">
        <v>853</v>
      </c>
      <c r="AA10" s="559">
        <v>0</v>
      </c>
      <c r="AB10" s="559">
        <v>25500</v>
      </c>
      <c r="AC10" s="559">
        <v>58000</v>
      </c>
      <c r="AD10"/>
      <c r="AE10" s="565" t="s">
        <v>853</v>
      </c>
      <c r="AF10" s="552">
        <v>0.17857142857142858</v>
      </c>
      <c r="AG10" s="552">
        <v>0.1607142857142857</v>
      </c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</row>
    <row r="11" spans="1:710" ht="20.100000000000001" customHeight="1" thickBot="1" x14ac:dyDescent="0.35">
      <c r="A11" s="577" t="s">
        <v>943</v>
      </c>
      <c r="B11" s="580" t="s">
        <v>378</v>
      </c>
      <c r="C11" s="566" t="str">
        <f>RESUMEN!C11</f>
        <v>Calidad y Fortalecimiento de la Educación Preescolar, Básica y Media</v>
      </c>
      <c r="D11" s="556">
        <f>RESUMEN!E11</f>
        <v>0.98403428571428575</v>
      </c>
      <c r="E11" s="556">
        <f>RESUMEN!F11</f>
        <v>0</v>
      </c>
      <c r="F11" s="556">
        <f>RESUMEN!G11</f>
        <v>0</v>
      </c>
      <c r="G11" s="556">
        <f>RESUMEN!H11</f>
        <v>0</v>
      </c>
      <c r="H11" s="556">
        <f>RESUMEN!I11</f>
        <v>0.19191919191919193</v>
      </c>
      <c r="I11" s="556">
        <f>RESUMEN!J11</f>
        <v>0.16857755102040817</v>
      </c>
      <c r="J11" s="522">
        <f>RESUMEN!K11</f>
        <v>0.16857755102040817</v>
      </c>
      <c r="K11" s="13">
        <f>+SUM('LÍNEA 1'!BS23:BS33)</f>
        <v>240759919.95041001</v>
      </c>
      <c r="L11" s="13">
        <f>+SUM('LÍNEA 1'!BT23:BT33)</f>
        <v>237356850.35692</v>
      </c>
      <c r="M11" s="13">
        <f>+SUM('LÍNEA 1'!BU23:BU33)</f>
        <v>0</v>
      </c>
      <c r="N11" s="15">
        <f>IF(K11=0,"-",+L11/K11)</f>
        <v>0.98586529853394644</v>
      </c>
      <c r="O11" s="15" t="str">
        <f>IF(M11=0," -",IF(L11=0,100%,M11/L11))</f>
        <v xml:space="preserve"> -</v>
      </c>
      <c r="R11" s="596" t="s">
        <v>848</v>
      </c>
      <c r="S11" s="593">
        <v>0.85</v>
      </c>
      <c r="T11" s="593">
        <v>0</v>
      </c>
      <c r="U11" s="593">
        <v>0</v>
      </c>
      <c r="V11" s="593">
        <v>0</v>
      </c>
      <c r="X11" s="562" t="s">
        <v>943</v>
      </c>
      <c r="Y11" t="s">
        <v>395</v>
      </c>
      <c r="Z11" t="s">
        <v>848</v>
      </c>
      <c r="AA11" s="559">
        <v>0</v>
      </c>
      <c r="AB11" s="559">
        <v>82973</v>
      </c>
      <c r="AC11" s="559">
        <v>172933</v>
      </c>
      <c r="AD11"/>
      <c r="AE11" s="565" t="s">
        <v>848</v>
      </c>
      <c r="AF11" s="552">
        <v>0.1125</v>
      </c>
      <c r="AG11" s="552">
        <v>8.3333333333333329E-2</v>
      </c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</row>
    <row r="12" spans="1:710" ht="20.100000000000001" customHeight="1" thickBot="1" x14ac:dyDescent="0.35">
      <c r="A12" s="577" t="s">
        <v>943</v>
      </c>
      <c r="B12" s="580" t="s">
        <v>378</v>
      </c>
      <c r="C12" s="566" t="str">
        <f>RESUMEN!C12</f>
        <v>Calidad y Fomento de la educación Superior</v>
      </c>
      <c r="D12" s="556">
        <f>RESUMEN!E12</f>
        <v>1</v>
      </c>
      <c r="E12" s="556">
        <f>RESUMEN!F12</f>
        <v>0</v>
      </c>
      <c r="F12" s="556">
        <f>RESUMEN!G12</f>
        <v>0</v>
      </c>
      <c r="G12" s="556">
        <f>RESUMEN!H12</f>
        <v>0</v>
      </c>
      <c r="H12" s="556">
        <f>RESUMEN!I12</f>
        <v>8.3333333333333329E-2</v>
      </c>
      <c r="I12" s="556">
        <f>RESUMEN!J12</f>
        <v>8.3333333333333329E-2</v>
      </c>
      <c r="J12" s="522">
        <f>RESUMEN!K12</f>
        <v>8.3333333333333329E-2</v>
      </c>
      <c r="K12" s="13">
        <f>+SUM('LÍNEA 1'!BS34:BS36)</f>
        <v>4851138.0603400003</v>
      </c>
      <c r="L12" s="13">
        <f>+SUM('LÍNEA 1'!BT34:BT36)</f>
        <v>3017986.3537900001</v>
      </c>
      <c r="M12" s="13">
        <f>+SUM('LÍNEA 1'!BU34:BU36)</f>
        <v>1068249.9620000001</v>
      </c>
      <c r="N12" s="15">
        <f>IF(K12=0,"-",+L12/K12)</f>
        <v>0.62211924629877047</v>
      </c>
      <c r="O12" s="15">
        <f>IF(M12=0," -",IF(L12=0,100%,M12/L12))</f>
        <v>0.35396116376022946</v>
      </c>
      <c r="R12" s="596" t="s">
        <v>847</v>
      </c>
      <c r="S12" s="593">
        <v>1</v>
      </c>
      <c r="T12" s="593">
        <v>0</v>
      </c>
      <c r="U12" s="593">
        <v>0</v>
      </c>
      <c r="V12" s="593">
        <v>0</v>
      </c>
      <c r="X12" s="562" t="s">
        <v>943</v>
      </c>
      <c r="Y12" t="s">
        <v>395</v>
      </c>
      <c r="Z12" t="s">
        <v>847</v>
      </c>
      <c r="AA12" s="559">
        <v>0</v>
      </c>
      <c r="AB12" s="559">
        <v>493451</v>
      </c>
      <c r="AC12" s="559">
        <v>588953</v>
      </c>
      <c r="AD12"/>
      <c r="AE12" s="565" t="s">
        <v>847</v>
      </c>
      <c r="AF12" s="552">
        <v>0.1875</v>
      </c>
      <c r="AG12" s="552">
        <v>0.1875</v>
      </c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</row>
    <row r="13" spans="1:710" ht="20.100000000000001" customHeight="1" thickBot="1" x14ac:dyDescent="0.35">
      <c r="A13" s="577" t="s">
        <v>943</v>
      </c>
      <c r="B13" s="580" t="s">
        <v>953</v>
      </c>
      <c r="C13" s="583" t="str">
        <f>RESUMEN!C13</f>
        <v>SALUD CON CALIDAD, GARANTÍA DE UNA CIUDAD DE OPORTUNIDADES</v>
      </c>
      <c r="D13" s="556">
        <f>RESUMEN!E13</f>
        <v>0.99444444444444435</v>
      </c>
      <c r="E13" s="556">
        <f>RESUMEN!F13</f>
        <v>0</v>
      </c>
      <c r="F13" s="556">
        <f>RESUMEN!G13</f>
        <v>0</v>
      </c>
      <c r="G13" s="556">
        <f>RESUMEN!H13</f>
        <v>0</v>
      </c>
      <c r="H13" s="556">
        <f>RESUMEN!I13</f>
        <v>0.20454545454545456</v>
      </c>
      <c r="I13" s="556">
        <f>RESUMEN!J13</f>
        <v>0.2034090909090909</v>
      </c>
      <c r="J13" s="522">
        <f>RESUMEN!K13</f>
        <v>0.2034090909090909</v>
      </c>
      <c r="K13" s="525"/>
      <c r="L13" s="525"/>
      <c r="M13" s="525"/>
      <c r="N13" s="20" t="str">
        <f t="shared" ref="N13:N45" si="0">IF(K13=0,"-",+L13/K13)</f>
        <v>-</v>
      </c>
      <c r="O13" s="20" t="str">
        <f t="shared" ref="O13:O76" si="1">IF(M13=0," -",IF(L13=0,100%,M13/L13))</f>
        <v xml:space="preserve"> -</v>
      </c>
      <c r="R13" s="596" t="s">
        <v>849</v>
      </c>
      <c r="S13" s="593">
        <v>0.99624999999999997</v>
      </c>
      <c r="T13" s="593">
        <v>0</v>
      </c>
      <c r="U13" s="593">
        <v>0</v>
      </c>
      <c r="V13" s="593">
        <v>0</v>
      </c>
      <c r="X13" s="562" t="s">
        <v>943</v>
      </c>
      <c r="Y13" t="s">
        <v>395</v>
      </c>
      <c r="Z13" t="s">
        <v>849</v>
      </c>
      <c r="AA13" s="559">
        <v>0</v>
      </c>
      <c r="AB13" s="559">
        <v>298237</v>
      </c>
      <c r="AC13" s="559">
        <v>298237</v>
      </c>
      <c r="AD13"/>
      <c r="AE13" s="565" t="s">
        <v>849</v>
      </c>
      <c r="AF13" s="552">
        <v>0.20433333333333334</v>
      </c>
      <c r="AG13" s="552">
        <v>0.17698412698412699</v>
      </c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</row>
    <row r="14" spans="1:710" ht="20.100000000000001" customHeight="1" thickBot="1" x14ac:dyDescent="0.35">
      <c r="A14" s="577" t="s">
        <v>943</v>
      </c>
      <c r="B14" s="580" t="s">
        <v>382</v>
      </c>
      <c r="C14" s="566" t="str">
        <f>RESUMEN!C14</f>
        <v>Garantía de la Autoridad Sanitaria para la Gestión de la Salud</v>
      </c>
      <c r="D14" s="556">
        <f>RESUMEN!E14</f>
        <v>0.99285714285714288</v>
      </c>
      <c r="E14" s="556">
        <f>RESUMEN!F14</f>
        <v>0</v>
      </c>
      <c r="F14" s="556">
        <f>RESUMEN!G14</f>
        <v>0</v>
      </c>
      <c r="G14" s="556">
        <f>RESUMEN!H14</f>
        <v>0</v>
      </c>
      <c r="H14" s="556">
        <f>RESUMEN!I14</f>
        <v>0.19444444444444445</v>
      </c>
      <c r="I14" s="556">
        <f>RESUMEN!J14</f>
        <v>0.19305555555555556</v>
      </c>
      <c r="J14" s="522">
        <f>RESUMEN!K14</f>
        <v>0.19305555555555556</v>
      </c>
      <c r="K14" s="13">
        <f>+SUM('LÍNEA 1'!BS38:BS46)</f>
        <v>243067265</v>
      </c>
      <c r="L14" s="13">
        <f>+SUM('LÍNEA 1'!BT38:BT46)</f>
        <v>206301866</v>
      </c>
      <c r="M14" s="13">
        <f>+SUM('LÍNEA 1'!BU38:BU46)</f>
        <v>0</v>
      </c>
      <c r="N14" s="15">
        <f>IF(K14=0,"-",+L14/K14)</f>
        <v>0.84874393102666457</v>
      </c>
      <c r="O14" s="15" t="str">
        <f>IF(M14=0," -",IF(L14=0,100%,M14/L14))</f>
        <v xml:space="preserve"> -</v>
      </c>
      <c r="R14" s="596" t="s">
        <v>852</v>
      </c>
      <c r="S14" s="593">
        <v>1</v>
      </c>
      <c r="T14" s="593">
        <v>0</v>
      </c>
      <c r="U14" s="593">
        <v>0</v>
      </c>
      <c r="V14" s="593">
        <v>0</v>
      </c>
      <c r="X14" s="562" t="s">
        <v>943</v>
      </c>
      <c r="Y14" t="s">
        <v>395</v>
      </c>
      <c r="Z14" t="s">
        <v>852</v>
      </c>
      <c r="AA14" s="559">
        <v>0</v>
      </c>
      <c r="AB14" s="559">
        <v>126967</v>
      </c>
      <c r="AC14" s="559">
        <v>139000</v>
      </c>
      <c r="AD14"/>
      <c r="AE14" s="565" t="s">
        <v>852</v>
      </c>
      <c r="AF14" s="552">
        <v>0.21934523809523809</v>
      </c>
      <c r="AG14" s="552">
        <v>0.21428571428571427</v>
      </c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</row>
    <row r="15" spans="1:710" ht="20.100000000000001" customHeight="1" thickBot="1" x14ac:dyDescent="0.35">
      <c r="A15" s="577" t="s">
        <v>943</v>
      </c>
      <c r="B15" s="580" t="s">
        <v>382</v>
      </c>
      <c r="C15" s="566" t="str">
        <f>RESUMEN!C15</f>
        <v>Prestación de Servicios de Salud</v>
      </c>
      <c r="D15" s="556">
        <f>RESUMEN!E15</f>
        <v>1</v>
      </c>
      <c r="E15" s="556">
        <f>RESUMEN!F15</f>
        <v>0</v>
      </c>
      <c r="F15" s="556">
        <f>RESUMEN!G15</f>
        <v>0</v>
      </c>
      <c r="G15" s="556">
        <f>RESUMEN!H15</f>
        <v>0</v>
      </c>
      <c r="H15" s="556">
        <f>RESUMEN!I15</f>
        <v>0.25</v>
      </c>
      <c r="I15" s="556">
        <f>RESUMEN!J15</f>
        <v>0.25</v>
      </c>
      <c r="J15" s="522">
        <f>RESUMEN!K15</f>
        <v>0.25</v>
      </c>
      <c r="K15" s="13">
        <f>+SUM('LÍNEA 1'!BS47:BS48)</f>
        <v>690855</v>
      </c>
      <c r="L15" s="13">
        <f>+SUM('LÍNEA 1'!BT47:BT48)</f>
        <v>690106</v>
      </c>
      <c r="M15" s="13">
        <f>+SUM('LÍNEA 1'!BU47:BU48)</f>
        <v>0</v>
      </c>
      <c r="N15" s="15">
        <f>IF(K15=0,"-",+L15/K15)</f>
        <v>0.99891583617401625</v>
      </c>
      <c r="O15" s="15" t="str">
        <f>IF(M15=0," -",IF(L15=0,100%,M15/L15))</f>
        <v xml:space="preserve"> -</v>
      </c>
      <c r="R15" s="596" t="s">
        <v>9</v>
      </c>
      <c r="S15" s="593">
        <v>1</v>
      </c>
      <c r="T15" s="593">
        <v>0</v>
      </c>
      <c r="U15" s="593">
        <v>0</v>
      </c>
      <c r="V15" s="593">
        <v>0</v>
      </c>
      <c r="X15" s="562" t="s">
        <v>943</v>
      </c>
      <c r="Y15" t="s">
        <v>395</v>
      </c>
      <c r="Z15" t="s">
        <v>9</v>
      </c>
      <c r="AA15" s="559">
        <v>0</v>
      </c>
      <c r="AB15" s="559">
        <v>696430</v>
      </c>
      <c r="AC15" s="559">
        <v>961698</v>
      </c>
      <c r="AD15"/>
      <c r="AE15" s="565" t="s">
        <v>9</v>
      </c>
      <c r="AF15" s="552">
        <v>0.25</v>
      </c>
      <c r="AG15" s="552">
        <v>0.25</v>
      </c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</row>
    <row r="16" spans="1:710" ht="20.100000000000001" customHeight="1" thickBot="1" x14ac:dyDescent="0.35">
      <c r="A16" s="577" t="s">
        <v>943</v>
      </c>
      <c r="B16" s="579" t="s">
        <v>953</v>
      </c>
      <c r="C16" s="583" t="str">
        <f>RESUMEN!C16</f>
        <v>SALUD PÚBLICA PERTINENTE, GARANTÍA DE UNA CIUDAD DE OPORTUNIDADES</v>
      </c>
      <c r="D16" s="556">
        <f>RESUMEN!E16</f>
        <v>0.9216267206477734</v>
      </c>
      <c r="E16" s="556">
        <f>RESUMEN!F16</f>
        <v>0</v>
      </c>
      <c r="F16" s="556">
        <f>RESUMEN!G16</f>
        <v>0</v>
      </c>
      <c r="G16" s="556">
        <f>RESUMEN!H16</f>
        <v>0</v>
      </c>
      <c r="H16" s="556">
        <f>RESUMEN!I16</f>
        <v>0.20603448275862071</v>
      </c>
      <c r="I16" s="556">
        <f>RESUMEN!J16</f>
        <v>0.19690771324863882</v>
      </c>
      <c r="J16" s="522">
        <f>RESUMEN!K16</f>
        <v>0.19690771324863882</v>
      </c>
      <c r="K16" s="525"/>
      <c r="L16" s="525"/>
      <c r="M16" s="525"/>
      <c r="N16" s="20" t="str">
        <f t="shared" si="0"/>
        <v>-</v>
      </c>
      <c r="O16" s="20" t="str">
        <f t="shared" si="1"/>
        <v xml:space="preserve"> -</v>
      </c>
      <c r="R16" s="596" t="s">
        <v>846</v>
      </c>
      <c r="S16" s="593">
        <v>1</v>
      </c>
      <c r="T16" s="593">
        <v>0</v>
      </c>
      <c r="U16" s="593">
        <v>0</v>
      </c>
      <c r="V16" s="593">
        <v>0</v>
      </c>
      <c r="X16" s="562" t="s">
        <v>943</v>
      </c>
      <c r="Y16" t="s">
        <v>395</v>
      </c>
      <c r="Z16" t="s">
        <v>846</v>
      </c>
      <c r="AA16" s="559">
        <v>0</v>
      </c>
      <c r="AB16" s="559">
        <v>126614</v>
      </c>
      <c r="AC16" s="559">
        <v>251830</v>
      </c>
      <c r="AD16"/>
      <c r="AE16" s="565" t="s">
        <v>846</v>
      </c>
      <c r="AF16" s="552">
        <v>0.375</v>
      </c>
      <c r="AG16" s="552">
        <v>0.375</v>
      </c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</row>
    <row r="17" spans="1:483" ht="20.100000000000001" customHeight="1" thickBot="1" x14ac:dyDescent="0.35">
      <c r="A17" s="577" t="s">
        <v>943</v>
      </c>
      <c r="B17" s="580" t="s">
        <v>385</v>
      </c>
      <c r="C17" s="566" t="str">
        <f>RESUMEN!C17</f>
        <v>Mejoramiento de las Condiciones No Transmisibles</v>
      </c>
      <c r="D17" s="556">
        <f>RESUMEN!E17</f>
        <v>1</v>
      </c>
      <c r="E17" s="556">
        <f>RESUMEN!F17</f>
        <v>0</v>
      </c>
      <c r="F17" s="556">
        <f>RESUMEN!G17</f>
        <v>0</v>
      </c>
      <c r="G17" s="556">
        <f>RESUMEN!H17</f>
        <v>0</v>
      </c>
      <c r="H17" s="556">
        <f>RESUMEN!I17</f>
        <v>0.125</v>
      </c>
      <c r="I17" s="556">
        <f>RESUMEN!J17</f>
        <v>0.125</v>
      </c>
      <c r="J17" s="522">
        <f>RESUMEN!K17</f>
        <v>0.125</v>
      </c>
      <c r="K17" s="13">
        <f>+SUM('LÍNEA 1'!BS50:BS51)</f>
        <v>424894</v>
      </c>
      <c r="L17" s="13">
        <f>+SUM('LÍNEA 1'!BT50:BT51)</f>
        <v>398894</v>
      </c>
      <c r="M17" s="13">
        <f>+SUM('LÍNEA 1'!BU50:BU51)</f>
        <v>0</v>
      </c>
      <c r="N17" s="15">
        <f t="shared" si="0"/>
        <v>0.93880826747376989</v>
      </c>
      <c r="O17" s="15" t="str">
        <f t="shared" si="1"/>
        <v xml:space="preserve"> -</v>
      </c>
      <c r="R17" s="596" t="s">
        <v>957</v>
      </c>
      <c r="S17" s="593">
        <v>0.99882629107981213</v>
      </c>
      <c r="T17" s="593">
        <v>0</v>
      </c>
      <c r="U17" s="593">
        <v>0</v>
      </c>
      <c r="V17" s="593">
        <v>0</v>
      </c>
      <c r="X17" s="562" t="s">
        <v>943</v>
      </c>
      <c r="Y17" t="s">
        <v>395</v>
      </c>
      <c r="Z17" t="s">
        <v>957</v>
      </c>
      <c r="AA17" s="559">
        <v>0</v>
      </c>
      <c r="AB17" s="559">
        <v>1230703</v>
      </c>
      <c r="AC17" s="559">
        <v>1442784</v>
      </c>
      <c r="AD17"/>
      <c r="AE17" s="565" t="s">
        <v>957</v>
      </c>
      <c r="AF17" s="552">
        <v>0.18727992957746478</v>
      </c>
      <c r="AG17" s="552">
        <v>0.1875</v>
      </c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</row>
    <row r="18" spans="1:483" ht="20.100000000000001" customHeight="1" thickBot="1" x14ac:dyDescent="0.35">
      <c r="A18" s="577" t="s">
        <v>943</v>
      </c>
      <c r="B18" s="580" t="s">
        <v>385</v>
      </c>
      <c r="C18" s="566" t="str">
        <f>RESUMEN!C18</f>
        <v>Vida Saludable y la Prevención de las Enfermedades Transmisibles</v>
      </c>
      <c r="D18" s="556">
        <f>RESUMEN!E18</f>
        <v>0.99894736842105258</v>
      </c>
      <c r="E18" s="556">
        <f>RESUMEN!F18</f>
        <v>0</v>
      </c>
      <c r="F18" s="556">
        <f>RESUMEN!G18</f>
        <v>0</v>
      </c>
      <c r="G18" s="556">
        <f>RESUMEN!H18</f>
        <v>0</v>
      </c>
      <c r="H18" s="556">
        <f>RESUMEN!I18</f>
        <v>0.25</v>
      </c>
      <c r="I18" s="556">
        <f>RESUMEN!J18</f>
        <v>0.24973684210526315</v>
      </c>
      <c r="J18" s="522">
        <f>RESUMEN!K18</f>
        <v>0.24973684210526315</v>
      </c>
      <c r="K18" s="13">
        <f>+SUM('LÍNEA 1'!BS52:BS53)</f>
        <v>12686955</v>
      </c>
      <c r="L18" s="13">
        <f>+SUM('LÍNEA 1'!BT52:BT53)</f>
        <v>7230655</v>
      </c>
      <c r="M18" s="13">
        <f>+SUM('LÍNEA 1'!BU52:BU53)</f>
        <v>800000</v>
      </c>
      <c r="N18" s="15">
        <f t="shared" si="0"/>
        <v>0.5699283240147065</v>
      </c>
      <c r="O18" s="15">
        <f t="shared" si="1"/>
        <v>0.11064004574965891</v>
      </c>
      <c r="R18" s="595" t="s">
        <v>378</v>
      </c>
      <c r="S18" s="593">
        <v>0.98011481538069789</v>
      </c>
      <c r="T18" s="593">
        <v>0</v>
      </c>
      <c r="U18" s="593">
        <v>0</v>
      </c>
      <c r="V18" s="593">
        <v>0</v>
      </c>
      <c r="X18" s="562" t="s">
        <v>943</v>
      </c>
      <c r="Y18" t="s">
        <v>378</v>
      </c>
      <c r="Z18"/>
      <c r="AA18" s="559">
        <v>1068249.9620000001</v>
      </c>
      <c r="AB18" s="559">
        <v>284624380.67470002</v>
      </c>
      <c r="AC18" s="559">
        <v>294021627.07357001</v>
      </c>
      <c r="AD18"/>
      <c r="AE18" s="564" t="s">
        <v>378</v>
      </c>
      <c r="AF18" s="552">
        <v>0.16338812666597183</v>
      </c>
      <c r="AG18" s="552">
        <v>0.17538179413179414</v>
      </c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</row>
    <row r="19" spans="1:483" ht="20.100000000000001" customHeight="1" thickBot="1" x14ac:dyDescent="0.35">
      <c r="A19" s="577" t="s">
        <v>943</v>
      </c>
      <c r="B19" s="580" t="s">
        <v>385</v>
      </c>
      <c r="C19" s="566" t="str">
        <f>RESUMEN!C19</f>
        <v>Salud Mental</v>
      </c>
      <c r="D19" s="556">
        <f>RESUMEN!E19</f>
        <v>1</v>
      </c>
      <c r="E19" s="556">
        <f>RESUMEN!F19</f>
        <v>0</v>
      </c>
      <c r="F19" s="556">
        <f>RESUMEN!G19</f>
        <v>0</v>
      </c>
      <c r="G19" s="556">
        <f>RESUMEN!H19</f>
        <v>0</v>
      </c>
      <c r="H19" s="556">
        <f>RESUMEN!I19</f>
        <v>0.25</v>
      </c>
      <c r="I19" s="556">
        <f>RESUMEN!J19</f>
        <v>0.25</v>
      </c>
      <c r="J19" s="522">
        <f>RESUMEN!K19</f>
        <v>0.25</v>
      </c>
      <c r="K19" s="13">
        <f>+'LÍNEA 1'!BS54</f>
        <v>1442480</v>
      </c>
      <c r="L19" s="13">
        <f>+'LÍNEA 1'!BT54</f>
        <v>1409080</v>
      </c>
      <c r="M19" s="13">
        <f>+'LÍNEA 1'!BU54</f>
        <v>0</v>
      </c>
      <c r="N19" s="15">
        <f t="shared" si="0"/>
        <v>0.97684543286562031</v>
      </c>
      <c r="O19" s="15" t="str">
        <f t="shared" si="1"/>
        <v xml:space="preserve"> -</v>
      </c>
      <c r="R19" s="596" t="s">
        <v>837</v>
      </c>
      <c r="S19" s="593">
        <v>1</v>
      </c>
      <c r="T19" s="593">
        <v>0</v>
      </c>
      <c r="U19" s="593">
        <v>0</v>
      </c>
      <c r="V19" s="593">
        <v>0</v>
      </c>
      <c r="X19" s="562" t="s">
        <v>943</v>
      </c>
      <c r="Y19" t="s">
        <v>378</v>
      </c>
      <c r="Z19" t="s">
        <v>837</v>
      </c>
      <c r="AA19" s="559">
        <v>1068249.9620000001</v>
      </c>
      <c r="AB19" s="559">
        <v>3017986.3537900001</v>
      </c>
      <c r="AC19" s="559">
        <v>4851138.0603400003</v>
      </c>
      <c r="AD19"/>
      <c r="AE19" s="565" t="s">
        <v>837</v>
      </c>
      <c r="AF19" s="552">
        <v>8.3333333333333329E-2</v>
      </c>
      <c r="AG19" s="552">
        <v>8.3333333333333329E-2</v>
      </c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</row>
    <row r="20" spans="1:483" ht="20.100000000000001" customHeight="1" thickBot="1" x14ac:dyDescent="0.35">
      <c r="A20" s="577" t="s">
        <v>943</v>
      </c>
      <c r="B20" s="580" t="s">
        <v>385</v>
      </c>
      <c r="C20" s="566" t="str">
        <f>RESUMEN!C20</f>
        <v>Seguridad Alimentaria y Nutricional</v>
      </c>
      <c r="D20" s="556">
        <f>RESUMEN!E20</f>
        <v>1</v>
      </c>
      <c r="E20" s="556">
        <f>RESUMEN!F20</f>
        <v>0</v>
      </c>
      <c r="F20" s="556">
        <f>RESUMEN!G20</f>
        <v>0</v>
      </c>
      <c r="G20" s="556">
        <f>RESUMEN!H20</f>
        <v>0</v>
      </c>
      <c r="H20" s="556">
        <f>RESUMEN!I20</f>
        <v>0.25</v>
      </c>
      <c r="I20" s="556">
        <f>RESUMEN!J20</f>
        <v>0.25</v>
      </c>
      <c r="J20" s="522">
        <f>RESUMEN!K20</f>
        <v>0.25</v>
      </c>
      <c r="K20" s="13">
        <f>+SUM('LÍNEA 1'!BS55:BS56)</f>
        <v>149712</v>
      </c>
      <c r="L20" s="13">
        <f>+SUM('LÍNEA 1'!BT55:BT56)</f>
        <v>137695</v>
      </c>
      <c r="M20" s="13">
        <f>+SUM('LÍNEA 1'!BU55:BU56)</f>
        <v>0</v>
      </c>
      <c r="N20" s="15">
        <f t="shared" si="0"/>
        <v>0.91973255316875069</v>
      </c>
      <c r="O20" s="15" t="str">
        <f t="shared" si="1"/>
        <v xml:space="preserve"> -</v>
      </c>
      <c r="R20" s="596" t="s">
        <v>836</v>
      </c>
      <c r="S20" s="593">
        <v>0.98403428571428575</v>
      </c>
      <c r="T20" s="593">
        <v>0</v>
      </c>
      <c r="U20" s="593">
        <v>0</v>
      </c>
      <c r="V20" s="593">
        <v>0</v>
      </c>
      <c r="X20" s="562" t="s">
        <v>943</v>
      </c>
      <c r="Y20" t="s">
        <v>378</v>
      </c>
      <c r="Z20" t="s">
        <v>836</v>
      </c>
      <c r="AA20" s="559">
        <v>0</v>
      </c>
      <c r="AB20" s="559">
        <v>237356850.35692</v>
      </c>
      <c r="AC20" s="559">
        <v>240759919.95041001</v>
      </c>
      <c r="AD20"/>
      <c r="AE20" s="565" t="s">
        <v>836</v>
      </c>
      <c r="AF20" s="552">
        <v>0.16857755102040817</v>
      </c>
      <c r="AG20" s="552">
        <v>0.19191919191919193</v>
      </c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</row>
    <row r="21" spans="1:483" ht="20.100000000000001" customHeight="1" thickBot="1" x14ac:dyDescent="0.35">
      <c r="A21" s="577" t="s">
        <v>943</v>
      </c>
      <c r="B21" s="580" t="s">
        <v>385</v>
      </c>
      <c r="C21" s="566" t="str">
        <f>RESUMEN!C21</f>
        <v>Derechos Sexuales y Reproductivos, Sexualidad Segura</v>
      </c>
      <c r="D21" s="556">
        <f>RESUMEN!E21</f>
        <v>1</v>
      </c>
      <c r="E21" s="556">
        <f>RESUMEN!F21</f>
        <v>0</v>
      </c>
      <c r="F21" s="556">
        <f>RESUMEN!G21</f>
        <v>0</v>
      </c>
      <c r="G21" s="556">
        <f>RESUMEN!H21</f>
        <v>0</v>
      </c>
      <c r="H21" s="556">
        <f>RESUMEN!I21</f>
        <v>0.25</v>
      </c>
      <c r="I21" s="556">
        <f>RESUMEN!J21</f>
        <v>0.25</v>
      </c>
      <c r="J21" s="522">
        <f>RESUMEN!K21</f>
        <v>0.25</v>
      </c>
      <c r="K21" s="13">
        <f>+SUM('LÍNEA 1'!BS57:BS61)</f>
        <v>694422</v>
      </c>
      <c r="L21" s="13">
        <f>+SUM('LÍNEA 1'!BT57:BT61)</f>
        <v>542522</v>
      </c>
      <c r="M21" s="13">
        <f>+SUM('LÍNEA 1'!BU57:BU61)</f>
        <v>0</v>
      </c>
      <c r="N21" s="15">
        <f t="shared" si="0"/>
        <v>0.78125693022398479</v>
      </c>
      <c r="O21" s="15" t="str">
        <f t="shared" si="1"/>
        <v xml:space="preserve"> -</v>
      </c>
      <c r="R21" s="596" t="s">
        <v>835</v>
      </c>
      <c r="S21" s="593">
        <v>0.95631016042780748</v>
      </c>
      <c r="T21" s="593">
        <v>0</v>
      </c>
      <c r="U21" s="593">
        <v>0</v>
      </c>
      <c r="V21" s="593">
        <v>0</v>
      </c>
      <c r="X21" s="562" t="s">
        <v>943</v>
      </c>
      <c r="Y21" t="s">
        <v>378</v>
      </c>
      <c r="Z21" t="s">
        <v>835</v>
      </c>
      <c r="AA21" s="559">
        <v>0</v>
      </c>
      <c r="AB21" s="559">
        <v>44249543.963990003</v>
      </c>
      <c r="AC21" s="559">
        <v>48410569.062820002</v>
      </c>
      <c r="AD21"/>
      <c r="AE21" s="565" t="s">
        <v>835</v>
      </c>
      <c r="AF21" s="552">
        <v>0.23825349564417406</v>
      </c>
      <c r="AG21" s="552">
        <v>0.2508928571428572</v>
      </c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</row>
    <row r="22" spans="1:483" ht="20.100000000000001" customHeight="1" thickBot="1" x14ac:dyDescent="0.35">
      <c r="A22" s="577" t="s">
        <v>943</v>
      </c>
      <c r="B22" s="580" t="s">
        <v>385</v>
      </c>
      <c r="C22" s="566" t="str">
        <f>RESUMEN!C22</f>
        <v>Gestión Diferencial de Poblaciones Vulnerables</v>
      </c>
      <c r="D22" s="556">
        <f>RESUMEN!E22</f>
        <v>0.875</v>
      </c>
      <c r="E22" s="556">
        <f>RESUMEN!F22</f>
        <v>0</v>
      </c>
      <c r="F22" s="556">
        <f>RESUMEN!G22</f>
        <v>0</v>
      </c>
      <c r="G22" s="556">
        <f>RESUMEN!H22</f>
        <v>0</v>
      </c>
      <c r="H22" s="556">
        <f>RESUMEN!I22</f>
        <v>0.25</v>
      </c>
      <c r="I22" s="556">
        <f>RESUMEN!J22</f>
        <v>0.21875</v>
      </c>
      <c r="J22" s="522">
        <f>RESUMEN!K22</f>
        <v>0.21875</v>
      </c>
      <c r="K22" s="13">
        <f>+SUM('LÍNEA 1'!BS62:BS69)</f>
        <v>1370334</v>
      </c>
      <c r="L22" s="13">
        <f>+SUM('LÍNEA 1'!BT62:BT69)</f>
        <v>675000</v>
      </c>
      <c r="M22" s="13">
        <f>+SUM('LÍNEA 1'!BU62:BU69)</f>
        <v>0</v>
      </c>
      <c r="N22" s="15">
        <f t="shared" si="0"/>
        <v>0.49258064092403747</v>
      </c>
      <c r="O22" s="15" t="str">
        <f t="shared" si="1"/>
        <v xml:space="preserve"> -</v>
      </c>
      <c r="R22" s="595" t="s">
        <v>406</v>
      </c>
      <c r="S22" s="593">
        <v>1</v>
      </c>
      <c r="T22" s="593">
        <v>0</v>
      </c>
      <c r="U22" s="593">
        <v>0</v>
      </c>
      <c r="V22" s="593">
        <v>0</v>
      </c>
      <c r="X22" s="562" t="s">
        <v>943</v>
      </c>
      <c r="Y22" t="s">
        <v>406</v>
      </c>
      <c r="Z22"/>
      <c r="AA22" s="559">
        <v>1500000</v>
      </c>
      <c r="AB22" s="559">
        <v>3370927.3728700001</v>
      </c>
      <c r="AC22" s="559">
        <v>5496489.3235999998</v>
      </c>
      <c r="AD22"/>
      <c r="AE22" s="564" t="s">
        <v>406</v>
      </c>
      <c r="AF22" s="552">
        <v>0.26620170815180411</v>
      </c>
      <c r="AG22" s="552">
        <v>0.17576199108348822</v>
      </c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483" ht="20.100000000000001" customHeight="1" thickBot="1" x14ac:dyDescent="0.35">
      <c r="A23" s="577" t="s">
        <v>943</v>
      </c>
      <c r="B23" s="580" t="s">
        <v>385</v>
      </c>
      <c r="C23" s="566" t="str">
        <f>RESUMEN!C23</f>
        <v>Salud Ambiental</v>
      </c>
      <c r="D23" s="556">
        <f>RESUMEN!E23</f>
        <v>0.74109999999999998</v>
      </c>
      <c r="E23" s="556">
        <f>RESUMEN!F23</f>
        <v>0</v>
      </c>
      <c r="F23" s="556">
        <f>RESUMEN!G23</f>
        <v>0</v>
      </c>
      <c r="G23" s="556">
        <f>RESUMEN!H23</f>
        <v>0</v>
      </c>
      <c r="H23" s="556">
        <f>RESUMEN!I23</f>
        <v>7.9166666666666663E-2</v>
      </c>
      <c r="I23" s="556">
        <f>RESUMEN!J23</f>
        <v>7.6808333333333326E-2</v>
      </c>
      <c r="J23" s="522">
        <f>RESUMEN!K23</f>
        <v>7.6808333333333326E-2</v>
      </c>
      <c r="K23" s="13">
        <f>+SUM('LÍNEA 1'!BS70:BS75)</f>
        <v>781900</v>
      </c>
      <c r="L23" s="13">
        <f>+SUM('LÍNEA 1'!BT70:BT75)</f>
        <v>61315</v>
      </c>
      <c r="M23" s="13">
        <f>+SUM('LÍNEA 1'!BU70:BU75)</f>
        <v>0</v>
      </c>
      <c r="N23" s="15">
        <f t="shared" si="0"/>
        <v>7.8417956260391358E-2</v>
      </c>
      <c r="O23" s="15" t="str">
        <f t="shared" si="1"/>
        <v xml:space="preserve"> -</v>
      </c>
      <c r="R23" s="596" t="s">
        <v>856</v>
      </c>
      <c r="S23" s="593">
        <v>1</v>
      </c>
      <c r="T23" s="593">
        <v>0</v>
      </c>
      <c r="U23" s="593">
        <v>0</v>
      </c>
      <c r="V23" s="593">
        <v>0</v>
      </c>
      <c r="X23" s="562" t="s">
        <v>943</v>
      </c>
      <c r="Y23" t="s">
        <v>406</v>
      </c>
      <c r="Z23" t="s">
        <v>856</v>
      </c>
      <c r="AA23" s="559">
        <v>0</v>
      </c>
      <c r="AB23" s="559">
        <v>64544.502</v>
      </c>
      <c r="AC23" s="559">
        <v>68544.503333333341</v>
      </c>
      <c r="AD23"/>
      <c r="AE23" s="565" t="s">
        <v>856</v>
      </c>
      <c r="AF23" s="552">
        <v>0.47494444444444445</v>
      </c>
      <c r="AG23" s="552">
        <v>0.22222222222222221</v>
      </c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483" ht="20.100000000000001" customHeight="1" thickBot="1" x14ac:dyDescent="0.35">
      <c r="A24" s="577" t="s">
        <v>943</v>
      </c>
      <c r="B24" s="580" t="s">
        <v>385</v>
      </c>
      <c r="C24" s="566" t="str">
        <f>RESUMEN!C24</f>
        <v>Salud Pública en Emergencias y Desastres</v>
      </c>
      <c r="D24" s="556">
        <f>RESUMEN!E24</f>
        <v>1</v>
      </c>
      <c r="E24" s="556">
        <f>RESUMEN!F24</f>
        <v>0</v>
      </c>
      <c r="F24" s="556">
        <f>RESUMEN!G24</f>
        <v>0</v>
      </c>
      <c r="G24" s="556">
        <f>RESUMEN!H24</f>
        <v>0</v>
      </c>
      <c r="H24" s="556">
        <f>RESUMEN!I24</f>
        <v>0.25</v>
      </c>
      <c r="I24" s="556">
        <f>RESUMEN!J24</f>
        <v>0.25</v>
      </c>
      <c r="J24" s="522">
        <f>RESUMEN!K24</f>
        <v>0.25</v>
      </c>
      <c r="K24" s="13">
        <f>+SUM('LÍNEA 1'!BS76:BS77)</f>
        <v>627869</v>
      </c>
      <c r="L24" s="13">
        <f>+SUM('LÍNEA 1'!BT76:BT77)</f>
        <v>154133</v>
      </c>
      <c r="M24" s="13">
        <f>+SUM('LÍNEA 1'!BU76:BU77)</f>
        <v>0</v>
      </c>
      <c r="N24" s="15">
        <f t="shared" si="0"/>
        <v>0.24548592142628478</v>
      </c>
      <c r="O24" s="15" t="str">
        <f t="shared" si="1"/>
        <v xml:space="preserve"> -</v>
      </c>
      <c r="R24" s="596" t="s">
        <v>855</v>
      </c>
      <c r="S24" s="593">
        <v>1</v>
      </c>
      <c r="T24" s="593">
        <v>0</v>
      </c>
      <c r="U24" s="593">
        <v>0</v>
      </c>
      <c r="V24" s="593">
        <v>0</v>
      </c>
      <c r="X24" s="562" t="s">
        <v>943</v>
      </c>
      <c r="Y24" t="s">
        <v>406</v>
      </c>
      <c r="Z24" t="s">
        <v>855</v>
      </c>
      <c r="AA24" s="559">
        <v>1500000</v>
      </c>
      <c r="AB24" s="559">
        <v>1500000</v>
      </c>
      <c r="AC24" s="559">
        <v>1500000</v>
      </c>
      <c r="AD24"/>
      <c r="AE24" s="565" t="s">
        <v>855</v>
      </c>
      <c r="AF24" s="552">
        <v>0.24107142857142858</v>
      </c>
      <c r="AG24" s="552">
        <v>0.24107142857142858</v>
      </c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483" ht="20.100000000000001" customHeight="1" thickBot="1" x14ac:dyDescent="0.35">
      <c r="A25" s="577" t="s">
        <v>943</v>
      </c>
      <c r="B25" s="580" t="s">
        <v>385</v>
      </c>
      <c r="C25" s="566" t="str">
        <f>RESUMEN!C25</f>
        <v>Oportunidad para la Promoción de la Salud Dentro de su Ambiente Laboral</v>
      </c>
      <c r="D25" s="556">
        <f>RESUMEN!E25</f>
        <v>1</v>
      </c>
      <c r="E25" s="556">
        <f>RESUMEN!F25</f>
        <v>0</v>
      </c>
      <c r="F25" s="556">
        <f>RESUMEN!G25</f>
        <v>0</v>
      </c>
      <c r="G25" s="556">
        <f>RESUMEN!H25</f>
        <v>0</v>
      </c>
      <c r="H25" s="556">
        <f>RESUMEN!I25</f>
        <v>0.25</v>
      </c>
      <c r="I25" s="556">
        <f>RESUMEN!J25</f>
        <v>0.25</v>
      </c>
      <c r="J25" s="522">
        <f>RESUMEN!K25</f>
        <v>0.25</v>
      </c>
      <c r="K25" s="13">
        <f>+'LÍNEA 1'!BS78</f>
        <v>35200</v>
      </c>
      <c r="L25" s="13">
        <f>+'LÍNEA 1'!BT78</f>
        <v>1900</v>
      </c>
      <c r="M25" s="13">
        <f>+'LÍNEA 1'!BU78</f>
        <v>0</v>
      </c>
      <c r="N25" s="15">
        <f t="shared" si="0"/>
        <v>5.3977272727272728E-2</v>
      </c>
      <c r="O25" s="15" t="str">
        <f t="shared" si="1"/>
        <v xml:space="preserve"> -</v>
      </c>
      <c r="R25" s="596" t="s">
        <v>854</v>
      </c>
      <c r="S25" s="593">
        <v>1</v>
      </c>
      <c r="T25" s="593">
        <v>0</v>
      </c>
      <c r="U25" s="593">
        <v>0</v>
      </c>
      <c r="V25" s="593">
        <v>0</v>
      </c>
      <c r="X25" s="562" t="s">
        <v>943</v>
      </c>
      <c r="Y25" t="s">
        <v>406</v>
      </c>
      <c r="Z25" t="s">
        <v>854</v>
      </c>
      <c r="AA25" s="559">
        <v>0</v>
      </c>
      <c r="AB25" s="559">
        <v>1806382.87087</v>
      </c>
      <c r="AC25" s="559">
        <v>3927944.8202666668</v>
      </c>
      <c r="AD25"/>
      <c r="AE25" s="565" t="s">
        <v>854</v>
      </c>
      <c r="AF25" s="552">
        <v>8.2589251439539352E-2</v>
      </c>
      <c r="AG25" s="552">
        <v>6.3992322456813827E-2</v>
      </c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483" ht="20.100000000000001" customHeight="1" thickBot="1" x14ac:dyDescent="0.35">
      <c r="A26" s="577" t="s">
        <v>943</v>
      </c>
      <c r="B26" s="579" t="s">
        <v>953</v>
      </c>
      <c r="C26" s="583" t="str">
        <f>RESUMEN!C26</f>
        <v>CAPACIDADES Y OPORTUNIDADES PARA SUPERAR BRECHAS SOCIALES</v>
      </c>
      <c r="D26" s="556">
        <f>RESUMEN!E26</f>
        <v>0.96781616758450217</v>
      </c>
      <c r="E26" s="556">
        <f>RESUMEN!F26</f>
        <v>0</v>
      </c>
      <c r="F26" s="556">
        <f>RESUMEN!G26</f>
        <v>0</v>
      </c>
      <c r="G26" s="556">
        <f>RESUMEN!H26</f>
        <v>0</v>
      </c>
      <c r="H26" s="556">
        <f>RESUMEN!I26</f>
        <v>0.2082659478885894</v>
      </c>
      <c r="I26" s="556">
        <f>RESUMEN!J26</f>
        <v>0.21919614764797968</v>
      </c>
      <c r="J26" s="522">
        <f>RESUMEN!K26</f>
        <v>0.21919614764797968</v>
      </c>
      <c r="K26" s="525"/>
      <c r="L26" s="525"/>
      <c r="M26" s="525"/>
      <c r="N26" s="20" t="str">
        <f t="shared" si="0"/>
        <v>-</v>
      </c>
      <c r="O26" s="20" t="str">
        <f t="shared" si="1"/>
        <v xml:space="preserve"> -</v>
      </c>
      <c r="R26" s="595" t="s">
        <v>410</v>
      </c>
      <c r="S26" s="593">
        <v>1</v>
      </c>
      <c r="T26" s="593">
        <v>0</v>
      </c>
      <c r="U26" s="593">
        <v>0</v>
      </c>
      <c r="V26" s="593">
        <v>0</v>
      </c>
      <c r="X26" s="562" t="s">
        <v>943</v>
      </c>
      <c r="Y26" t="s">
        <v>410</v>
      </c>
      <c r="Z26"/>
      <c r="AA26" s="559">
        <v>0</v>
      </c>
      <c r="AB26" s="559">
        <v>4383348</v>
      </c>
      <c r="AC26" s="559">
        <v>4583527</v>
      </c>
      <c r="AD26"/>
      <c r="AE26" s="564" t="s">
        <v>410</v>
      </c>
      <c r="AF26" s="552">
        <v>0.25197275881002296</v>
      </c>
      <c r="AG26" s="552">
        <v>0.23851421333732656</v>
      </c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483" ht="20.100000000000001" customHeight="1" thickBot="1" x14ac:dyDescent="0.35">
      <c r="A27" s="577" t="s">
        <v>943</v>
      </c>
      <c r="B27" s="579" t="s">
        <v>395</v>
      </c>
      <c r="C27" s="566" t="str">
        <f>RESUMEN!C27</f>
        <v>Primera Infancia el Centro de la Sociedad</v>
      </c>
      <c r="D27" s="556">
        <f>RESUMEN!E27</f>
        <v>1</v>
      </c>
      <c r="E27" s="556">
        <f>RESUMEN!F27</f>
        <v>0</v>
      </c>
      <c r="F27" s="556">
        <f>RESUMEN!G27</f>
        <v>0</v>
      </c>
      <c r="G27" s="556">
        <f>RESUMEN!H27</f>
        <v>0</v>
      </c>
      <c r="H27" s="556">
        <f>RESUMEN!I27</f>
        <v>0.375</v>
      </c>
      <c r="I27" s="556">
        <f>RESUMEN!J27</f>
        <v>0.375</v>
      </c>
      <c r="J27" s="522">
        <f>RESUMEN!K27</f>
        <v>0.375</v>
      </c>
      <c r="K27" s="13">
        <f>+SUM('LÍNEA 1'!BS80:BS83)</f>
        <v>251830</v>
      </c>
      <c r="L27" s="13">
        <f>+SUM('LÍNEA 1'!BT80:BT83)</f>
        <v>126614</v>
      </c>
      <c r="M27" s="13">
        <f>+SUM('LÍNEA 1'!BU80:BU83)</f>
        <v>0</v>
      </c>
      <c r="N27" s="15">
        <f t="shared" si="0"/>
        <v>0.50277568200770362</v>
      </c>
      <c r="O27" s="15" t="str">
        <f t="shared" si="1"/>
        <v xml:space="preserve"> -</v>
      </c>
      <c r="R27" s="596" t="s">
        <v>861</v>
      </c>
      <c r="S27" s="593">
        <v>1</v>
      </c>
      <c r="T27" s="593">
        <v>0</v>
      </c>
      <c r="U27" s="593">
        <v>0</v>
      </c>
      <c r="V27" s="593">
        <v>0</v>
      </c>
      <c r="X27" s="562" t="s">
        <v>943</v>
      </c>
      <c r="Y27" t="s">
        <v>410</v>
      </c>
      <c r="Z27" t="s">
        <v>861</v>
      </c>
      <c r="AA27" s="559">
        <v>0</v>
      </c>
      <c r="AB27" s="559">
        <v>1846678</v>
      </c>
      <c r="AC27" s="559">
        <v>1874296</v>
      </c>
      <c r="AD27"/>
      <c r="AE27" s="565" t="s">
        <v>861</v>
      </c>
      <c r="AF27" s="552">
        <v>0.19047619047619047</v>
      </c>
      <c r="AG27" s="552">
        <v>0.19047619047619047</v>
      </c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483" ht="20.100000000000001" customHeight="1" thickBot="1" x14ac:dyDescent="0.35">
      <c r="A28" s="577" t="s">
        <v>943</v>
      </c>
      <c r="B28" s="579" t="s">
        <v>395</v>
      </c>
      <c r="C28" s="566" t="str">
        <f>RESUMEN!C28</f>
        <v>Crece Conmigo: Una Infancia Feliz</v>
      </c>
      <c r="D28" s="556">
        <f>RESUMEN!E28</f>
        <v>1</v>
      </c>
      <c r="E28" s="556">
        <f>RESUMEN!F28</f>
        <v>0</v>
      </c>
      <c r="F28" s="556">
        <f>RESUMEN!G28</f>
        <v>0</v>
      </c>
      <c r="G28" s="556">
        <f>RESUMEN!H28</f>
        <v>0</v>
      </c>
      <c r="H28" s="556">
        <f>RESUMEN!I28</f>
        <v>0.1875</v>
      </c>
      <c r="I28" s="556">
        <f>RESUMEN!J28</f>
        <v>0.1875</v>
      </c>
      <c r="J28" s="522">
        <f>RESUMEN!K28</f>
        <v>0.1875</v>
      </c>
      <c r="K28" s="13">
        <f>+SUM('LÍNEA 1'!BS84:BS91)</f>
        <v>588953</v>
      </c>
      <c r="L28" s="13">
        <f>+SUM('LÍNEA 1'!BT84:BT91)</f>
        <v>493451</v>
      </c>
      <c r="M28" s="13">
        <f>+SUM('LÍNEA 1'!BU84:BU91)</f>
        <v>0</v>
      </c>
      <c r="N28" s="15">
        <f t="shared" si="0"/>
        <v>0.83784444599144581</v>
      </c>
      <c r="O28" s="15" t="str">
        <f t="shared" si="1"/>
        <v xml:space="preserve"> -</v>
      </c>
      <c r="R28" s="596" t="s">
        <v>859</v>
      </c>
      <c r="S28" s="593">
        <v>1</v>
      </c>
      <c r="T28" s="593">
        <v>0</v>
      </c>
      <c r="U28" s="593">
        <v>0</v>
      </c>
      <c r="V28" s="593">
        <v>0</v>
      </c>
      <c r="X28" s="562" t="s">
        <v>943</v>
      </c>
      <c r="Y28" t="s">
        <v>410</v>
      </c>
      <c r="Z28" t="s">
        <v>859</v>
      </c>
      <c r="AA28" s="559">
        <v>0</v>
      </c>
      <c r="AB28" s="559">
        <v>1141287</v>
      </c>
      <c r="AC28" s="559">
        <v>1259549</v>
      </c>
      <c r="AD28"/>
      <c r="AE28" s="565" t="s">
        <v>859</v>
      </c>
      <c r="AF28" s="552">
        <v>0.35465277777777782</v>
      </c>
      <c r="AG28" s="552">
        <v>0.34975198412698416</v>
      </c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483" ht="20.100000000000001" customHeight="1" thickBot="1" x14ac:dyDescent="0.35">
      <c r="A29" s="577" t="s">
        <v>943</v>
      </c>
      <c r="B29" s="579" t="s">
        <v>395</v>
      </c>
      <c r="C29" s="566" t="str">
        <f>RESUMEN!C29</f>
        <v>Construcción de Entornos para una Adolescencia Sana</v>
      </c>
      <c r="D29" s="556">
        <f>RESUMEN!E29</f>
        <v>0.85</v>
      </c>
      <c r="E29" s="556">
        <f>RESUMEN!F29</f>
        <v>0</v>
      </c>
      <c r="F29" s="556">
        <f>RESUMEN!G29</f>
        <v>0</v>
      </c>
      <c r="G29" s="556">
        <f>RESUMEN!H29</f>
        <v>0</v>
      </c>
      <c r="H29" s="556">
        <f>RESUMEN!I29</f>
        <v>8.3333333333333329E-2</v>
      </c>
      <c r="I29" s="556">
        <f>RESUMEN!J29</f>
        <v>0.1125</v>
      </c>
      <c r="J29" s="522">
        <f>RESUMEN!K29</f>
        <v>0.1125</v>
      </c>
      <c r="K29" s="13">
        <f>+SUM('LÍNEA 1'!BS92:BS97)</f>
        <v>172933</v>
      </c>
      <c r="L29" s="13">
        <f>+SUM('LÍNEA 1'!BT92:BT97)</f>
        <v>82973</v>
      </c>
      <c r="M29" s="13">
        <f>+SUM('LÍNEA 1'!BU92:BU97)</f>
        <v>0</v>
      </c>
      <c r="N29" s="15">
        <f t="shared" si="0"/>
        <v>0.47979853469262662</v>
      </c>
      <c r="O29" s="15" t="str">
        <f t="shared" si="1"/>
        <v xml:space="preserve"> -</v>
      </c>
      <c r="R29" s="596" t="s">
        <v>860</v>
      </c>
      <c r="S29" s="593">
        <v>1</v>
      </c>
      <c r="T29" s="593">
        <v>0</v>
      </c>
      <c r="U29" s="593">
        <v>0</v>
      </c>
      <c r="V29" s="593">
        <v>0</v>
      </c>
      <c r="X29" s="562" t="s">
        <v>943</v>
      </c>
      <c r="Y29" t="s">
        <v>410</v>
      </c>
      <c r="Z29" t="s">
        <v>860</v>
      </c>
      <c r="AA29" s="559">
        <v>0</v>
      </c>
      <c r="AB29" s="559">
        <v>1395383</v>
      </c>
      <c r="AC29" s="559">
        <v>1449682</v>
      </c>
      <c r="AD29"/>
      <c r="AE29" s="565" t="s">
        <v>860</v>
      </c>
      <c r="AF29" s="552">
        <v>0.21078930817610061</v>
      </c>
      <c r="AG29" s="552">
        <v>0.17531446540880502</v>
      </c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483" ht="20.100000000000001" customHeight="1" thickBot="1" x14ac:dyDescent="0.35">
      <c r="A30" s="577" t="s">
        <v>943</v>
      </c>
      <c r="B30" s="579" t="s">
        <v>395</v>
      </c>
      <c r="C30" s="566" t="str">
        <f>RESUMEN!C30</f>
        <v>Juventud Dinámica, Participativa y Responsable</v>
      </c>
      <c r="D30" s="556">
        <f>RESUMEN!E30</f>
        <v>0.99624999999999997</v>
      </c>
      <c r="E30" s="556">
        <f>RESUMEN!F30</f>
        <v>0</v>
      </c>
      <c r="F30" s="556">
        <f>RESUMEN!G30</f>
        <v>0</v>
      </c>
      <c r="G30" s="556">
        <f>RESUMEN!H30</f>
        <v>0</v>
      </c>
      <c r="H30" s="556">
        <f>RESUMEN!I30</f>
        <v>0.17698412698412699</v>
      </c>
      <c r="I30" s="556">
        <f>RESUMEN!J30</f>
        <v>0.20433333333333334</v>
      </c>
      <c r="J30" s="522">
        <f>RESUMEN!K30</f>
        <v>0.20433333333333334</v>
      </c>
      <c r="K30" s="13">
        <f>+SUM('LÍNEA 1'!BS98:BS100)</f>
        <v>298237</v>
      </c>
      <c r="L30" s="13">
        <f>+SUM('LÍNEA 1'!BT98:BT100)</f>
        <v>298237</v>
      </c>
      <c r="M30" s="13">
        <f>+SUM('LÍNEA 1'!BU98:BU100)</f>
        <v>0</v>
      </c>
      <c r="N30" s="15">
        <f t="shared" si="0"/>
        <v>1</v>
      </c>
      <c r="O30" s="15" t="str">
        <f t="shared" si="1"/>
        <v xml:space="preserve"> -</v>
      </c>
      <c r="R30" s="595" t="s">
        <v>382</v>
      </c>
      <c r="S30" s="593">
        <v>0.99642857142857144</v>
      </c>
      <c r="T30" s="593">
        <v>0</v>
      </c>
      <c r="U30" s="593">
        <v>0</v>
      </c>
      <c r="V30" s="593">
        <v>0</v>
      </c>
      <c r="X30" s="562" t="s">
        <v>943</v>
      </c>
      <c r="Y30" t="s">
        <v>382</v>
      </c>
      <c r="Z30"/>
      <c r="AA30" s="559">
        <v>0</v>
      </c>
      <c r="AB30" s="559">
        <v>206991972</v>
      </c>
      <c r="AC30" s="559">
        <v>243758120</v>
      </c>
      <c r="AD30"/>
      <c r="AE30" s="564" t="s">
        <v>382</v>
      </c>
      <c r="AF30" s="552">
        <v>0.22152777777777777</v>
      </c>
      <c r="AG30" s="552">
        <v>0.22222222222222221</v>
      </c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483" ht="20.100000000000001" customHeight="1" thickBot="1" x14ac:dyDescent="0.35">
      <c r="A31" s="577" t="s">
        <v>943</v>
      </c>
      <c r="B31" s="579" t="s">
        <v>395</v>
      </c>
      <c r="C31" s="566" t="str">
        <f>RESUMEN!C31</f>
        <v>Adulto Mayor y Digno</v>
      </c>
      <c r="D31" s="556">
        <f>RESUMEN!E31</f>
        <v>0.99135829161176992</v>
      </c>
      <c r="E31" s="556">
        <f>RESUMEN!F31</f>
        <v>0</v>
      </c>
      <c r="F31" s="556">
        <f>RESUMEN!G31</f>
        <v>0</v>
      </c>
      <c r="G31" s="556">
        <f>RESUMEN!H31</f>
        <v>0</v>
      </c>
      <c r="H31" s="556">
        <f>RESUMEN!I31</f>
        <v>0.23303571428571429</v>
      </c>
      <c r="I31" s="556">
        <f>RESUMEN!J31</f>
        <v>0.29132171576008536</v>
      </c>
      <c r="J31" s="522">
        <f>RESUMEN!K31</f>
        <v>0.29132171576008536</v>
      </c>
      <c r="K31" s="13">
        <f>+SUM('LÍNEA 1'!BS101:BS108)</f>
        <v>8722368.3359999992</v>
      </c>
      <c r="L31" s="13">
        <f>+SUM('LÍNEA 1'!BT101:BT108)</f>
        <v>7284131</v>
      </c>
      <c r="M31" s="13">
        <f>+SUM('LÍNEA 1'!BU101:BU108)</f>
        <v>0</v>
      </c>
      <c r="N31" s="15">
        <f t="shared" si="0"/>
        <v>0.83510930969700803</v>
      </c>
      <c r="O31" s="15" t="str">
        <f t="shared" si="1"/>
        <v xml:space="preserve"> -</v>
      </c>
      <c r="R31" s="596" t="s">
        <v>838</v>
      </c>
      <c r="S31" s="593">
        <v>0.99285714285714288</v>
      </c>
      <c r="T31" s="593">
        <v>0</v>
      </c>
      <c r="U31" s="593">
        <v>0</v>
      </c>
      <c r="V31" s="593">
        <v>0</v>
      </c>
      <c r="X31" s="562" t="s">
        <v>943</v>
      </c>
      <c r="Y31" t="s">
        <v>382</v>
      </c>
      <c r="Z31" t="s">
        <v>838</v>
      </c>
      <c r="AA31" s="559">
        <v>0</v>
      </c>
      <c r="AB31" s="559">
        <v>206301866</v>
      </c>
      <c r="AC31" s="559">
        <v>243067265</v>
      </c>
      <c r="AD31"/>
      <c r="AE31" s="565" t="s">
        <v>838</v>
      </c>
      <c r="AF31" s="552">
        <v>0.19305555555555556</v>
      </c>
      <c r="AG31" s="552">
        <v>0.19444444444444445</v>
      </c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483" ht="20.100000000000001" customHeight="1" thickBot="1" x14ac:dyDescent="0.35">
      <c r="A32" s="577" t="s">
        <v>943</v>
      </c>
      <c r="B32" s="579" t="s">
        <v>395</v>
      </c>
      <c r="C32" s="566" t="str">
        <f>RESUMEN!C32</f>
        <v>Aceleradores de Desarrollo Social</v>
      </c>
      <c r="D32" s="556">
        <f>RESUMEN!E32</f>
        <v>0.75</v>
      </c>
      <c r="E32" s="556">
        <f>RESUMEN!F32</f>
        <v>0</v>
      </c>
      <c r="F32" s="556">
        <f>RESUMEN!G32</f>
        <v>0</v>
      </c>
      <c r="G32" s="556">
        <f>RESUMEN!H32</f>
        <v>0</v>
      </c>
      <c r="H32" s="556">
        <f>RESUMEN!I32</f>
        <v>0.25</v>
      </c>
      <c r="I32" s="556">
        <f>RESUMEN!J32</f>
        <v>0.1875</v>
      </c>
      <c r="J32" s="522">
        <f>RESUMEN!K32</f>
        <v>0.1875</v>
      </c>
      <c r="K32" s="13">
        <f>+SUM('LÍNEA 1'!BS109:BS112)</f>
        <v>2015622</v>
      </c>
      <c r="L32" s="13">
        <f>+SUM('LÍNEA 1'!BT109:BT112)</f>
        <v>1868491</v>
      </c>
      <c r="M32" s="13">
        <f>+SUM('LÍNEA 1'!BU109:BU112)</f>
        <v>0</v>
      </c>
      <c r="N32" s="15">
        <f t="shared" si="0"/>
        <v>0.92700466654958125</v>
      </c>
      <c r="O32" s="15" t="str">
        <f t="shared" si="1"/>
        <v xml:space="preserve"> -</v>
      </c>
      <c r="R32" s="596" t="s">
        <v>839</v>
      </c>
      <c r="S32" s="593">
        <v>1</v>
      </c>
      <c r="T32" s="593">
        <v>0</v>
      </c>
      <c r="U32" s="593">
        <v>0</v>
      </c>
      <c r="V32" s="593">
        <v>0</v>
      </c>
      <c r="X32" s="562" t="s">
        <v>943</v>
      </c>
      <c r="Y32" t="s">
        <v>382</v>
      </c>
      <c r="Z32" t="s">
        <v>839</v>
      </c>
      <c r="AA32" s="559">
        <v>0</v>
      </c>
      <c r="AB32" s="559">
        <v>690106</v>
      </c>
      <c r="AC32" s="559">
        <v>690855</v>
      </c>
      <c r="AD32"/>
      <c r="AE32" s="565" t="s">
        <v>839</v>
      </c>
      <c r="AF32" s="552">
        <v>0.25</v>
      </c>
      <c r="AG32" s="552">
        <v>0.25</v>
      </c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spans="1:255" ht="20.100000000000001" customHeight="1" thickBot="1" x14ac:dyDescent="0.35">
      <c r="A33" s="577" t="s">
        <v>943</v>
      </c>
      <c r="B33" s="579" t="s">
        <v>395</v>
      </c>
      <c r="C33" s="566" t="str">
        <f>RESUMEN!C33</f>
        <v>Más Equidad para las Mujeres</v>
      </c>
      <c r="D33" s="556">
        <f>RESUMEN!E33</f>
        <v>1</v>
      </c>
      <c r="E33" s="556">
        <f>RESUMEN!F33</f>
        <v>0</v>
      </c>
      <c r="F33" s="556">
        <f>RESUMEN!G33</f>
        <v>0</v>
      </c>
      <c r="G33" s="556">
        <f>RESUMEN!H33</f>
        <v>0</v>
      </c>
      <c r="H33" s="556">
        <f>RESUMEN!I33</f>
        <v>0.21428571428571427</v>
      </c>
      <c r="I33" s="556">
        <f>RESUMEN!J33</f>
        <v>0.21934523809523809</v>
      </c>
      <c r="J33" s="522">
        <f>RESUMEN!K33</f>
        <v>0.21934523809523809</v>
      </c>
      <c r="K33" s="13">
        <f>+SUM('LÍNEA 1'!BS113:BS119)</f>
        <v>139000</v>
      </c>
      <c r="L33" s="13">
        <f>+SUM('LÍNEA 1'!BT113:BT119)</f>
        <v>126967</v>
      </c>
      <c r="M33" s="13">
        <f>+SUM('LÍNEA 1'!BU113:BU119)</f>
        <v>0</v>
      </c>
      <c r="N33" s="15">
        <f t="shared" si="0"/>
        <v>0.91343165467625898</v>
      </c>
      <c r="O33" s="15" t="str">
        <f t="shared" si="1"/>
        <v xml:space="preserve"> -</v>
      </c>
      <c r="R33" s="595" t="s">
        <v>385</v>
      </c>
      <c r="S33" s="593">
        <v>0.95722748538011693</v>
      </c>
      <c r="T33" s="593">
        <v>0</v>
      </c>
      <c r="U33" s="593">
        <v>0</v>
      </c>
      <c r="V33" s="593">
        <v>0</v>
      </c>
      <c r="X33" s="562" t="s">
        <v>943</v>
      </c>
      <c r="Y33" t="s">
        <v>385</v>
      </c>
      <c r="Z33"/>
      <c r="AA33" s="559">
        <v>800000</v>
      </c>
      <c r="AB33" s="559">
        <v>10611194</v>
      </c>
      <c r="AC33" s="559">
        <v>18213766</v>
      </c>
      <c r="AD33"/>
      <c r="AE33" s="564" t="s">
        <v>385</v>
      </c>
      <c r="AF33" s="552">
        <v>0.2133661306042885</v>
      </c>
      <c r="AG33" s="552">
        <v>0.21712962962962962</v>
      </c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spans="1:255" ht="20.100000000000001" customHeight="1" thickBot="1" x14ac:dyDescent="0.35">
      <c r="A34" s="577" t="s">
        <v>943</v>
      </c>
      <c r="B34" s="579" t="s">
        <v>395</v>
      </c>
      <c r="C34" s="566" t="str">
        <f>RESUMEN!C34</f>
        <v>Bucaramanga Hábitat para el cuidado y la Corresponsabilidad</v>
      </c>
      <c r="D34" s="556">
        <f>RESUMEN!E34</f>
        <v>1</v>
      </c>
      <c r="E34" s="556">
        <f>RESUMEN!F34</f>
        <v>0</v>
      </c>
      <c r="F34" s="556">
        <f>RESUMEN!G34</f>
        <v>0</v>
      </c>
      <c r="G34" s="556">
        <f>RESUMEN!H34</f>
        <v>0</v>
      </c>
      <c r="H34" s="556">
        <f>RESUMEN!I34</f>
        <v>0.1607142857142857</v>
      </c>
      <c r="I34" s="556">
        <f>RESUMEN!J34</f>
        <v>0.17857142857142858</v>
      </c>
      <c r="J34" s="522">
        <f>RESUMEN!K34</f>
        <v>0.17857142857142858</v>
      </c>
      <c r="K34" s="13">
        <f>+SUM('LÍNEA 1'!BS120:BS123)</f>
        <v>58000</v>
      </c>
      <c r="L34" s="13">
        <f>+SUM('LÍNEA 1'!BT120:BT123)</f>
        <v>25500</v>
      </c>
      <c r="M34" s="13">
        <f>+SUM('LÍNEA 1'!BU120:BU123)</f>
        <v>0</v>
      </c>
      <c r="N34" s="15">
        <f t="shared" si="0"/>
        <v>0.43965517241379309</v>
      </c>
      <c r="O34" s="15" t="str">
        <f t="shared" si="1"/>
        <v xml:space="preserve"> -</v>
      </c>
      <c r="R34" s="596" t="s">
        <v>843</v>
      </c>
      <c r="S34" s="593">
        <v>1</v>
      </c>
      <c r="T34" s="593">
        <v>0</v>
      </c>
      <c r="U34" s="593">
        <v>0</v>
      </c>
      <c r="V34" s="593">
        <v>0</v>
      </c>
      <c r="X34" s="562" t="s">
        <v>943</v>
      </c>
      <c r="Y34" t="s">
        <v>385</v>
      </c>
      <c r="Z34" t="s">
        <v>843</v>
      </c>
      <c r="AA34" s="559">
        <v>0</v>
      </c>
      <c r="AB34" s="559">
        <v>542522</v>
      </c>
      <c r="AC34" s="559">
        <v>694422</v>
      </c>
      <c r="AD34"/>
      <c r="AE34" s="565" t="s">
        <v>843</v>
      </c>
      <c r="AF34" s="552">
        <v>0.25</v>
      </c>
      <c r="AG34" s="552">
        <v>0.25</v>
      </c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spans="1:255" ht="20.100000000000001" customHeight="1" thickBot="1" x14ac:dyDescent="0.35">
      <c r="A35" s="577" t="s">
        <v>943</v>
      </c>
      <c r="B35" s="579" t="s">
        <v>395</v>
      </c>
      <c r="C35" s="566" t="str">
        <f>RESUMEN!C35</f>
        <v>Habitantes en Situación de Calle</v>
      </c>
      <c r="D35" s="556">
        <f>RESUMEN!E35</f>
        <v>0.99882629107981213</v>
      </c>
      <c r="E35" s="556">
        <f>RESUMEN!F35</f>
        <v>0</v>
      </c>
      <c r="F35" s="556">
        <f>RESUMEN!G35</f>
        <v>0</v>
      </c>
      <c r="G35" s="556">
        <f>RESUMEN!H35</f>
        <v>0</v>
      </c>
      <c r="H35" s="556">
        <f>RESUMEN!I35</f>
        <v>0.1875</v>
      </c>
      <c r="I35" s="556">
        <f>RESUMEN!J35</f>
        <v>0.18727992957746478</v>
      </c>
      <c r="J35" s="522">
        <f>RESUMEN!K35</f>
        <v>0.18727992957746478</v>
      </c>
      <c r="K35" s="13">
        <f>+SUM('LÍNEA 1'!BS124:BS127)</f>
        <v>1442784</v>
      </c>
      <c r="L35" s="13">
        <f>+SUM('LÍNEA 1'!BT124:BT127)</f>
        <v>1230703</v>
      </c>
      <c r="M35" s="13">
        <f>+SUM('LÍNEA 1'!BU124:BU127)</f>
        <v>0</v>
      </c>
      <c r="N35" s="15">
        <f t="shared" si="0"/>
        <v>0.8530057167254419</v>
      </c>
      <c r="O35" s="15" t="str">
        <f t="shared" si="1"/>
        <v xml:space="preserve"> -</v>
      </c>
      <c r="R35" s="596" t="s">
        <v>924</v>
      </c>
      <c r="S35" s="593">
        <v>0.875</v>
      </c>
      <c r="T35" s="593">
        <v>0</v>
      </c>
      <c r="U35" s="593">
        <v>0</v>
      </c>
      <c r="V35" s="593">
        <v>0</v>
      </c>
      <c r="X35" s="562" t="s">
        <v>943</v>
      </c>
      <c r="Y35" t="s">
        <v>385</v>
      </c>
      <c r="Z35" t="s">
        <v>924</v>
      </c>
      <c r="AA35" s="559">
        <v>0</v>
      </c>
      <c r="AB35" s="559">
        <v>675000</v>
      </c>
      <c r="AC35" s="559">
        <v>1370334</v>
      </c>
      <c r="AD35"/>
      <c r="AE35" s="565" t="s">
        <v>924</v>
      </c>
      <c r="AF35" s="552">
        <v>0.21875</v>
      </c>
      <c r="AG35" s="552">
        <v>0.25</v>
      </c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spans="1:255" ht="20.100000000000001" customHeight="1" thickBot="1" x14ac:dyDescent="0.35">
      <c r="A36" s="577" t="s">
        <v>943</v>
      </c>
      <c r="B36" s="579" t="s">
        <v>395</v>
      </c>
      <c r="C36" s="566" t="str">
        <f>RESUMEN!C36</f>
        <v>Población con Discapacidad</v>
      </c>
      <c r="D36" s="556">
        <f>RESUMEN!E36</f>
        <v>1</v>
      </c>
      <c r="E36" s="556">
        <f>RESUMEN!F36</f>
        <v>0</v>
      </c>
      <c r="F36" s="556">
        <f>RESUMEN!G36</f>
        <v>0</v>
      </c>
      <c r="G36" s="556">
        <f>RESUMEN!H36</f>
        <v>0</v>
      </c>
      <c r="H36" s="556">
        <f>RESUMEN!I36</f>
        <v>0.25</v>
      </c>
      <c r="I36" s="556">
        <f>RESUMEN!J36</f>
        <v>0.25</v>
      </c>
      <c r="J36" s="522">
        <f>RESUMEN!K36</f>
        <v>0.25</v>
      </c>
      <c r="K36" s="13">
        <f>+SUM('LÍNEA 1'!BS128:BS132)</f>
        <v>961698</v>
      </c>
      <c r="L36" s="13">
        <f>+SUM('LÍNEA 1'!BT128:BT132)</f>
        <v>696430</v>
      </c>
      <c r="M36" s="13">
        <f>+SUM('LÍNEA 1'!BU128:BU132)</f>
        <v>0</v>
      </c>
      <c r="N36" s="15">
        <f t="shared" si="0"/>
        <v>0.72416704620369388</v>
      </c>
      <c r="O36" s="15" t="str">
        <f t="shared" si="1"/>
        <v xml:space="preserve"> -</v>
      </c>
      <c r="R36" s="596" t="s">
        <v>840</v>
      </c>
      <c r="S36" s="593">
        <v>1</v>
      </c>
      <c r="T36" s="593">
        <v>0</v>
      </c>
      <c r="U36" s="593">
        <v>0</v>
      </c>
      <c r="V36" s="593">
        <v>0</v>
      </c>
      <c r="X36" s="562" t="s">
        <v>943</v>
      </c>
      <c r="Y36" t="s">
        <v>385</v>
      </c>
      <c r="Z36" t="s">
        <v>840</v>
      </c>
      <c r="AA36" s="559">
        <v>0</v>
      </c>
      <c r="AB36" s="559">
        <v>398894</v>
      </c>
      <c r="AC36" s="559">
        <v>424894</v>
      </c>
      <c r="AD36"/>
      <c r="AE36" s="565" t="s">
        <v>840</v>
      </c>
      <c r="AF36" s="552">
        <v>0.125</v>
      </c>
      <c r="AG36" s="552">
        <v>0.125</v>
      </c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spans="1:255" ht="20.100000000000001" customHeight="1" thickBot="1" x14ac:dyDescent="0.35">
      <c r="A37" s="577" t="s">
        <v>943</v>
      </c>
      <c r="B37" s="579" t="s">
        <v>953</v>
      </c>
      <c r="C37" s="583" t="str">
        <f>RESUMEN!C37</f>
        <v>HABITABILIDAD</v>
      </c>
      <c r="D37" s="556">
        <f>RESUMEN!E37</f>
        <v>1</v>
      </c>
      <c r="E37" s="556">
        <f>RESUMEN!F37</f>
        <v>0</v>
      </c>
      <c r="F37" s="556">
        <f>RESUMEN!G37</f>
        <v>0</v>
      </c>
      <c r="G37" s="556">
        <f>RESUMEN!H37</f>
        <v>0</v>
      </c>
      <c r="H37" s="556">
        <f>RESUMEN!I37</f>
        <v>0.1478195739268196</v>
      </c>
      <c r="I37" s="556">
        <f>RESUMEN!J37</f>
        <v>0.22029859397373791</v>
      </c>
      <c r="J37" s="522">
        <f>RESUMEN!K37</f>
        <v>0.22029859397373791</v>
      </c>
      <c r="K37" s="525"/>
      <c r="L37" s="525"/>
      <c r="M37" s="525"/>
      <c r="N37" s="20" t="str">
        <f t="shared" si="0"/>
        <v>-</v>
      </c>
      <c r="O37" s="20" t="str">
        <f t="shared" si="1"/>
        <v xml:space="preserve"> -</v>
      </c>
      <c r="R37" s="596" t="s">
        <v>845</v>
      </c>
      <c r="S37" s="593">
        <v>1</v>
      </c>
      <c r="T37" s="593">
        <v>0</v>
      </c>
      <c r="U37" s="593">
        <v>0</v>
      </c>
      <c r="V37" s="593">
        <v>0</v>
      </c>
      <c r="X37" s="562" t="s">
        <v>943</v>
      </c>
      <c r="Y37" t="s">
        <v>385</v>
      </c>
      <c r="Z37" t="s">
        <v>845</v>
      </c>
      <c r="AA37" s="559">
        <v>0</v>
      </c>
      <c r="AB37" s="559">
        <v>1900</v>
      </c>
      <c r="AC37" s="559">
        <v>35200</v>
      </c>
      <c r="AD37"/>
      <c r="AE37" s="565" t="s">
        <v>845</v>
      </c>
      <c r="AF37" s="552">
        <v>0.25</v>
      </c>
      <c r="AG37" s="552">
        <v>0.25</v>
      </c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spans="1:255" ht="20.100000000000001" customHeight="1" thickBot="1" x14ac:dyDescent="0.35">
      <c r="A38" s="577" t="s">
        <v>943</v>
      </c>
      <c r="B38" s="579" t="s">
        <v>406</v>
      </c>
      <c r="C38" s="566" t="str">
        <f>RESUMEN!C38</f>
        <v>Proyección Habitacional y Vivienda</v>
      </c>
      <c r="D38" s="556">
        <f>RESUMEN!E38</f>
        <v>1</v>
      </c>
      <c r="E38" s="556">
        <f>RESUMEN!F38</f>
        <v>0</v>
      </c>
      <c r="F38" s="556">
        <f>RESUMEN!G38</f>
        <v>0</v>
      </c>
      <c r="G38" s="556">
        <f>RESUMEN!H38</f>
        <v>0</v>
      </c>
      <c r="H38" s="556">
        <f>RESUMEN!I38</f>
        <v>6.3992322456813827E-2</v>
      </c>
      <c r="I38" s="556">
        <f>RESUMEN!J38</f>
        <v>8.2589251439539352E-2</v>
      </c>
      <c r="J38" s="522">
        <f>RESUMEN!K38</f>
        <v>8.2589251439539352E-2</v>
      </c>
      <c r="K38" s="13">
        <f>+SUM('LÍNEA 1'!BS134:BS135)</f>
        <v>3927944.8202666668</v>
      </c>
      <c r="L38" s="13">
        <f>+SUM('LÍNEA 1'!BT134:BT135)</f>
        <v>1806382.87087</v>
      </c>
      <c r="M38" s="13">
        <f>+SUM('LÍNEA 1'!BU134:BU135)</f>
        <v>0</v>
      </c>
      <c r="N38" s="15">
        <f>IF(K38=0,"-",+L38/K38)</f>
        <v>0.45987989992877887</v>
      </c>
      <c r="O38" s="15" t="str">
        <f>IF(M38=0," -",IF(L38=0,100%,M38/L38))</f>
        <v xml:space="preserve"> -</v>
      </c>
      <c r="R38" s="596" t="s">
        <v>10</v>
      </c>
      <c r="S38" s="593">
        <v>0.74109999999999998</v>
      </c>
      <c r="T38" s="593">
        <v>0</v>
      </c>
      <c r="U38" s="593">
        <v>0</v>
      </c>
      <c r="V38" s="593">
        <v>0</v>
      </c>
      <c r="X38" s="562" t="s">
        <v>943</v>
      </c>
      <c r="Y38" t="s">
        <v>385</v>
      </c>
      <c r="Z38" t="s">
        <v>10</v>
      </c>
      <c r="AA38" s="559">
        <v>0</v>
      </c>
      <c r="AB38" s="559">
        <v>61315</v>
      </c>
      <c r="AC38" s="559">
        <v>781900</v>
      </c>
      <c r="AD38"/>
      <c r="AE38" s="565" t="s">
        <v>10</v>
      </c>
      <c r="AF38" s="552">
        <v>7.6808333333333326E-2</v>
      </c>
      <c r="AG38" s="552">
        <v>7.9166666666666663E-2</v>
      </c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spans="1:255" ht="20.100000000000001" customHeight="1" thickBot="1" x14ac:dyDescent="0.35">
      <c r="A39" s="577" t="s">
        <v>943</v>
      </c>
      <c r="B39" s="579" t="s">
        <v>406</v>
      </c>
      <c r="C39" s="566" t="str">
        <f>RESUMEN!C39</f>
        <v>Mejoramientos de Vivienda y Entorno Barrial</v>
      </c>
      <c r="D39" s="556">
        <f>RESUMEN!E39</f>
        <v>1</v>
      </c>
      <c r="E39" s="556">
        <f>RESUMEN!F39</f>
        <v>0</v>
      </c>
      <c r="F39" s="556">
        <f>RESUMEN!G39</f>
        <v>0</v>
      </c>
      <c r="G39" s="556">
        <f>RESUMEN!H39</f>
        <v>0</v>
      </c>
      <c r="H39" s="556">
        <f>RESUMEN!I39</f>
        <v>0.24107142857142858</v>
      </c>
      <c r="I39" s="556">
        <f>RESUMEN!J39</f>
        <v>0.24107142857142858</v>
      </c>
      <c r="J39" s="522">
        <f>RESUMEN!K39</f>
        <v>0.24107142857142858</v>
      </c>
      <c r="K39" s="13">
        <f>+'LÍNEA 1'!BS136</f>
        <v>1500000</v>
      </c>
      <c r="L39" s="13">
        <f>+'LÍNEA 1'!BT136</f>
        <v>1500000</v>
      </c>
      <c r="M39" s="13">
        <f>+'LÍNEA 1'!BU136</f>
        <v>1500000</v>
      </c>
      <c r="N39" s="15">
        <f>IF(K39=0,"-",+L39/K39)</f>
        <v>1</v>
      </c>
      <c r="O39" s="15">
        <f>IF(M39=0," -",IF(L39=0,100%,M39/L39))</f>
        <v>1</v>
      </c>
      <c r="R39" s="596" t="s">
        <v>842</v>
      </c>
      <c r="S39" s="593">
        <v>1</v>
      </c>
      <c r="T39" s="593">
        <v>0</v>
      </c>
      <c r="U39" s="593">
        <v>0</v>
      </c>
      <c r="V39" s="593">
        <v>0</v>
      </c>
      <c r="X39" s="562" t="s">
        <v>943</v>
      </c>
      <c r="Y39" t="s">
        <v>385</v>
      </c>
      <c r="Z39" t="s">
        <v>842</v>
      </c>
      <c r="AA39" s="559">
        <v>0</v>
      </c>
      <c r="AB39" s="559">
        <v>1409080</v>
      </c>
      <c r="AC39" s="559">
        <v>1442480</v>
      </c>
      <c r="AD39"/>
      <c r="AE39" s="565" t="s">
        <v>842</v>
      </c>
      <c r="AF39" s="552">
        <v>0.25</v>
      </c>
      <c r="AG39" s="552">
        <v>0.25</v>
      </c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spans="1:255" ht="20.100000000000001" customHeight="1" thickBot="1" x14ac:dyDescent="0.35">
      <c r="A40" s="577" t="s">
        <v>943</v>
      </c>
      <c r="B40" s="579" t="s">
        <v>406</v>
      </c>
      <c r="C40" s="566" t="str">
        <f>RESUMEN!C40</f>
        <v>Acompañamiento Social Habitacional</v>
      </c>
      <c r="D40" s="556">
        <f>RESUMEN!E40</f>
        <v>1</v>
      </c>
      <c r="E40" s="556">
        <f>RESUMEN!F40</f>
        <v>0</v>
      </c>
      <c r="F40" s="556">
        <f>RESUMEN!G40</f>
        <v>0</v>
      </c>
      <c r="G40" s="556">
        <f>RESUMEN!H40</f>
        <v>0</v>
      </c>
      <c r="H40" s="556">
        <f>RESUMEN!I40</f>
        <v>0.22222222222222221</v>
      </c>
      <c r="I40" s="556">
        <f>RESUMEN!J40</f>
        <v>0.47494444444444445</v>
      </c>
      <c r="J40" s="522">
        <f>RESUMEN!K40</f>
        <v>0.47494444444444445</v>
      </c>
      <c r="K40" s="13">
        <f>+'LÍNEA 1'!BS137</f>
        <v>68544.503333333341</v>
      </c>
      <c r="L40" s="13">
        <f>+'LÍNEA 1'!BT137</f>
        <v>64544.502</v>
      </c>
      <c r="M40" s="13">
        <f>+'LÍNEA 1'!BU137</f>
        <v>0</v>
      </c>
      <c r="N40" s="15">
        <f>IF(K40=0,"-",+L40/K40)</f>
        <v>0.94164373306665816</v>
      </c>
      <c r="O40" s="15" t="str">
        <f>IF(M40=0," -",IF(L40=0,100%,M40/L40))</f>
        <v xml:space="preserve"> -</v>
      </c>
      <c r="R40" s="596" t="s">
        <v>844</v>
      </c>
      <c r="S40" s="593">
        <v>1</v>
      </c>
      <c r="T40" s="593">
        <v>0</v>
      </c>
      <c r="U40" s="593">
        <v>0</v>
      </c>
      <c r="V40" s="593">
        <v>0</v>
      </c>
      <c r="X40" s="562" t="s">
        <v>943</v>
      </c>
      <c r="Y40" t="s">
        <v>385</v>
      </c>
      <c r="Z40" t="s">
        <v>844</v>
      </c>
      <c r="AA40" s="559">
        <v>0</v>
      </c>
      <c r="AB40" s="559">
        <v>154133</v>
      </c>
      <c r="AC40" s="559">
        <v>627869</v>
      </c>
      <c r="AD40"/>
      <c r="AE40" s="565" t="s">
        <v>844</v>
      </c>
      <c r="AF40" s="552">
        <v>0.25</v>
      </c>
      <c r="AG40" s="552">
        <v>0.25</v>
      </c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  <row r="41" spans="1:255" ht="20.100000000000001" customHeight="1" thickBot="1" x14ac:dyDescent="0.35">
      <c r="A41" s="577" t="s">
        <v>943</v>
      </c>
      <c r="B41" s="579" t="s">
        <v>953</v>
      </c>
      <c r="C41" s="583" t="str">
        <f>RESUMEN!C41</f>
        <v>MOVIMIENTO, SATISFACCIÓN Y VIDA, UNA CIUDAD ACTIVA</v>
      </c>
      <c r="D41" s="556">
        <f>RESUMEN!E41</f>
        <v>1</v>
      </c>
      <c r="E41" s="556">
        <f>RESUMEN!F41</f>
        <v>0</v>
      </c>
      <c r="F41" s="556">
        <f>RESUMEN!G41</f>
        <v>0</v>
      </c>
      <c r="G41" s="556">
        <f>RESUMEN!H41</f>
        <v>0</v>
      </c>
      <c r="H41" s="556">
        <f>RESUMEN!I41</f>
        <v>0.26442844040131774</v>
      </c>
      <c r="I41" s="556">
        <f>RESUMEN!J41</f>
        <v>0.28018190326445047</v>
      </c>
      <c r="J41" s="522">
        <f>RESUMEN!K41</f>
        <v>0.28018190326445047</v>
      </c>
      <c r="K41" s="525"/>
      <c r="L41" s="525"/>
      <c r="M41" s="525"/>
      <c r="N41" s="20" t="str">
        <f t="shared" si="0"/>
        <v>-</v>
      </c>
      <c r="O41" s="20" t="str">
        <f t="shared" si="1"/>
        <v xml:space="preserve"> -</v>
      </c>
      <c r="R41" s="596" t="s">
        <v>11</v>
      </c>
      <c r="S41" s="593">
        <v>1</v>
      </c>
      <c r="T41" s="593">
        <v>0</v>
      </c>
      <c r="U41" s="593">
        <v>0</v>
      </c>
      <c r="V41" s="593">
        <v>0</v>
      </c>
      <c r="X41" s="562" t="s">
        <v>943</v>
      </c>
      <c r="Y41" t="s">
        <v>385</v>
      </c>
      <c r="Z41" t="s">
        <v>11</v>
      </c>
      <c r="AA41" s="559">
        <v>0</v>
      </c>
      <c r="AB41" s="559">
        <v>137695</v>
      </c>
      <c r="AC41" s="559">
        <v>149712</v>
      </c>
      <c r="AD41"/>
      <c r="AE41" s="565" t="s">
        <v>11</v>
      </c>
      <c r="AF41" s="552">
        <v>0.25</v>
      </c>
      <c r="AG41" s="552">
        <v>0.25</v>
      </c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</row>
    <row r="42" spans="1:255" ht="20.100000000000001" customHeight="1" thickBot="1" x14ac:dyDescent="0.35">
      <c r="A42" s="577" t="s">
        <v>943</v>
      </c>
      <c r="B42" s="580" t="s">
        <v>410</v>
      </c>
      <c r="C42" s="566" t="str">
        <f>RESUMEN!C42</f>
        <v>Fomento a la Recreación, la Actividad Física y el Deporte: Me Gozo mi Ciudad y mi Territorio</v>
      </c>
      <c r="D42" s="556">
        <f>RESUMEN!E42</f>
        <v>1</v>
      </c>
      <c r="E42" s="556">
        <f>RESUMEN!F42</f>
        <v>0</v>
      </c>
      <c r="F42" s="556">
        <f>RESUMEN!G42</f>
        <v>0</v>
      </c>
      <c r="G42" s="556">
        <f>RESUMEN!H42</f>
        <v>0</v>
      </c>
      <c r="H42" s="556">
        <f>RESUMEN!I42</f>
        <v>0.34975198412698416</v>
      </c>
      <c r="I42" s="556">
        <f>RESUMEN!J42</f>
        <v>0.35465277777777782</v>
      </c>
      <c r="J42" s="522">
        <f>RESUMEN!K42</f>
        <v>0.35465277777777782</v>
      </c>
      <c r="K42" s="13">
        <f>+SUM('LÍNEA 1'!BS139:BS142)</f>
        <v>1259549</v>
      </c>
      <c r="L42" s="13">
        <f>+SUM('LÍNEA 1'!BT139:BT142)</f>
        <v>1141287</v>
      </c>
      <c r="M42" s="13">
        <f>+SUM('LÍNEA 1'!BU139:BU142)</f>
        <v>0</v>
      </c>
      <c r="N42" s="15">
        <f>IF(K42=0,"-",+L42/K42)</f>
        <v>0.90610766234580786</v>
      </c>
      <c r="O42" s="15" t="str">
        <f>IF(M42=0," -",IF(L42=0,100%,M42/L42))</f>
        <v xml:space="preserve"> -</v>
      </c>
      <c r="R42" s="596" t="s">
        <v>841</v>
      </c>
      <c r="S42" s="593">
        <v>0.99894736842105258</v>
      </c>
      <c r="T42" s="593">
        <v>0</v>
      </c>
      <c r="U42" s="593">
        <v>0</v>
      </c>
      <c r="V42" s="593">
        <v>0</v>
      </c>
      <c r="X42" s="562" t="s">
        <v>943</v>
      </c>
      <c r="Y42" t="s">
        <v>385</v>
      </c>
      <c r="Z42" t="s">
        <v>841</v>
      </c>
      <c r="AA42" s="559">
        <v>800000</v>
      </c>
      <c r="AB42" s="559">
        <v>7230655</v>
      </c>
      <c r="AC42" s="559">
        <v>12686955</v>
      </c>
      <c r="AD42"/>
      <c r="AE42" s="565" t="s">
        <v>841</v>
      </c>
      <c r="AF42" s="552">
        <v>0.24973684210526315</v>
      </c>
      <c r="AG42" s="552">
        <v>0.25</v>
      </c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</row>
    <row r="43" spans="1:255" ht="20.100000000000001" customHeight="1" thickBot="1" x14ac:dyDescent="0.35">
      <c r="A43" s="577" t="s">
        <v>943</v>
      </c>
      <c r="B43" s="580" t="s">
        <v>410</v>
      </c>
      <c r="C43" s="566" t="str">
        <f>RESUMEN!C43</f>
        <v>Formación y Preparación de Deportistas</v>
      </c>
      <c r="D43" s="556">
        <f>RESUMEN!E43</f>
        <v>1</v>
      </c>
      <c r="E43" s="556">
        <f>RESUMEN!F43</f>
        <v>0</v>
      </c>
      <c r="F43" s="556">
        <f>RESUMEN!G43</f>
        <v>0</v>
      </c>
      <c r="G43" s="556">
        <f>RESUMEN!H43</f>
        <v>0</v>
      </c>
      <c r="H43" s="556">
        <f>RESUMEN!I43</f>
        <v>0.17531446540880502</v>
      </c>
      <c r="I43" s="556">
        <f>RESUMEN!J43</f>
        <v>0.21078930817610061</v>
      </c>
      <c r="J43" s="522">
        <f>RESUMEN!K43</f>
        <v>0.21078930817610061</v>
      </c>
      <c r="K43" s="13">
        <f>+SUM('LÍNEA 1'!BS143:BS145)</f>
        <v>1449682</v>
      </c>
      <c r="L43" s="13">
        <f>+SUM('LÍNEA 1'!BT143:BT145)</f>
        <v>1395383</v>
      </c>
      <c r="M43" s="13">
        <f>+SUM('LÍNEA 1'!BU143:BU145)</f>
        <v>0</v>
      </c>
      <c r="N43" s="15">
        <f>IF(K43=0,"-",+L43/K43)</f>
        <v>0.96254419934854674</v>
      </c>
      <c r="O43" s="15" t="str">
        <f>IF(M43=0," -",IF(L43=0,100%,M43/L43))</f>
        <v xml:space="preserve"> -</v>
      </c>
      <c r="R43" s="595" t="s">
        <v>414</v>
      </c>
      <c r="S43" s="593">
        <v>1</v>
      </c>
      <c r="T43" s="593">
        <v>0</v>
      </c>
      <c r="U43" s="593">
        <v>0</v>
      </c>
      <c r="V43" s="593">
        <v>0</v>
      </c>
      <c r="X43" s="562" t="s">
        <v>943</v>
      </c>
      <c r="Y43" t="s">
        <v>953</v>
      </c>
      <c r="Z43"/>
      <c r="AA43" s="559"/>
      <c r="AB43" s="559"/>
      <c r="AC43" s="559"/>
      <c r="AD43"/>
      <c r="AE43" s="564" t="s">
        <v>953</v>
      </c>
      <c r="AF43" s="552">
        <v>0.22239828937075792</v>
      </c>
      <c r="AG43" s="552">
        <v>0.21053735226751127</v>
      </c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</row>
    <row r="44" spans="1:255" ht="20.100000000000001" customHeight="1" thickBot="1" x14ac:dyDescent="0.35">
      <c r="A44" s="577" t="s">
        <v>943</v>
      </c>
      <c r="B44" s="580" t="s">
        <v>410</v>
      </c>
      <c r="C44" s="566" t="str">
        <f>RESUMEN!C44</f>
        <v>Ambientes Deportivos y Recreativos Dignos y Eficientes</v>
      </c>
      <c r="D44" s="556">
        <f>RESUMEN!E44</f>
        <v>1</v>
      </c>
      <c r="E44" s="556">
        <f>RESUMEN!F44</f>
        <v>0</v>
      </c>
      <c r="F44" s="556">
        <f>RESUMEN!G44</f>
        <v>0</v>
      </c>
      <c r="G44" s="556">
        <f>RESUMEN!H44</f>
        <v>0</v>
      </c>
      <c r="H44" s="556">
        <f>RESUMEN!I44</f>
        <v>0.19047619047619047</v>
      </c>
      <c r="I44" s="556">
        <f>RESUMEN!J44</f>
        <v>0.19047619047619047</v>
      </c>
      <c r="J44" s="522">
        <f>RESUMEN!K44</f>
        <v>0.19047619047619047</v>
      </c>
      <c r="K44" s="13">
        <f>+'LÍNEA 1'!BS146</f>
        <v>1874296</v>
      </c>
      <c r="L44" s="13">
        <f>+'LÍNEA 1'!BT146</f>
        <v>1846678</v>
      </c>
      <c r="M44" s="13">
        <f>+'LÍNEA 1'!BU146</f>
        <v>0</v>
      </c>
      <c r="N44" s="15">
        <f>IF(K44=0,"-",+L44/K44)</f>
        <v>0.98526486744889819</v>
      </c>
      <c r="O44" s="15" t="str">
        <f>IF(M44=0," -",IF(L44=0,100%,M44/L44))</f>
        <v xml:space="preserve"> -</v>
      </c>
      <c r="R44" s="596" t="s">
        <v>857</v>
      </c>
      <c r="S44" s="593">
        <v>1</v>
      </c>
      <c r="T44" s="593">
        <v>0</v>
      </c>
      <c r="U44" s="593">
        <v>0</v>
      </c>
      <c r="V44" s="593">
        <v>0</v>
      </c>
      <c r="X44" s="562" t="s">
        <v>943</v>
      </c>
      <c r="Y44" t="s">
        <v>953</v>
      </c>
      <c r="Z44" t="s">
        <v>395</v>
      </c>
      <c r="AA44" s="559"/>
      <c r="AB44" s="559"/>
      <c r="AC44" s="559"/>
      <c r="AD44"/>
      <c r="AE44" s="565" t="s">
        <v>395</v>
      </c>
      <c r="AF44" s="552">
        <v>0.21919614764797968</v>
      </c>
      <c r="AG44" s="552">
        <v>0.2082659478885894</v>
      </c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</row>
    <row r="45" spans="1:255" ht="20.100000000000001" customHeight="1" thickBot="1" x14ac:dyDescent="0.35">
      <c r="A45" s="577" t="s">
        <v>943</v>
      </c>
      <c r="B45" s="579" t="s">
        <v>953</v>
      </c>
      <c r="C45" s="583" t="str">
        <f>RESUMEN!C45</f>
        <v>VIDA CULTURAL Y BIENESTAR CREATIVO SOSTENIBLE</v>
      </c>
      <c r="D45" s="556">
        <f>RESUMEN!E45</f>
        <v>1</v>
      </c>
      <c r="E45" s="556">
        <f>RESUMEN!F45</f>
        <v>0</v>
      </c>
      <c r="F45" s="556">
        <f>RESUMEN!G45</f>
        <v>0</v>
      </c>
      <c r="G45" s="556">
        <f>RESUMEN!H45</f>
        <v>0</v>
      </c>
      <c r="H45" s="556">
        <f>RESUMEN!I45</f>
        <v>0.2360588972431078</v>
      </c>
      <c r="I45" s="556">
        <f>RESUMEN!J45</f>
        <v>0.2360588972431078</v>
      </c>
      <c r="J45" s="522">
        <f>RESUMEN!K45</f>
        <v>0.2360588972431078</v>
      </c>
      <c r="K45" s="525"/>
      <c r="L45" s="525"/>
      <c r="M45" s="525"/>
      <c r="N45" s="20" t="str">
        <f t="shared" si="0"/>
        <v>-</v>
      </c>
      <c r="O45" s="20" t="str">
        <f t="shared" si="1"/>
        <v xml:space="preserve"> -</v>
      </c>
      <c r="R45" s="596" t="s">
        <v>858</v>
      </c>
      <c r="S45" s="593">
        <v>1</v>
      </c>
      <c r="T45" s="593">
        <v>0</v>
      </c>
      <c r="U45" s="593">
        <v>0</v>
      </c>
      <c r="V45" s="593">
        <v>0</v>
      </c>
      <c r="X45" s="562" t="s">
        <v>943</v>
      </c>
      <c r="Y45" t="s">
        <v>953</v>
      </c>
      <c r="Z45" t="s">
        <v>378</v>
      </c>
      <c r="AA45" s="559"/>
      <c r="AB45" s="559"/>
      <c r="AC45" s="559"/>
      <c r="AD45"/>
      <c r="AE45" s="565" t="s">
        <v>378</v>
      </c>
      <c r="AF45" s="552">
        <v>0.20073567930830011</v>
      </c>
      <c r="AG45" s="552">
        <v>0.2066086691086691</v>
      </c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</row>
    <row r="46" spans="1:255" ht="20.100000000000001" customHeight="1" thickBot="1" x14ac:dyDescent="0.35">
      <c r="A46" s="577" t="s">
        <v>943</v>
      </c>
      <c r="B46" s="580" t="s">
        <v>414</v>
      </c>
      <c r="C46" s="566" t="str">
        <f>RESUMEN!C46</f>
        <v>Arte, Cultura y Creatividad para la Transformación Social</v>
      </c>
      <c r="D46" s="556">
        <f>RESUMEN!E46</f>
        <v>1</v>
      </c>
      <c r="E46" s="556">
        <f>RESUMEN!F46</f>
        <v>0</v>
      </c>
      <c r="F46" s="556">
        <f>RESUMEN!G46</f>
        <v>0</v>
      </c>
      <c r="G46" s="556">
        <f>RESUMEN!H46</f>
        <v>0</v>
      </c>
      <c r="H46" s="556">
        <f>RESUMEN!I46</f>
        <v>0.28720238095238099</v>
      </c>
      <c r="I46" s="556">
        <f>RESUMEN!J46</f>
        <v>0.28720238095238099</v>
      </c>
      <c r="J46" s="522">
        <f>RESUMEN!K46</f>
        <v>0.28720238095238099</v>
      </c>
      <c r="K46" s="13">
        <f>+SUM('LÍNEA 1'!BS148:BS161)</f>
        <v>8368488.2344899997</v>
      </c>
      <c r="L46" s="13">
        <f>+SUM('LÍNEA 1'!BT148:BT161)</f>
        <v>7721983.1120000007</v>
      </c>
      <c r="M46" s="13">
        <f>+SUM('LÍNEA 1'!BU148:BU161)</f>
        <v>0</v>
      </c>
      <c r="N46" s="15">
        <f t="shared" ref="N46:N64" si="2">IF(K46=0,"-",+L46/K46)</f>
        <v>0.92274529109983283</v>
      </c>
      <c r="O46" s="15" t="str">
        <f t="shared" si="1"/>
        <v xml:space="preserve"> -</v>
      </c>
      <c r="R46" s="595" t="s">
        <v>953</v>
      </c>
      <c r="S46" s="593">
        <v>0.97905706536095138</v>
      </c>
      <c r="T46" s="593">
        <v>0</v>
      </c>
      <c r="U46" s="593">
        <v>0</v>
      </c>
      <c r="V46" s="593">
        <v>0</v>
      </c>
      <c r="X46" s="562" t="s">
        <v>943</v>
      </c>
      <c r="Y46" t="s">
        <v>953</v>
      </c>
      <c r="Z46" t="s">
        <v>406</v>
      </c>
      <c r="AA46" s="559"/>
      <c r="AB46" s="559"/>
      <c r="AC46" s="559"/>
      <c r="AD46"/>
      <c r="AE46" s="565" t="s">
        <v>406</v>
      </c>
      <c r="AF46" s="552">
        <v>0.22029859397373791</v>
      </c>
      <c r="AG46" s="552">
        <v>0.1478195739268196</v>
      </c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</row>
    <row r="47" spans="1:255" ht="20.100000000000001" customHeight="1" thickBot="1" x14ac:dyDescent="0.35">
      <c r="A47" s="577" t="s">
        <v>943</v>
      </c>
      <c r="B47" s="580" t="s">
        <v>414</v>
      </c>
      <c r="C47" s="566" t="str">
        <f>RESUMEN!C47</f>
        <v>Patrimonio Cultural: Circuitos Culturales y Creativos para Todos</v>
      </c>
      <c r="D47" s="556">
        <f>RESUMEN!E47</f>
        <v>1</v>
      </c>
      <c r="E47" s="556">
        <f>RESUMEN!F47</f>
        <v>0</v>
      </c>
      <c r="F47" s="556">
        <f>RESUMEN!G47</f>
        <v>0</v>
      </c>
      <c r="G47" s="556">
        <f>RESUMEN!H47</f>
        <v>0</v>
      </c>
      <c r="H47" s="556">
        <f>RESUMEN!I47</f>
        <v>9.285714285714286E-2</v>
      </c>
      <c r="I47" s="556">
        <f>RESUMEN!J47</f>
        <v>9.285714285714286E-2</v>
      </c>
      <c r="J47" s="522">
        <f>RESUMEN!K47</f>
        <v>9.285714285714286E-2</v>
      </c>
      <c r="K47" s="521">
        <f>+SUM('LÍNEA 1'!BS162:BS166)</f>
        <v>1194600</v>
      </c>
      <c r="L47" s="521">
        <f>+SUM('LÍNEA 1'!BT162:BT166)</f>
        <v>1194600</v>
      </c>
      <c r="M47" s="521">
        <f>+SUM('LÍNEA 1'!BU162:BU166)</f>
        <v>0</v>
      </c>
      <c r="N47" s="15">
        <f t="shared" si="2"/>
        <v>1</v>
      </c>
      <c r="O47" s="15" t="str">
        <f t="shared" si="1"/>
        <v xml:space="preserve"> -</v>
      </c>
      <c r="R47" s="596" t="s">
        <v>395</v>
      </c>
      <c r="S47" s="593">
        <v>0.96781616758450217</v>
      </c>
      <c r="T47" s="593">
        <v>0</v>
      </c>
      <c r="U47" s="593">
        <v>0</v>
      </c>
      <c r="V47" s="593">
        <v>0</v>
      </c>
      <c r="X47" s="562" t="s">
        <v>943</v>
      </c>
      <c r="Y47" t="s">
        <v>953</v>
      </c>
      <c r="Z47" t="s">
        <v>410</v>
      </c>
      <c r="AA47" s="559"/>
      <c r="AB47" s="559"/>
      <c r="AC47" s="559"/>
      <c r="AD47"/>
      <c r="AE47" s="565" t="s">
        <v>410</v>
      </c>
      <c r="AF47" s="552">
        <v>0.28018190326445047</v>
      </c>
      <c r="AG47" s="552">
        <v>0.26442844040131774</v>
      </c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</row>
    <row r="48" spans="1:255" ht="21.95" customHeight="1" thickBot="1" x14ac:dyDescent="0.35">
      <c r="A48" s="577" t="s">
        <v>935</v>
      </c>
      <c r="B48" s="578" t="s">
        <v>947</v>
      </c>
      <c r="C48" s="584" t="str">
        <f>RESUMEN!C48</f>
        <v>LÍNEA ESTRATÉGICA 2. BUCARAMANGA SOSTENIBLE</v>
      </c>
      <c r="D48" s="556">
        <f>RESUMEN!E48</f>
        <v>0.86809895833333328</v>
      </c>
      <c r="E48" s="556">
        <f>RESUMEN!F48</f>
        <v>0</v>
      </c>
      <c r="F48" s="556">
        <f>RESUMEN!G48</f>
        <v>0</v>
      </c>
      <c r="G48" s="556">
        <f>RESUMEN!H48</f>
        <v>0</v>
      </c>
      <c r="H48" s="556">
        <f>RESUMEN!I48</f>
        <v>0.12372844827586207</v>
      </c>
      <c r="I48" s="556">
        <f>RESUMEN!J48</f>
        <v>0.15072083931992336</v>
      </c>
      <c r="J48" s="522">
        <f>RESUMEN!K48</f>
        <v>0.15072083931992336</v>
      </c>
      <c r="K48" s="364">
        <f>SUM(K49:K59)</f>
        <v>20537349.59</v>
      </c>
      <c r="L48" s="364">
        <f>SUM(L49:L59)</f>
        <v>12881750.31731</v>
      </c>
      <c r="M48" s="364">
        <f>SUM(M49:M59)</f>
        <v>0</v>
      </c>
      <c r="N48" s="365">
        <f t="shared" si="2"/>
        <v>0.62723528471182832</v>
      </c>
      <c r="O48" s="365" t="str">
        <f t="shared" si="1"/>
        <v xml:space="preserve"> -</v>
      </c>
      <c r="R48" s="596" t="s">
        <v>378</v>
      </c>
      <c r="S48" s="593">
        <v>0.96951212484993998</v>
      </c>
      <c r="T48" s="593">
        <v>0</v>
      </c>
      <c r="U48" s="593">
        <v>0</v>
      </c>
      <c r="V48" s="593">
        <v>0</v>
      </c>
      <c r="X48" s="562" t="s">
        <v>943</v>
      </c>
      <c r="Y48" t="s">
        <v>953</v>
      </c>
      <c r="Z48" t="s">
        <v>382</v>
      </c>
      <c r="AA48" s="559"/>
      <c r="AB48" s="559"/>
      <c r="AC48" s="559"/>
      <c r="AD48"/>
      <c r="AE48" s="565" t="s">
        <v>382</v>
      </c>
      <c r="AF48" s="552">
        <v>0.2034090909090909</v>
      </c>
      <c r="AG48" s="552">
        <v>0.20454545454545456</v>
      </c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</row>
    <row r="49" spans="1:255" ht="20.100000000000001" customHeight="1" thickBot="1" x14ac:dyDescent="0.35">
      <c r="A49" s="577" t="s">
        <v>944</v>
      </c>
      <c r="B49" s="579" t="s">
        <v>953</v>
      </c>
      <c r="C49" s="583" t="str">
        <f>RESUMEN!C49</f>
        <v>BUCARAMANGA, CIUDAD CON PLANIFICACIÓN AMBIENTAL Y TERRITORIAL EN EL MARCO DEL CAMBIO CLIMÁTICO</v>
      </c>
      <c r="D49" s="556">
        <f>RESUMEN!E49</f>
        <v>0.95</v>
      </c>
      <c r="E49" s="556">
        <f>RESUMEN!F49</f>
        <v>0</v>
      </c>
      <c r="F49" s="556">
        <f>RESUMEN!G49</f>
        <v>0</v>
      </c>
      <c r="G49" s="556">
        <f>RESUMEN!H49</f>
        <v>0</v>
      </c>
      <c r="H49" s="556">
        <f>RESUMEN!I49</f>
        <v>0.2</v>
      </c>
      <c r="I49" s="556">
        <f>RESUMEN!J49</f>
        <v>0.19</v>
      </c>
      <c r="J49" s="522">
        <f>RESUMEN!K49</f>
        <v>0.19</v>
      </c>
      <c r="K49" s="527"/>
      <c r="L49" s="527"/>
      <c r="M49" s="527"/>
      <c r="N49" s="529" t="str">
        <f t="shared" si="2"/>
        <v>-</v>
      </c>
      <c r="O49" s="529" t="str">
        <f t="shared" si="1"/>
        <v xml:space="preserve"> -</v>
      </c>
      <c r="R49" s="596" t="s">
        <v>406</v>
      </c>
      <c r="S49" s="593">
        <v>1</v>
      </c>
      <c r="T49" s="593">
        <v>0</v>
      </c>
      <c r="U49" s="593">
        <v>0</v>
      </c>
      <c r="V49" s="593">
        <v>0</v>
      </c>
      <c r="X49" s="562" t="s">
        <v>943</v>
      </c>
      <c r="Y49" t="s">
        <v>953</v>
      </c>
      <c r="Z49" t="s">
        <v>385</v>
      </c>
      <c r="AA49" s="559"/>
      <c r="AB49" s="559"/>
      <c r="AC49" s="559"/>
      <c r="AD49"/>
      <c r="AE49" s="565" t="s">
        <v>385</v>
      </c>
      <c r="AF49" s="552">
        <v>0.19690771324863882</v>
      </c>
      <c r="AG49" s="552">
        <v>0.20603448275862071</v>
      </c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</row>
    <row r="50" spans="1:255" ht="20.100000000000001" customHeight="1" thickBot="1" x14ac:dyDescent="0.35">
      <c r="A50" s="577" t="s">
        <v>944</v>
      </c>
      <c r="B50" s="579" t="s">
        <v>421</v>
      </c>
      <c r="C50" s="566" t="str">
        <f>RESUMEN!C50</f>
        <v>Planificación y Educación Ambiental</v>
      </c>
      <c r="D50" s="556">
        <f>RESUMEN!E50</f>
        <v>0.93333333333333324</v>
      </c>
      <c r="E50" s="556">
        <f>RESUMEN!F50</f>
        <v>0</v>
      </c>
      <c r="F50" s="556">
        <f>RESUMEN!G50</f>
        <v>0</v>
      </c>
      <c r="G50" s="556">
        <f>RESUMEN!H50</f>
        <v>0</v>
      </c>
      <c r="H50" s="556">
        <f>RESUMEN!I50</f>
        <v>0.1875</v>
      </c>
      <c r="I50" s="556">
        <f>RESUMEN!J50</f>
        <v>0.17499999999999999</v>
      </c>
      <c r="J50" s="522">
        <f>RESUMEN!K50</f>
        <v>0.17499999999999999</v>
      </c>
      <c r="K50" s="13">
        <f>+SUM('LÍNEA 2'!BS11:BS14)</f>
        <v>294575</v>
      </c>
      <c r="L50" s="13">
        <f>+SUM('LÍNEA 2'!BT11:BT14)</f>
        <v>143107</v>
      </c>
      <c r="M50" s="13">
        <f>+SUM('LÍNEA 2'!BU11:BU14)</f>
        <v>0</v>
      </c>
      <c r="N50" s="15">
        <f t="shared" si="2"/>
        <v>0.48580836798777899</v>
      </c>
      <c r="O50" s="15" t="str">
        <f t="shared" si="1"/>
        <v xml:space="preserve"> -</v>
      </c>
      <c r="R50" s="596" t="s">
        <v>410</v>
      </c>
      <c r="S50" s="593">
        <v>1</v>
      </c>
      <c r="T50" s="593">
        <v>0</v>
      </c>
      <c r="U50" s="593">
        <v>0</v>
      </c>
      <c r="V50" s="593">
        <v>0</v>
      </c>
      <c r="X50" s="562" t="s">
        <v>943</v>
      </c>
      <c r="Y50" t="s">
        <v>953</v>
      </c>
      <c r="Z50" t="s">
        <v>414</v>
      </c>
      <c r="AA50" s="559"/>
      <c r="AB50" s="559"/>
      <c r="AC50" s="559"/>
      <c r="AD50"/>
      <c r="AE50" s="565" t="s">
        <v>414</v>
      </c>
      <c r="AF50" s="552">
        <v>0.2360588972431078</v>
      </c>
      <c r="AG50" s="552">
        <v>0.2360588972431078</v>
      </c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</row>
    <row r="51" spans="1:255" ht="20.100000000000001" customHeight="1" thickBot="1" x14ac:dyDescent="0.35">
      <c r="A51" s="577" t="s">
        <v>944</v>
      </c>
      <c r="B51" s="579" t="s">
        <v>421</v>
      </c>
      <c r="C51" s="566" t="str">
        <f>RESUMEN!C51</f>
        <v>Calidad y Control del Medio Ambiente</v>
      </c>
      <c r="D51" s="556">
        <f>RESUMEN!E51</f>
        <v>1</v>
      </c>
      <c r="E51" s="556">
        <f>RESUMEN!F51</f>
        <v>0</v>
      </c>
      <c r="F51" s="556">
        <f>RESUMEN!G51</f>
        <v>0</v>
      </c>
      <c r="G51" s="556">
        <f>RESUMEN!H51</f>
        <v>0</v>
      </c>
      <c r="H51" s="556">
        <f>RESUMEN!I51</f>
        <v>0.25</v>
      </c>
      <c r="I51" s="556">
        <f>RESUMEN!J51</f>
        <v>0.25</v>
      </c>
      <c r="J51" s="522">
        <f>RESUMEN!K51</f>
        <v>0.25</v>
      </c>
      <c r="K51" s="13">
        <f>+'LÍNEA 2'!BS15</f>
        <v>50000</v>
      </c>
      <c r="L51" s="13">
        <f>+'LÍNEA 2'!BT15</f>
        <v>27733</v>
      </c>
      <c r="M51" s="13">
        <f>+'LÍNEA 2'!BU15</f>
        <v>0</v>
      </c>
      <c r="N51" s="15">
        <f t="shared" si="2"/>
        <v>0.55466000000000004</v>
      </c>
      <c r="O51" s="15" t="str">
        <f t="shared" si="1"/>
        <v xml:space="preserve"> -</v>
      </c>
      <c r="R51" s="596" t="s">
        <v>382</v>
      </c>
      <c r="S51" s="593">
        <v>0.99444444444444435</v>
      </c>
      <c r="T51" s="593">
        <v>0</v>
      </c>
      <c r="U51" s="593">
        <v>0</v>
      </c>
      <c r="V51" s="593">
        <v>0</v>
      </c>
      <c r="X51" s="562" t="s">
        <v>943</v>
      </c>
      <c r="Y51" t="s">
        <v>414</v>
      </c>
      <c r="Z51"/>
      <c r="AA51" s="559">
        <v>0</v>
      </c>
      <c r="AB51" s="559">
        <v>8916583.1119999997</v>
      </c>
      <c r="AC51" s="559">
        <v>9563088.2344899997</v>
      </c>
      <c r="AD51"/>
      <c r="AE51" s="564" t="s">
        <v>414</v>
      </c>
      <c r="AF51" s="552">
        <v>0.19002976190476192</v>
      </c>
      <c r="AG51" s="552">
        <v>0.19002976190476192</v>
      </c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</row>
    <row r="52" spans="1:255" ht="20.100000000000001" customHeight="1" thickBot="1" x14ac:dyDescent="0.35">
      <c r="A52" s="577" t="s">
        <v>944</v>
      </c>
      <c r="B52" s="579" t="s">
        <v>953</v>
      </c>
      <c r="C52" s="583" t="str">
        <f>RESUMEN!C52</f>
        <v>BUCARAMANGA UNA ECO-CIUDAD</v>
      </c>
      <c r="D52" s="556">
        <f>RESUMEN!E52</f>
        <v>0.7611979166666667</v>
      </c>
      <c r="E52" s="556">
        <f>RESUMEN!F52</f>
        <v>0</v>
      </c>
      <c r="F52" s="556">
        <f>RESUMEN!G52</f>
        <v>0</v>
      </c>
      <c r="G52" s="556">
        <f>RESUMEN!H52</f>
        <v>0</v>
      </c>
      <c r="H52" s="556">
        <f>RESUMEN!I52</f>
        <v>0.12216346153846154</v>
      </c>
      <c r="I52" s="556">
        <f>RESUMEN!J52</f>
        <v>0.11870204326923078</v>
      </c>
      <c r="J52" s="522">
        <f>RESUMEN!K52</f>
        <v>0.11870204326923078</v>
      </c>
      <c r="K52" s="525"/>
      <c r="L52" s="525"/>
      <c r="M52" s="525"/>
      <c r="N52" s="20" t="str">
        <f t="shared" si="2"/>
        <v>-</v>
      </c>
      <c r="O52" s="20" t="str">
        <f t="shared" si="1"/>
        <v xml:space="preserve"> -</v>
      </c>
      <c r="R52" s="596" t="s">
        <v>385</v>
      </c>
      <c r="S52" s="593">
        <v>0.9216267206477734</v>
      </c>
      <c r="T52" s="593">
        <v>0</v>
      </c>
      <c r="U52" s="593">
        <v>0</v>
      </c>
      <c r="V52" s="593">
        <v>0</v>
      </c>
      <c r="X52" s="562" t="s">
        <v>943</v>
      </c>
      <c r="Y52" t="s">
        <v>414</v>
      </c>
      <c r="Z52" t="s">
        <v>857</v>
      </c>
      <c r="AA52" s="559">
        <v>0</v>
      </c>
      <c r="AB52" s="559">
        <v>7721983.1120000007</v>
      </c>
      <c r="AC52" s="559">
        <v>8368488.2344899997</v>
      </c>
      <c r="AD52"/>
      <c r="AE52" s="565" t="s">
        <v>857</v>
      </c>
      <c r="AF52" s="552">
        <v>0.28720238095238099</v>
      </c>
      <c r="AG52" s="552">
        <v>0.28720238095238099</v>
      </c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</row>
    <row r="53" spans="1:255" ht="20.100000000000001" customHeight="1" thickBot="1" x14ac:dyDescent="0.35">
      <c r="A53" s="577" t="s">
        <v>944</v>
      </c>
      <c r="B53" s="579" t="s">
        <v>434</v>
      </c>
      <c r="C53" s="566" t="str">
        <f>RESUMEN!C53</f>
        <v>Gobernanza del Agua, Nuestra Agua, Nuestra Vida</v>
      </c>
      <c r="D53" s="556">
        <f>RESUMEN!E53</f>
        <v>1</v>
      </c>
      <c r="E53" s="556">
        <f>RESUMEN!F53</f>
        <v>0</v>
      </c>
      <c r="F53" s="556">
        <f>RESUMEN!G53</f>
        <v>0</v>
      </c>
      <c r="G53" s="556">
        <f>RESUMEN!H53</f>
        <v>0</v>
      </c>
      <c r="H53" s="556">
        <f>RESUMEN!I53</f>
        <v>8.3333333333333329E-2</v>
      </c>
      <c r="I53" s="556">
        <f>RESUMEN!J53</f>
        <v>0.10666666666666667</v>
      </c>
      <c r="J53" s="522">
        <f>RESUMEN!K53</f>
        <v>0.10666666666666667</v>
      </c>
      <c r="K53" s="13">
        <f>+SUM('LÍNEA 2'!BS17:BS22)</f>
        <v>2255816</v>
      </c>
      <c r="L53" s="13">
        <f>+SUM('LÍNEA 2'!BT17:BT22)</f>
        <v>2158349</v>
      </c>
      <c r="M53" s="13">
        <f>+SUM('LÍNEA 2'!BU17:BU22)</f>
        <v>0</v>
      </c>
      <c r="N53" s="15">
        <f t="shared" si="2"/>
        <v>0.95679301857952959</v>
      </c>
      <c r="O53" s="15" t="str">
        <f>IF(M53=0," -",IF(L53=0,100%,M53/L53))</f>
        <v xml:space="preserve"> -</v>
      </c>
      <c r="R53" s="596" t="s">
        <v>414</v>
      </c>
      <c r="S53" s="593">
        <v>1</v>
      </c>
      <c r="T53" s="593">
        <v>0</v>
      </c>
      <c r="U53" s="593">
        <v>0</v>
      </c>
      <c r="V53" s="593">
        <v>0</v>
      </c>
      <c r="X53" s="562" t="s">
        <v>943</v>
      </c>
      <c r="Y53" t="s">
        <v>414</v>
      </c>
      <c r="Z53" t="s">
        <v>858</v>
      </c>
      <c r="AA53" s="559">
        <v>0</v>
      </c>
      <c r="AB53" s="559">
        <v>1194600</v>
      </c>
      <c r="AC53" s="559">
        <v>1194600</v>
      </c>
      <c r="AD53"/>
      <c r="AE53" s="565" t="s">
        <v>858</v>
      </c>
      <c r="AF53" s="552">
        <v>9.285714285714286E-2</v>
      </c>
      <c r="AG53" s="552">
        <v>9.285714285714286E-2</v>
      </c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</row>
    <row r="54" spans="1:255" ht="20.100000000000001" customHeight="1" thickBot="1" x14ac:dyDescent="0.3">
      <c r="A54" s="577" t="s">
        <v>944</v>
      </c>
      <c r="B54" s="579" t="s">
        <v>434</v>
      </c>
      <c r="C54" s="566" t="str">
        <f>RESUMEN!C54</f>
        <v>Crecimiento Verde, Ciudad Biodiversa</v>
      </c>
      <c r="D54" s="556">
        <f>RESUMEN!E54</f>
        <v>0</v>
      </c>
      <c r="E54" s="556">
        <f>RESUMEN!F54</f>
        <v>0</v>
      </c>
      <c r="F54" s="556">
        <f>RESUMEN!G54</f>
        <v>0</v>
      </c>
      <c r="G54" s="556">
        <f>RESUMEN!H54</f>
        <v>0</v>
      </c>
      <c r="H54" s="556">
        <f>RESUMEN!I54</f>
        <v>0.125</v>
      </c>
      <c r="I54" s="556">
        <f>RESUMEN!J54</f>
        <v>0</v>
      </c>
      <c r="J54" s="522">
        <f>RESUMEN!K54</f>
        <v>0</v>
      </c>
      <c r="K54" s="13">
        <f>+SUM('LÍNEA 2'!BS23:BS24)</f>
        <v>40000</v>
      </c>
      <c r="L54" s="13">
        <f>+SUM('LÍNEA 2'!BT23:BT24)</f>
        <v>0</v>
      </c>
      <c r="M54" s="13">
        <f>+SUM('LÍNEA 2'!BU23:BU24)</f>
        <v>0</v>
      </c>
      <c r="N54" s="15">
        <f t="shared" si="2"/>
        <v>0</v>
      </c>
      <c r="O54" s="15" t="str">
        <f>IF(M54=0," -",IF(L54=0,100%,M54/L54))</f>
        <v xml:space="preserve"> -</v>
      </c>
      <c r="R54" s="594" t="s">
        <v>979</v>
      </c>
      <c r="S54" s="593">
        <v>0.97405341019585989</v>
      </c>
      <c r="T54" s="593">
        <v>0</v>
      </c>
      <c r="U54" s="593">
        <v>0</v>
      </c>
      <c r="V54" s="593">
        <v>0</v>
      </c>
      <c r="X54" t="s">
        <v>979</v>
      </c>
      <c r="Y54"/>
      <c r="Z54"/>
      <c r="AA54" s="559">
        <v>3368249.9620000003</v>
      </c>
      <c r="AB54" s="559">
        <v>531131902.15956998</v>
      </c>
      <c r="AC54" s="559">
        <v>590288042.96766007</v>
      </c>
      <c r="AD54"/>
      <c r="AE54" s="563" t="s">
        <v>979</v>
      </c>
      <c r="AF54" s="552">
        <v>0.21892917196461362</v>
      </c>
      <c r="AG54" s="552">
        <v>0.2087117761808773</v>
      </c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</row>
    <row r="55" spans="1:255" ht="20.100000000000001" customHeight="1" thickBot="1" x14ac:dyDescent="0.3">
      <c r="A55" s="577" t="s">
        <v>944</v>
      </c>
      <c r="B55" s="579" t="s">
        <v>434</v>
      </c>
      <c r="C55" s="566" t="str">
        <f>RESUMEN!C55</f>
        <v>Manejo Integral de Residuos Sólidos, Impacto Positivo en la Calidad de Vida</v>
      </c>
      <c r="D55" s="556">
        <f>RESUMEN!E55</f>
        <v>0.81791666666666674</v>
      </c>
      <c r="E55" s="556">
        <f>RESUMEN!F55</f>
        <v>0</v>
      </c>
      <c r="F55" s="556">
        <f>RESUMEN!G55</f>
        <v>0</v>
      </c>
      <c r="G55" s="556">
        <f>RESUMEN!H55</f>
        <v>0</v>
      </c>
      <c r="H55" s="556">
        <f>RESUMEN!I55</f>
        <v>0.167625</v>
      </c>
      <c r="I55" s="556">
        <f>RESUMEN!J55</f>
        <v>0.1806253125</v>
      </c>
      <c r="J55" s="522">
        <f>RESUMEN!K55</f>
        <v>0.1806253125</v>
      </c>
      <c r="K55" s="13">
        <f>+SUM('LÍNEA 2'!BS25:BS29)</f>
        <v>10698110.59</v>
      </c>
      <c r="L55" s="13">
        <f>+SUM('LÍNEA 2'!BT25:BT29)</f>
        <v>6093712.3173099998</v>
      </c>
      <c r="M55" s="13">
        <f>+SUM('LÍNEA 2'!BU25:BU29)</f>
        <v>0</v>
      </c>
      <c r="N55" s="15">
        <f t="shared" si="2"/>
        <v>0.5696064053596589</v>
      </c>
      <c r="O55" s="15" t="str">
        <f>IF(M55=0," -",IF(L55=0,100%,M55/L55))</f>
        <v xml:space="preserve"> -</v>
      </c>
      <c r="R55"/>
      <c r="S55"/>
      <c r="T55"/>
      <c r="U55"/>
      <c r="V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</row>
    <row r="56" spans="1:255" ht="20.100000000000001" customHeight="1" thickBot="1" x14ac:dyDescent="0.3">
      <c r="A56" s="577" t="s">
        <v>944</v>
      </c>
      <c r="B56" s="579" t="s">
        <v>953</v>
      </c>
      <c r="C56" s="583" t="str">
        <f>RESUMEN!C56</f>
        <v>BUCARAMANGA GESTIONA EL RIESGO DE DESASTRE Y SE ADAPTA AL PROCESO DE CAMBIO CLIMÁTICO</v>
      </c>
      <c r="D56" s="556">
        <f>RESUMEN!E56</f>
        <v>1</v>
      </c>
      <c r="E56" s="556">
        <f>RESUMEN!F56</f>
        <v>0</v>
      </c>
      <c r="F56" s="556">
        <f>RESUMEN!G56</f>
        <v>0</v>
      </c>
      <c r="G56" s="556">
        <f>RESUMEN!H56</f>
        <v>0</v>
      </c>
      <c r="H56" s="556">
        <f>RESUMEN!I56</f>
        <v>9.0909090909090912E-2</v>
      </c>
      <c r="I56" s="556">
        <f>RESUMEN!J56</f>
        <v>0.1707070707070707</v>
      </c>
      <c r="J56" s="522">
        <f>RESUMEN!K56</f>
        <v>0.1707070707070707</v>
      </c>
      <c r="K56" s="525"/>
      <c r="L56" s="525"/>
      <c r="M56" s="525"/>
      <c r="N56" s="20" t="str">
        <f t="shared" si="2"/>
        <v>-</v>
      </c>
      <c r="O56" s="20" t="str">
        <f t="shared" si="1"/>
        <v xml:space="preserve"> -</v>
      </c>
      <c r="R56"/>
      <c r="S56"/>
      <c r="T56"/>
      <c r="U56"/>
      <c r="V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</row>
    <row r="57" spans="1:255" ht="20.100000000000001" customHeight="1" thickBot="1" x14ac:dyDescent="0.3">
      <c r="A57" s="577" t="s">
        <v>944</v>
      </c>
      <c r="B57" s="579" t="s">
        <v>466</v>
      </c>
      <c r="C57" s="566" t="str">
        <f>RESUMEN!C57</f>
        <v>Conocimiento del Riesgo y Adaptación al Cambio Climático</v>
      </c>
      <c r="D57" s="556" t="str">
        <f>RESUMEN!E57</f>
        <v xml:space="preserve"> -</v>
      </c>
      <c r="E57" s="556">
        <f>RESUMEN!F57</f>
        <v>0</v>
      </c>
      <c r="F57" s="556">
        <f>RESUMEN!G57</f>
        <v>0</v>
      </c>
      <c r="G57" s="556">
        <f>RESUMEN!H57</f>
        <v>0</v>
      </c>
      <c r="H57" s="556">
        <f>RESUMEN!I57</f>
        <v>0</v>
      </c>
      <c r="I57" s="556">
        <f>RESUMEN!J57</f>
        <v>0.29259259259259257</v>
      </c>
      <c r="J57" s="522">
        <f>RESUMEN!K57</f>
        <v>0.29259259259259257</v>
      </c>
      <c r="K57" s="13">
        <f>+SUM('LÍNEA 2'!BS31:BS33)</f>
        <v>64296</v>
      </c>
      <c r="L57" s="13">
        <f>+SUM('LÍNEA 2'!BT31:BT33)</f>
        <v>23067</v>
      </c>
      <c r="M57" s="13">
        <f>+SUM('LÍNEA 2'!BU31:BU33)</f>
        <v>0</v>
      </c>
      <c r="N57" s="15">
        <f t="shared" si="2"/>
        <v>0.35876259798432253</v>
      </c>
      <c r="O57" s="15" t="str">
        <f t="shared" si="1"/>
        <v xml:space="preserve"> -</v>
      </c>
      <c r="R57"/>
      <c r="S57"/>
      <c r="T57"/>
      <c r="U57"/>
      <c r="V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</row>
    <row r="58" spans="1:255" ht="20.100000000000001" customHeight="1" thickBot="1" x14ac:dyDescent="0.3">
      <c r="A58" s="577" t="s">
        <v>944</v>
      </c>
      <c r="B58" s="579" t="s">
        <v>466</v>
      </c>
      <c r="C58" s="566" t="str">
        <f>RESUMEN!C58</f>
        <v>Reducción, Mitigación del Riesgo y Adaptación al Cambio Climático</v>
      </c>
      <c r="D58" s="556">
        <f>RESUMEN!E58</f>
        <v>1</v>
      </c>
      <c r="E58" s="556">
        <f>RESUMEN!F58</f>
        <v>0</v>
      </c>
      <c r="F58" s="556">
        <f>RESUMEN!G58</f>
        <v>0</v>
      </c>
      <c r="G58" s="556">
        <f>RESUMEN!H58</f>
        <v>0</v>
      </c>
      <c r="H58" s="556">
        <f>RESUMEN!I58</f>
        <v>0.05</v>
      </c>
      <c r="I58" s="556">
        <f>RESUMEN!J58</f>
        <v>0.05</v>
      </c>
      <c r="J58" s="522">
        <f>RESUMEN!K58</f>
        <v>0.05</v>
      </c>
      <c r="K58" s="13">
        <f>+SUM('LÍNEA 2'!BS34:BS38)</f>
        <v>290000</v>
      </c>
      <c r="L58" s="13">
        <f>+SUM('LÍNEA 2'!BT34:BT38)</f>
        <v>290000</v>
      </c>
      <c r="M58" s="13">
        <f>+SUM('LÍNEA 2'!BU34:BU38)</f>
        <v>0</v>
      </c>
      <c r="N58" s="15">
        <f t="shared" si="2"/>
        <v>1</v>
      </c>
      <c r="O58" s="15" t="str">
        <f t="shared" si="1"/>
        <v xml:space="preserve"> -</v>
      </c>
      <c r="R58"/>
      <c r="S58"/>
      <c r="T58"/>
      <c r="U58"/>
      <c r="V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</row>
    <row r="59" spans="1:255" ht="20.100000000000001" customHeight="1" thickBot="1" x14ac:dyDescent="0.3">
      <c r="A59" s="577" t="s">
        <v>944</v>
      </c>
      <c r="B59" s="579" t="s">
        <v>466</v>
      </c>
      <c r="C59" s="566" t="str">
        <f>RESUMEN!C59</f>
        <v>Manejo del Riesgo y Adaptación al Cambio Climático</v>
      </c>
      <c r="D59" s="556">
        <f>RESUMEN!E59</f>
        <v>1</v>
      </c>
      <c r="E59" s="556">
        <f>RESUMEN!F59</f>
        <v>0</v>
      </c>
      <c r="F59" s="556">
        <f>RESUMEN!G59</f>
        <v>0</v>
      </c>
      <c r="G59" s="556">
        <f>RESUMEN!H59</f>
        <v>0</v>
      </c>
      <c r="H59" s="556">
        <f>RESUMEN!I59</f>
        <v>0.25</v>
      </c>
      <c r="I59" s="556">
        <f>RESUMEN!J59</f>
        <v>0.25</v>
      </c>
      <c r="J59" s="522">
        <f>RESUMEN!K59</f>
        <v>0.25</v>
      </c>
      <c r="K59" s="13">
        <f>+SUM('LÍNEA 2'!BS39:BS41)</f>
        <v>6844552</v>
      </c>
      <c r="L59" s="13">
        <f>+SUM('LÍNEA 2'!BT39:BT41)</f>
        <v>4145782</v>
      </c>
      <c r="M59" s="13">
        <f>+SUM('LÍNEA 2'!BU39:BU41)</f>
        <v>0</v>
      </c>
      <c r="N59" s="15">
        <f t="shared" si="2"/>
        <v>0.60570538436993393</v>
      </c>
      <c r="O59" s="15" t="str">
        <f t="shared" si="1"/>
        <v xml:space="preserve"> -</v>
      </c>
      <c r="R59"/>
      <c r="S59"/>
      <c r="T59"/>
      <c r="U59"/>
      <c r="V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</row>
    <row r="60" spans="1:255" ht="21.95" customHeight="1" thickBot="1" x14ac:dyDescent="0.3">
      <c r="A60" s="577" t="s">
        <v>935</v>
      </c>
      <c r="B60" s="578" t="s">
        <v>945</v>
      </c>
      <c r="C60" s="585" t="str">
        <f>RESUMEN!C60</f>
        <v>LÍNEA ESTRATÉGICA 3. BUCARAMANGA PRODUCTIVA Y COMPETITIVA</v>
      </c>
      <c r="D60" s="556">
        <f>RESUMEN!E60</f>
        <v>0.88741134751773043</v>
      </c>
      <c r="E60" s="556">
        <f>RESUMEN!F60</f>
        <v>0</v>
      </c>
      <c r="F60" s="556">
        <f>RESUMEN!G60</f>
        <v>0</v>
      </c>
      <c r="G60" s="556">
        <f>RESUMEN!H60</f>
        <v>0</v>
      </c>
      <c r="H60" s="556">
        <f>RESUMEN!I60</f>
        <v>0.22621351766513059</v>
      </c>
      <c r="I60" s="556">
        <f>RESUMEN!J60</f>
        <v>0.23673121221034743</v>
      </c>
      <c r="J60" s="522">
        <f>RESUMEN!K60</f>
        <v>0.23673121221034743</v>
      </c>
      <c r="K60" s="366">
        <f>SUM(K61:K76)</f>
        <v>6945536.1725699995</v>
      </c>
      <c r="L60" s="366">
        <f>SUM(L61:L76)</f>
        <v>5533837.1148700006</v>
      </c>
      <c r="M60" s="366">
        <f>SUM(M61:M76)</f>
        <v>32413918.664999999</v>
      </c>
      <c r="N60" s="367">
        <f t="shared" si="2"/>
        <v>0.79674728881620105</v>
      </c>
      <c r="O60" s="367">
        <f t="shared" si="1"/>
        <v>5.8574038216449127</v>
      </c>
      <c r="R60"/>
      <c r="S60"/>
      <c r="T60"/>
      <c r="U60"/>
      <c r="V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</row>
    <row r="61" spans="1:255" ht="20.100000000000001" customHeight="1" thickBot="1" x14ac:dyDescent="0.3">
      <c r="A61" s="577" t="s">
        <v>945</v>
      </c>
      <c r="B61" s="579" t="s">
        <v>953</v>
      </c>
      <c r="C61" s="583" t="str">
        <f>RESUMEN!C61</f>
        <v>EMPRENDIMIENTO, INNOVACIÓN, FORMALIZACIÓN Y DINAMIZACIÓN EMPRESARIAL</v>
      </c>
      <c r="D61" s="556">
        <f>RESUMEN!E61</f>
        <v>0.75</v>
      </c>
      <c r="E61" s="556">
        <f>RESUMEN!F61</f>
        <v>0</v>
      </c>
      <c r="F61" s="556">
        <f>RESUMEN!G61</f>
        <v>0</v>
      </c>
      <c r="G61" s="556">
        <f>RESUMEN!H61</f>
        <v>0</v>
      </c>
      <c r="H61" s="556">
        <f>RESUMEN!I61</f>
        <v>0.1324107142857143</v>
      </c>
      <c r="I61" s="556">
        <f>RESUMEN!J61</f>
        <v>0.1470029761904762</v>
      </c>
      <c r="J61" s="522">
        <f>RESUMEN!K61</f>
        <v>0.1470029761904762</v>
      </c>
      <c r="K61" s="527"/>
      <c r="L61" s="527"/>
      <c r="M61" s="527"/>
      <c r="N61" s="529" t="str">
        <f t="shared" si="2"/>
        <v>-</v>
      </c>
      <c r="O61" s="529" t="str">
        <f t="shared" si="1"/>
        <v xml:space="preserve"> -</v>
      </c>
      <c r="R61"/>
      <c r="S61"/>
      <c r="T61"/>
      <c r="U61"/>
      <c r="V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</row>
    <row r="62" spans="1:255" ht="20.100000000000001" customHeight="1" thickBot="1" x14ac:dyDescent="0.3">
      <c r="A62" s="577" t="s">
        <v>945</v>
      </c>
      <c r="B62" s="580" t="s">
        <v>495</v>
      </c>
      <c r="C62" s="566" t="str">
        <f>RESUMEN!C62</f>
        <v>Emprendimiento e Innovación</v>
      </c>
      <c r="D62" s="556">
        <f>RESUMEN!E62</f>
        <v>0.5</v>
      </c>
      <c r="E62" s="556">
        <f>RESUMEN!F62</f>
        <v>0</v>
      </c>
      <c r="F62" s="556">
        <f>RESUMEN!G62</f>
        <v>0</v>
      </c>
      <c r="G62" s="556">
        <f>RESUMEN!H62</f>
        <v>0</v>
      </c>
      <c r="H62" s="556">
        <f>RESUMEN!I62</f>
        <v>0.13500000000000001</v>
      </c>
      <c r="I62" s="556">
        <f>RESUMEN!J62</f>
        <v>0.01</v>
      </c>
      <c r="J62" s="522">
        <f>RESUMEN!K62</f>
        <v>0.01</v>
      </c>
      <c r="K62" s="13">
        <f>+SUM('LÍNEA 3'!BS11:BS12)</f>
        <v>250000</v>
      </c>
      <c r="L62" s="13">
        <f>+SUM('LÍNEA 3'!BT11:BT12)</f>
        <v>250000</v>
      </c>
      <c r="M62" s="13">
        <f>+SUM('LÍNEA 3'!BU11:BU12)</f>
        <v>74892</v>
      </c>
      <c r="N62" s="15">
        <f t="shared" si="2"/>
        <v>1</v>
      </c>
      <c r="O62" s="15">
        <f t="shared" si="1"/>
        <v>0.299568</v>
      </c>
      <c r="R62"/>
      <c r="S62"/>
      <c r="T62"/>
      <c r="U62"/>
      <c r="V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</row>
    <row r="63" spans="1:255" ht="20.100000000000001" customHeight="1" thickBot="1" x14ac:dyDescent="0.3">
      <c r="A63" s="577" t="s">
        <v>945</v>
      </c>
      <c r="B63" s="580" t="s">
        <v>495</v>
      </c>
      <c r="C63" s="566" t="str">
        <f>RESUMEN!C63</f>
        <v>Centros de Desarrollo Empresarial</v>
      </c>
      <c r="D63" s="556">
        <f>RESUMEN!E63</f>
        <v>1</v>
      </c>
      <c r="E63" s="556">
        <f>RESUMEN!F63</f>
        <v>0</v>
      </c>
      <c r="F63" s="556">
        <f>RESUMEN!G63</f>
        <v>0</v>
      </c>
      <c r="G63" s="556">
        <f>RESUMEN!H63</f>
        <v>0</v>
      </c>
      <c r="H63" s="556">
        <f>RESUMEN!I63</f>
        <v>0.13482142857142856</v>
      </c>
      <c r="I63" s="556">
        <f>RESUMEN!J63</f>
        <v>0.19346428571428573</v>
      </c>
      <c r="J63" s="522">
        <f>RESUMEN!K63</f>
        <v>0.19346428571428573</v>
      </c>
      <c r="K63" s="13">
        <f>+SUM('LÍNEA 3'!BS13:BS16)</f>
        <v>1084123.341</v>
      </c>
      <c r="L63" s="13">
        <f>+SUM('LÍNEA 3'!BT13:BT16)</f>
        <v>560805.58901</v>
      </c>
      <c r="M63" s="13">
        <f>+SUM('LÍNEA 3'!BU13:BU16)</f>
        <v>184421.465</v>
      </c>
      <c r="N63" s="15">
        <f t="shared" si="2"/>
        <v>0.51728947048839524</v>
      </c>
      <c r="O63" s="15">
        <f t="shared" si="1"/>
        <v>0.32885097547897563</v>
      </c>
      <c r="R63"/>
      <c r="S63"/>
      <c r="T63"/>
      <c r="U63"/>
      <c r="V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</row>
    <row r="64" spans="1:255" ht="20.100000000000001" customHeight="1" thickBot="1" x14ac:dyDescent="0.3">
      <c r="A64" s="577" t="s">
        <v>945</v>
      </c>
      <c r="B64" s="580" t="s">
        <v>495</v>
      </c>
      <c r="C64" s="566" t="str">
        <f>RESUMEN!C64</f>
        <v>Banca Ciudadana</v>
      </c>
      <c r="D64" s="556">
        <f>RESUMEN!E64</f>
        <v>0.5</v>
      </c>
      <c r="E64" s="556">
        <f>RESUMEN!F64</f>
        <v>0</v>
      </c>
      <c r="F64" s="556">
        <f>RESUMEN!G64</f>
        <v>0</v>
      </c>
      <c r="G64" s="556">
        <f>RESUMEN!H64</f>
        <v>0</v>
      </c>
      <c r="H64" s="556">
        <f>RESUMEN!I64</f>
        <v>0.125</v>
      </c>
      <c r="I64" s="556">
        <f>RESUMEN!J64</f>
        <v>0.19108333333333333</v>
      </c>
      <c r="J64" s="522">
        <f>RESUMEN!K64</f>
        <v>0.19108333333333333</v>
      </c>
      <c r="K64" s="13">
        <f>+SUM('LÍNEA 3'!BS17:BS18)</f>
        <v>1529106.3977099999</v>
      </c>
      <c r="L64" s="13">
        <f>+SUM('LÍNEA 3'!BT17:BT18)</f>
        <v>1510500</v>
      </c>
      <c r="M64" s="13">
        <f>+SUM('LÍNEA 3'!BU17:BU18)</f>
        <v>24100000</v>
      </c>
      <c r="N64" s="15">
        <f t="shared" si="2"/>
        <v>0.98783184889039444</v>
      </c>
      <c r="O64" s="15">
        <f t="shared" si="1"/>
        <v>15.954981794107912</v>
      </c>
      <c r="R64"/>
      <c r="S64"/>
      <c r="T64"/>
      <c r="U64"/>
      <c r="V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</row>
    <row r="65" spans="1:255" ht="20.100000000000001" customHeight="1" thickBot="1" x14ac:dyDescent="0.3">
      <c r="A65" s="577" t="s">
        <v>945</v>
      </c>
      <c r="B65" s="579" t="s">
        <v>953</v>
      </c>
      <c r="C65" s="583" t="str">
        <f>RESUMEN!C65</f>
        <v>EMPLEABILIDAD, EMPLEO Y TRABAJO DECENTE</v>
      </c>
      <c r="D65" s="556">
        <f>RESUMEN!E65</f>
        <v>1</v>
      </c>
      <c r="E65" s="556">
        <f>RESUMEN!F65</f>
        <v>0</v>
      </c>
      <c r="F65" s="556">
        <f>RESUMEN!G65</f>
        <v>0</v>
      </c>
      <c r="G65" s="556">
        <f>RESUMEN!H65</f>
        <v>0</v>
      </c>
      <c r="H65" s="556">
        <f>RESUMEN!I65</f>
        <v>0.20666666666666667</v>
      </c>
      <c r="I65" s="556">
        <f>RESUMEN!J65</f>
        <v>0.36762222222222224</v>
      </c>
      <c r="J65" s="522">
        <f>RESUMEN!K65</f>
        <v>0.36762222222222224</v>
      </c>
      <c r="K65" s="525"/>
      <c r="L65" s="525"/>
      <c r="M65" s="525"/>
      <c r="N65" s="20" t="str">
        <f t="shared" ref="N65:N75" si="3">IF(K65=0,"-",+L65/K65)</f>
        <v>-</v>
      </c>
      <c r="O65" s="20" t="str">
        <f t="shared" si="1"/>
        <v xml:space="preserve"> -</v>
      </c>
      <c r="R65"/>
      <c r="S65"/>
      <c r="T65"/>
      <c r="U65"/>
      <c r="V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</row>
    <row r="66" spans="1:255" ht="20.100000000000001" customHeight="1" thickBot="1" x14ac:dyDescent="0.3">
      <c r="A66" s="577" t="s">
        <v>945</v>
      </c>
      <c r="B66" s="580" t="s">
        <v>12</v>
      </c>
      <c r="C66" s="566" t="str">
        <f>RESUMEN!C66</f>
        <v>Empleo y Empleabilidad</v>
      </c>
      <c r="D66" s="556">
        <f>RESUMEN!E66</f>
        <v>1</v>
      </c>
      <c r="E66" s="556">
        <f>RESUMEN!F66</f>
        <v>0</v>
      </c>
      <c r="F66" s="556">
        <f>RESUMEN!G66</f>
        <v>0</v>
      </c>
      <c r="G66" s="556">
        <f>RESUMEN!H66</f>
        <v>0</v>
      </c>
      <c r="H66" s="556">
        <f>RESUMEN!I66</f>
        <v>0.20666666666666667</v>
      </c>
      <c r="I66" s="556">
        <f>RESUMEN!J66</f>
        <v>0.36762222222222224</v>
      </c>
      <c r="J66" s="522">
        <f>RESUMEN!K66</f>
        <v>0.36762222222222224</v>
      </c>
      <c r="K66" s="13">
        <f>+SUM('LÍNEA 3'!BS20:BS22)</f>
        <v>273230</v>
      </c>
      <c r="L66" s="13">
        <f>+SUM('LÍNEA 3'!BT20:BT22)</f>
        <v>239434.00599999996</v>
      </c>
      <c r="M66" s="13">
        <f>+SUM('LÍNEA 3'!BU20:BU22)</f>
        <v>0</v>
      </c>
      <c r="N66" s="15">
        <f>IF(K66=0,"-",+L66/K66)</f>
        <v>0.87630935841598645</v>
      </c>
      <c r="O66" s="15" t="str">
        <f>IF(M66=0," -",IF(L66=0,100%,M66/L66))</f>
        <v xml:space="preserve"> -</v>
      </c>
      <c r="R66"/>
      <c r="S66"/>
      <c r="T66"/>
      <c r="U66"/>
      <c r="V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</row>
    <row r="67" spans="1:255" ht="20.100000000000001" customHeight="1" thickBot="1" x14ac:dyDescent="0.3">
      <c r="A67" s="577" t="s">
        <v>945</v>
      </c>
      <c r="B67" s="579" t="s">
        <v>953</v>
      </c>
      <c r="C67" s="583" t="str">
        <f>RESUMEN!C67</f>
        <v>CONECTIVIDAD PARA COMPETITIVIDAD Y LA INTERNACIONALIZACIÓN</v>
      </c>
      <c r="D67" s="556">
        <f>RESUMEN!E67</f>
        <v>1</v>
      </c>
      <c r="E67" s="556">
        <f>RESUMEN!F67</f>
        <v>0</v>
      </c>
      <c r="F67" s="556">
        <f>RESUMEN!G67</f>
        <v>0</v>
      </c>
      <c r="G67" s="556">
        <f>RESUMEN!H67</f>
        <v>0</v>
      </c>
      <c r="H67" s="556">
        <f>RESUMEN!I67</f>
        <v>0.3125</v>
      </c>
      <c r="I67" s="556">
        <f>RESUMEN!J67</f>
        <v>0.33750000000000002</v>
      </c>
      <c r="J67" s="522">
        <f>RESUMEN!K67</f>
        <v>0.33750000000000002</v>
      </c>
      <c r="K67" s="525"/>
      <c r="L67" s="525"/>
      <c r="M67" s="525"/>
      <c r="N67" s="20" t="str">
        <f t="shared" si="3"/>
        <v>-</v>
      </c>
      <c r="O67" s="20" t="str">
        <f t="shared" si="1"/>
        <v xml:space="preserve"> -</v>
      </c>
      <c r="R67"/>
      <c r="S67"/>
      <c r="T67"/>
      <c r="U67"/>
      <c r="V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</row>
    <row r="68" spans="1:255" ht="20.100000000000001" customHeight="1" thickBot="1" x14ac:dyDescent="0.3">
      <c r="A68" s="577" t="s">
        <v>945</v>
      </c>
      <c r="B68" s="580" t="s">
        <v>523</v>
      </c>
      <c r="C68" s="566" t="str">
        <f>RESUMEN!C68</f>
        <v>Estudios y Diseños de la Infraestructura</v>
      </c>
      <c r="D68" s="556" t="str">
        <f>RESUMEN!E68</f>
        <v xml:space="preserve"> -</v>
      </c>
      <c r="E68" s="556">
        <f>RESUMEN!F68</f>
        <v>0</v>
      </c>
      <c r="F68" s="556">
        <f>RESUMEN!G68</f>
        <v>0</v>
      </c>
      <c r="G68" s="556">
        <f>RESUMEN!H68</f>
        <v>0</v>
      </c>
      <c r="H68" s="556">
        <f>RESUMEN!I68</f>
        <v>0</v>
      </c>
      <c r="I68" s="556">
        <f>RESUMEN!J68</f>
        <v>0</v>
      </c>
      <c r="J68" s="522">
        <f>RESUMEN!K68</f>
        <v>0</v>
      </c>
      <c r="K68" s="13">
        <f>+'LÍNEA 3'!BS24</f>
        <v>0</v>
      </c>
      <c r="L68" s="13">
        <f>+'LÍNEA 3'!BT24</f>
        <v>0</v>
      </c>
      <c r="M68" s="13">
        <f>+'LÍNEA 3'!BU24</f>
        <v>0</v>
      </c>
      <c r="N68" s="15" t="str">
        <f>IF(K68=0,"-",+L68/K68)</f>
        <v>-</v>
      </c>
      <c r="O68" s="15" t="str">
        <f>IF(M68=0," -",IF(L68=0,100%,M68/L68))</f>
        <v xml:space="preserve"> -</v>
      </c>
      <c r="R68"/>
      <c r="S68"/>
      <c r="T68"/>
      <c r="U68"/>
      <c r="V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</row>
    <row r="69" spans="1:255" ht="20.100000000000001" customHeight="1" thickBot="1" x14ac:dyDescent="0.3">
      <c r="A69" s="577" t="s">
        <v>945</v>
      </c>
      <c r="B69" s="580" t="s">
        <v>523</v>
      </c>
      <c r="C69" s="566" t="str">
        <f>RESUMEN!C69</f>
        <v>Bucaramanga, Una Mirada Inteligente hacia el Futuro</v>
      </c>
      <c r="D69" s="556">
        <f>RESUMEN!E69</f>
        <v>1</v>
      </c>
      <c r="E69" s="556">
        <f>RESUMEN!F69</f>
        <v>0</v>
      </c>
      <c r="F69" s="556">
        <f>RESUMEN!G69</f>
        <v>0</v>
      </c>
      <c r="G69" s="556">
        <f>RESUMEN!H69</f>
        <v>0</v>
      </c>
      <c r="H69" s="556">
        <f>RESUMEN!I69</f>
        <v>0.41666666666666669</v>
      </c>
      <c r="I69" s="556">
        <f>RESUMEN!J69</f>
        <v>0.45</v>
      </c>
      <c r="J69" s="522">
        <f>RESUMEN!K69</f>
        <v>0.45</v>
      </c>
      <c r="K69" s="13">
        <f>+SUM('LÍNEA 3'!BS25:BS27)</f>
        <v>123972.97</v>
      </c>
      <c r="L69" s="13">
        <f>+SUM('LÍNEA 3'!BT25:BT27)</f>
        <v>123972.97</v>
      </c>
      <c r="M69" s="13">
        <f>+SUM('LÍNEA 3'!BU25:BU27)</f>
        <v>6805200</v>
      </c>
      <c r="N69" s="15">
        <f>IF(K69=0,"-",+L69/K69)</f>
        <v>1</v>
      </c>
      <c r="O69" s="15">
        <f>IF(M69=0," -",IF(L69=0,100%,M69/L69))</f>
        <v>54.89261086509422</v>
      </c>
      <c r="R69"/>
      <c r="S69"/>
      <c r="T69"/>
      <c r="U69"/>
      <c r="V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</row>
    <row r="70" spans="1:255" ht="20.100000000000001" customHeight="1" thickBot="1" x14ac:dyDescent="0.3">
      <c r="A70" s="577" t="s">
        <v>945</v>
      </c>
      <c r="B70" s="579" t="s">
        <v>953</v>
      </c>
      <c r="C70" s="583" t="str">
        <f>RESUMEN!C70</f>
        <v>BUCARAMANGA CIUDAD DE INNOVACIÓN EDUCATIVA</v>
      </c>
      <c r="D70" s="556">
        <f>RESUMEN!E70</f>
        <v>0.64893617021276595</v>
      </c>
      <c r="E70" s="556">
        <f>RESUMEN!F70</f>
        <v>0</v>
      </c>
      <c r="F70" s="556">
        <f>RESUMEN!G70</f>
        <v>0</v>
      </c>
      <c r="G70" s="556">
        <f>RESUMEN!H70</f>
        <v>0</v>
      </c>
      <c r="H70" s="556">
        <f>RESUMEN!I70</f>
        <v>0.75</v>
      </c>
      <c r="I70" s="556">
        <f>RESUMEN!J70</f>
        <v>0.51322188449848016</v>
      </c>
      <c r="J70" s="522">
        <f>RESUMEN!K70</f>
        <v>0.51322188449848016</v>
      </c>
      <c r="K70" s="525"/>
      <c r="L70" s="525"/>
      <c r="M70" s="525"/>
      <c r="N70" s="20" t="str">
        <f t="shared" si="3"/>
        <v>-</v>
      </c>
      <c r="O70" s="20" t="str">
        <f t="shared" si="1"/>
        <v xml:space="preserve"> -</v>
      </c>
      <c r="R70"/>
      <c r="S70"/>
      <c r="T70"/>
      <c r="U70"/>
      <c r="V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</row>
    <row r="71" spans="1:255" ht="20.100000000000001" customHeight="1" thickBot="1" x14ac:dyDescent="0.3">
      <c r="A71" s="577" t="s">
        <v>945</v>
      </c>
      <c r="B71" s="580" t="s">
        <v>535</v>
      </c>
      <c r="C71" s="566" t="str">
        <f>RESUMEN!C71</f>
        <v>Innovación y Uso de la Ciencia y Tecnología en el Ambiente Escolar</v>
      </c>
      <c r="D71" s="556">
        <f>RESUMEN!E71</f>
        <v>0.64893617021276595</v>
      </c>
      <c r="E71" s="556">
        <f>RESUMEN!F71</f>
        <v>0</v>
      </c>
      <c r="F71" s="556">
        <f>RESUMEN!G71</f>
        <v>0</v>
      </c>
      <c r="G71" s="556">
        <f>RESUMEN!H71</f>
        <v>0</v>
      </c>
      <c r="H71" s="556">
        <f>RESUMEN!I71</f>
        <v>0.75</v>
      </c>
      <c r="I71" s="556">
        <f>RESUMEN!J71</f>
        <v>0.51322188449848016</v>
      </c>
      <c r="J71" s="522">
        <f>RESUMEN!K71</f>
        <v>0.51322188449848016</v>
      </c>
      <c r="K71" s="13">
        <f>+SUM('LÍNEA 3'!BS29:BS30)</f>
        <v>2235791.4638599996</v>
      </c>
      <c r="L71" s="13">
        <f>+SUM('LÍNEA 3'!BT29:BT30)</f>
        <v>1419902.7878599998</v>
      </c>
      <c r="M71" s="13">
        <f>+SUM('LÍNEA 3'!BU29:BU30)</f>
        <v>1228240.2</v>
      </c>
      <c r="N71" s="15">
        <f>IF(K71=0,"-",+L71/K71)</f>
        <v>0.63507836522848049</v>
      </c>
      <c r="O71" s="15">
        <f>IF(M71=0," -",IF(L71=0,100%,M71/L71))</f>
        <v>0.86501710574928636</v>
      </c>
      <c r="R71"/>
      <c r="S71"/>
      <c r="T71"/>
      <c r="U71"/>
      <c r="V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</row>
    <row r="72" spans="1:255" ht="20.100000000000001" customHeight="1" thickBot="1" x14ac:dyDescent="0.3">
      <c r="A72" s="577" t="s">
        <v>945</v>
      </c>
      <c r="B72" s="579" t="s">
        <v>953</v>
      </c>
      <c r="C72" s="583" t="str">
        <f>RESUMEN!C72</f>
        <v>BGA NODO DE ACTIVACIÓN TURÍSTICA</v>
      </c>
      <c r="D72" s="556">
        <f>RESUMEN!E72</f>
        <v>1</v>
      </c>
      <c r="E72" s="556">
        <f>RESUMEN!F72</f>
        <v>0</v>
      </c>
      <c r="F72" s="556">
        <f>RESUMEN!G72</f>
        <v>0</v>
      </c>
      <c r="G72" s="556">
        <f>RESUMEN!H72</f>
        <v>0</v>
      </c>
      <c r="H72" s="556">
        <f>RESUMEN!I72</f>
        <v>0.17</v>
      </c>
      <c r="I72" s="556">
        <f>RESUMEN!J72</f>
        <v>0.19</v>
      </c>
      <c r="J72" s="522">
        <f>RESUMEN!K72</f>
        <v>0.19</v>
      </c>
      <c r="K72" s="525"/>
      <c r="L72" s="525"/>
      <c r="M72" s="525"/>
      <c r="N72" s="20" t="str">
        <f t="shared" si="3"/>
        <v>-</v>
      </c>
      <c r="O72" s="20" t="str">
        <f t="shared" si="1"/>
        <v xml:space="preserve"> -</v>
      </c>
      <c r="R72"/>
      <c r="S72"/>
      <c r="T72"/>
      <c r="U72"/>
      <c r="V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</row>
    <row r="73" spans="1:255" ht="20.100000000000001" customHeight="1" thickBot="1" x14ac:dyDescent="0.3">
      <c r="A73" s="577" t="s">
        <v>945</v>
      </c>
      <c r="B73" s="580" t="s">
        <v>541</v>
      </c>
      <c r="C73" s="566" t="str">
        <f>RESUMEN!C73</f>
        <v>Gestión Integral de Destino y Fortalecimiento de la Oferta Turística de la Ciudad</v>
      </c>
      <c r="D73" s="556">
        <f>RESUMEN!E73</f>
        <v>1</v>
      </c>
      <c r="E73" s="556">
        <f>RESUMEN!F73</f>
        <v>0</v>
      </c>
      <c r="F73" s="556">
        <f>RESUMEN!G73</f>
        <v>0</v>
      </c>
      <c r="G73" s="556">
        <f>RESUMEN!H73</f>
        <v>0</v>
      </c>
      <c r="H73" s="556">
        <f>RESUMEN!I73</f>
        <v>0.2</v>
      </c>
      <c r="I73" s="556">
        <f>RESUMEN!J73</f>
        <v>0.2</v>
      </c>
      <c r="J73" s="522">
        <f>RESUMEN!K73</f>
        <v>0.2</v>
      </c>
      <c r="K73" s="13">
        <f>+SUM('LÍNEA 3'!BS32:BS33)</f>
        <v>973900</v>
      </c>
      <c r="L73" s="13">
        <f>+SUM('LÍNEA 3'!BT32:BT33)</f>
        <v>973590.674</v>
      </c>
      <c r="M73" s="13">
        <f>+SUM('LÍNEA 3'!BU32:BU33)</f>
        <v>0</v>
      </c>
      <c r="N73" s="15">
        <f>IF(K73=0,"-",+L73/K73)</f>
        <v>0.9996823842283602</v>
      </c>
      <c r="O73" s="15" t="str">
        <f>IF(M73=0," -",IF(L73=0,100%,M73/L73))</f>
        <v xml:space="preserve"> -</v>
      </c>
      <c r="R73"/>
      <c r="S73"/>
      <c r="T73"/>
      <c r="U73"/>
      <c r="V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</row>
    <row r="74" spans="1:255" ht="20.100000000000001" customHeight="1" thickBot="1" x14ac:dyDescent="0.3">
      <c r="A74" s="577" t="s">
        <v>945</v>
      </c>
      <c r="B74" s="580" t="s">
        <v>541</v>
      </c>
      <c r="C74" s="566" t="str">
        <f>RESUMEN!C74</f>
        <v>Productividad y Competitividad de las Empresas Generadoras de Marca de Ciudad</v>
      </c>
      <c r="D74" s="556">
        <f>RESUMEN!E74</f>
        <v>1</v>
      </c>
      <c r="E74" s="556">
        <f>RESUMEN!F74</f>
        <v>0</v>
      </c>
      <c r="F74" s="556">
        <f>RESUMEN!G74</f>
        <v>0</v>
      </c>
      <c r="G74" s="556">
        <f>RESUMEN!H74</f>
        <v>0</v>
      </c>
      <c r="H74" s="556">
        <f>RESUMEN!I74</f>
        <v>0.15</v>
      </c>
      <c r="I74" s="556">
        <f>RESUMEN!J74</f>
        <v>0.18333333333333335</v>
      </c>
      <c r="J74" s="522">
        <f>RESUMEN!K74</f>
        <v>0.18333333333333335</v>
      </c>
      <c r="K74" s="13">
        <f>+SUM('LÍNEA 3'!BS34:BS36)</f>
        <v>192150</v>
      </c>
      <c r="L74" s="13">
        <f>+SUM('LÍNEA 3'!BT34:BT36)</f>
        <v>188098.08799999999</v>
      </c>
      <c r="M74" s="13">
        <f>+SUM('LÍNEA 3'!BU34:BU36)</f>
        <v>21165</v>
      </c>
      <c r="N74" s="15">
        <f>IF(K74=0,"-",+L74/K74)</f>
        <v>0.9789127660681759</v>
      </c>
      <c r="O74" s="15">
        <f>IF(M74=0," -",IF(L74=0,100%,M74/L74))</f>
        <v>0.11252107995909029</v>
      </c>
      <c r="R74"/>
      <c r="S74"/>
      <c r="T74"/>
      <c r="U74"/>
      <c r="V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</row>
    <row r="75" spans="1:255" ht="20.100000000000001" customHeight="1" thickBot="1" x14ac:dyDescent="0.3">
      <c r="A75" s="577" t="s">
        <v>945</v>
      </c>
      <c r="B75" s="579" t="s">
        <v>953</v>
      </c>
      <c r="C75" s="583" t="str">
        <f>RESUMEN!C75</f>
        <v>UNA ZONA RURAL COMPETITIVA E INCLUYENTE</v>
      </c>
      <c r="D75" s="556">
        <f>RESUMEN!E75</f>
        <v>1</v>
      </c>
      <c r="E75" s="556">
        <f>RESUMEN!F75</f>
        <v>0</v>
      </c>
      <c r="F75" s="556">
        <f>RESUMEN!G75</f>
        <v>0</v>
      </c>
      <c r="G75" s="556">
        <f>RESUMEN!H75</f>
        <v>0</v>
      </c>
      <c r="H75" s="556">
        <f>RESUMEN!I75</f>
        <v>0.19259259259259257</v>
      </c>
      <c r="I75" s="556">
        <f>RESUMEN!J75</f>
        <v>0.19259259259259257</v>
      </c>
      <c r="J75" s="522">
        <f>RESUMEN!K75</f>
        <v>0.19259259259259257</v>
      </c>
      <c r="K75" s="525"/>
      <c r="L75" s="525"/>
      <c r="M75" s="525"/>
      <c r="N75" s="20" t="str">
        <f t="shared" si="3"/>
        <v>-</v>
      </c>
      <c r="O75" s="20" t="str">
        <f t="shared" si="1"/>
        <v xml:space="preserve"> -</v>
      </c>
      <c r="R75"/>
      <c r="S75"/>
      <c r="T75"/>
      <c r="U75"/>
      <c r="V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</row>
    <row r="76" spans="1:255" ht="20.100000000000001" customHeight="1" thickBot="1" x14ac:dyDescent="0.3">
      <c r="A76" s="577" t="s">
        <v>945</v>
      </c>
      <c r="B76" s="580" t="s">
        <v>555</v>
      </c>
      <c r="C76" s="566" t="str">
        <f>RESUMEN!C76</f>
        <v>Desarrollo del Campo</v>
      </c>
      <c r="D76" s="556">
        <f>RESUMEN!E76</f>
        <v>1</v>
      </c>
      <c r="E76" s="556">
        <f>RESUMEN!F76</f>
        <v>0</v>
      </c>
      <c r="F76" s="556">
        <f>RESUMEN!G76</f>
        <v>0</v>
      </c>
      <c r="G76" s="556">
        <f>RESUMEN!H76</f>
        <v>0</v>
      </c>
      <c r="H76" s="556">
        <f>RESUMEN!I76</f>
        <v>0.19259259259259257</v>
      </c>
      <c r="I76" s="556">
        <f>RESUMEN!J76</f>
        <v>0.19259259259259257</v>
      </c>
      <c r="J76" s="522">
        <f>RESUMEN!K76</f>
        <v>0.19259259259259257</v>
      </c>
      <c r="K76" s="29">
        <f>+SUM('LÍNEA 3'!BS38:BS46)</f>
        <v>283262</v>
      </c>
      <c r="L76" s="29">
        <f>+SUM('LÍNEA 3'!BT38:BT46)</f>
        <v>267533</v>
      </c>
      <c r="M76" s="29">
        <f>+SUM('LÍNEA 3'!BU38:BU46)</f>
        <v>0</v>
      </c>
      <c r="N76" s="15">
        <f t="shared" ref="N76:N83" si="4">IF(K76=0,"-",+L76/K76)</f>
        <v>0.94447190233776501</v>
      </c>
      <c r="O76" s="15" t="str">
        <f t="shared" si="1"/>
        <v xml:space="preserve"> -</v>
      </c>
      <c r="R76"/>
      <c r="S76"/>
      <c r="T76"/>
      <c r="U76"/>
      <c r="V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</row>
    <row r="77" spans="1:255" ht="21.95" customHeight="1" thickBot="1" x14ac:dyDescent="0.3">
      <c r="A77" s="577" t="s">
        <v>935</v>
      </c>
      <c r="B77" s="578" t="s">
        <v>933</v>
      </c>
      <c r="C77" s="586" t="str">
        <f>RESUMEN!C77</f>
        <v>LÍNEA ESTRATÉGICA 4. BUCARAMANGA CIUDAD VITAL</v>
      </c>
      <c r="D77" s="556">
        <f>RESUMEN!E77</f>
        <v>0.93106832298136644</v>
      </c>
      <c r="E77" s="556">
        <f>RESUMEN!F77</f>
        <v>0</v>
      </c>
      <c r="F77" s="556">
        <f>RESUMEN!G77</f>
        <v>0</v>
      </c>
      <c r="G77" s="556">
        <f>RESUMEN!H77</f>
        <v>0</v>
      </c>
      <c r="H77" s="556">
        <f>RESUMEN!I77</f>
        <v>0.1650662755923625</v>
      </c>
      <c r="I77" s="556">
        <f>RESUMEN!J77</f>
        <v>0.13162404497354499</v>
      </c>
      <c r="J77" s="522">
        <f>RESUMEN!K77</f>
        <v>0.13162404497354499</v>
      </c>
      <c r="K77" s="368">
        <f>SUM(K78:K100)</f>
        <v>147564043.49000001</v>
      </c>
      <c r="L77" s="368">
        <f>SUM(L78:L100)</f>
        <v>90947819.282999977</v>
      </c>
      <c r="M77" s="368">
        <f>SUM(M78:M100)</f>
        <v>16122270.285999998</v>
      </c>
      <c r="N77" s="369">
        <f t="shared" si="4"/>
        <v>0.61632777966783792</v>
      </c>
      <c r="O77" s="369">
        <f t="shared" ref="O77:O99" si="5">IF(M77=0," -",IF(L77=0,100%,M77/L77))</f>
        <v>0.17726945421124113</v>
      </c>
      <c r="R77"/>
      <c r="S77"/>
      <c r="T77"/>
      <c r="U77"/>
      <c r="V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</row>
    <row r="78" spans="1:255" ht="20.100000000000001" customHeight="1" thickBot="1" x14ac:dyDescent="0.3">
      <c r="A78" s="577" t="s">
        <v>933</v>
      </c>
      <c r="B78" s="579" t="s">
        <v>953</v>
      </c>
      <c r="C78" s="583" t="str">
        <f>RESUMEN!C78</f>
        <v>ESPACIO PÚBLICO VITAL</v>
      </c>
      <c r="D78" s="556">
        <f>RESUMEN!E78</f>
        <v>0.8</v>
      </c>
      <c r="E78" s="556">
        <f>RESUMEN!F78</f>
        <v>0</v>
      </c>
      <c r="F78" s="556">
        <f>RESUMEN!G78</f>
        <v>0</v>
      </c>
      <c r="G78" s="556">
        <f>RESUMEN!H78</f>
        <v>0</v>
      </c>
      <c r="H78" s="556">
        <f>RESUMEN!I78</f>
        <v>0.17285987654320986</v>
      </c>
      <c r="I78" s="556">
        <f>RESUMEN!J78</f>
        <v>0.10157954012345678</v>
      </c>
      <c r="J78" s="522">
        <f>RESUMEN!K78</f>
        <v>0.10157954012345678</v>
      </c>
      <c r="K78" s="527"/>
      <c r="L78" s="527"/>
      <c r="M78" s="527"/>
      <c r="N78" s="529" t="str">
        <f t="shared" si="4"/>
        <v>-</v>
      </c>
      <c r="O78" s="529" t="str">
        <f t="shared" si="5"/>
        <v xml:space="preserve"> -</v>
      </c>
      <c r="R78"/>
      <c r="S78"/>
      <c r="T78"/>
      <c r="U78"/>
      <c r="V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</row>
    <row r="79" spans="1:255" ht="20.100000000000001" customHeight="1" thickBot="1" x14ac:dyDescent="0.3">
      <c r="A79" s="577" t="s">
        <v>933</v>
      </c>
      <c r="B79" s="579" t="s">
        <v>578</v>
      </c>
      <c r="C79" s="566" t="str">
        <f>RESUMEN!C79</f>
        <v>Espacio Público Trasformador</v>
      </c>
      <c r="D79" s="556">
        <f>RESUMEN!E79</f>
        <v>1</v>
      </c>
      <c r="E79" s="556">
        <f>RESUMEN!F79</f>
        <v>0</v>
      </c>
      <c r="F79" s="556">
        <f>RESUMEN!G79</f>
        <v>0</v>
      </c>
      <c r="G79" s="556">
        <f>RESUMEN!H79</f>
        <v>0</v>
      </c>
      <c r="H79" s="556">
        <f>RESUMEN!I79</f>
        <v>0.14814814814814814</v>
      </c>
      <c r="I79" s="556">
        <f>RESUMEN!J79</f>
        <v>0.19407407407407407</v>
      </c>
      <c r="J79" s="522">
        <f>RESUMEN!K79</f>
        <v>0.19407407407407407</v>
      </c>
      <c r="K79" s="13">
        <f>+SUM('LÍNEA 4'!BS11:BS13)</f>
        <v>92511.817999999999</v>
      </c>
      <c r="L79" s="13">
        <f>+SUM('LÍNEA 4'!BT11:BT13)</f>
        <v>47890</v>
      </c>
      <c r="M79" s="13">
        <f>+SUM('LÍNEA 4'!BU11:BU13)</f>
        <v>22500</v>
      </c>
      <c r="N79" s="15">
        <f t="shared" si="4"/>
        <v>0.5176635919099547</v>
      </c>
      <c r="O79" s="15">
        <f t="shared" si="5"/>
        <v>0.46982668615577367</v>
      </c>
      <c r="R79"/>
      <c r="S79"/>
      <c r="T79"/>
      <c r="U79"/>
      <c r="V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</row>
    <row r="80" spans="1:255" ht="20.100000000000001" customHeight="1" thickBot="1" x14ac:dyDescent="0.3">
      <c r="A80" s="577" t="s">
        <v>933</v>
      </c>
      <c r="B80" s="579" t="s">
        <v>578</v>
      </c>
      <c r="C80" s="566" t="str">
        <f>RESUMEN!C80</f>
        <v>Mejoramiento y Mantenimiento de Parques y Zonas Verdes</v>
      </c>
      <c r="D80" s="556">
        <f>RESUMEN!E80</f>
        <v>1</v>
      </c>
      <c r="E80" s="556">
        <f>RESUMEN!F80</f>
        <v>0</v>
      </c>
      <c r="F80" s="556">
        <f>RESUMEN!G80</f>
        <v>0</v>
      </c>
      <c r="G80" s="556">
        <f>RESUMEN!H80</f>
        <v>0</v>
      </c>
      <c r="H80" s="556">
        <f>RESUMEN!I80</f>
        <v>0.25</v>
      </c>
      <c r="I80" s="556">
        <f>RESUMEN!J80</f>
        <v>0.25</v>
      </c>
      <c r="J80" s="522">
        <f>RESUMEN!K80</f>
        <v>0.25</v>
      </c>
      <c r="K80" s="13">
        <f>+'LÍNEA 4'!BS14</f>
        <v>4974875</v>
      </c>
      <c r="L80" s="13">
        <f>+'LÍNEA 4'!BT14</f>
        <v>4974875</v>
      </c>
      <c r="M80" s="13">
        <f>+'LÍNEA 4'!BU14</f>
        <v>0</v>
      </c>
      <c r="N80" s="15">
        <f t="shared" si="4"/>
        <v>1</v>
      </c>
      <c r="O80" s="15" t="str">
        <f t="shared" si="5"/>
        <v xml:space="preserve"> -</v>
      </c>
      <c r="R80"/>
      <c r="S80"/>
      <c r="T80"/>
      <c r="U80"/>
      <c r="V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</row>
    <row r="81" spans="1:255" ht="20.100000000000001" customHeight="1" thickBot="1" x14ac:dyDescent="0.3">
      <c r="A81" s="577" t="s">
        <v>933</v>
      </c>
      <c r="B81" s="579" t="s">
        <v>578</v>
      </c>
      <c r="C81" s="566" t="str">
        <f>RESUMEN!C81</f>
        <v>Equipamiento Comunitario</v>
      </c>
      <c r="D81" s="556">
        <f>RESUMEN!E81</f>
        <v>1</v>
      </c>
      <c r="E81" s="556">
        <f>RESUMEN!F81</f>
        <v>0</v>
      </c>
      <c r="F81" s="556">
        <f>RESUMEN!G81</f>
        <v>0</v>
      </c>
      <c r="G81" s="556">
        <f>RESUMEN!H81</f>
        <v>0</v>
      </c>
      <c r="H81" s="556">
        <f>RESUMEN!I81</f>
        <v>7.85E-2</v>
      </c>
      <c r="I81" s="556">
        <f>RESUMEN!J81</f>
        <v>6.6599875000000003E-2</v>
      </c>
      <c r="J81" s="522">
        <f>RESUMEN!K81</f>
        <v>6.6599875000000003E-2</v>
      </c>
      <c r="K81" s="13">
        <f>+SUM('LÍNEA 4'!BS15:BS18)</f>
        <v>49386990</v>
      </c>
      <c r="L81" s="13">
        <f>+SUM('LÍNEA 4'!BT15:BT18)</f>
        <v>43654463</v>
      </c>
      <c r="M81" s="13">
        <f>+SUM('LÍNEA 4'!BU15:BU18)</f>
        <v>0</v>
      </c>
      <c r="N81" s="15">
        <f t="shared" si="4"/>
        <v>0.88392637413213482</v>
      </c>
      <c r="O81" s="15" t="str">
        <f t="shared" si="5"/>
        <v xml:space="preserve"> -</v>
      </c>
      <c r="R81"/>
      <c r="S81"/>
      <c r="T81"/>
      <c r="U81"/>
      <c r="V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</row>
    <row r="82" spans="1:255" ht="20.100000000000001" customHeight="1" thickBot="1" x14ac:dyDescent="0.3">
      <c r="A82" s="577" t="s">
        <v>933</v>
      </c>
      <c r="B82" s="579" t="s">
        <v>578</v>
      </c>
      <c r="C82" s="566" t="str">
        <f>RESUMEN!C82</f>
        <v>Infraestructura de Transporte</v>
      </c>
      <c r="D82" s="556">
        <f>RESUMEN!E82</f>
        <v>1</v>
      </c>
      <c r="E82" s="556">
        <f>RESUMEN!F82</f>
        <v>0</v>
      </c>
      <c r="F82" s="556">
        <f>RESUMEN!G82</f>
        <v>0</v>
      </c>
      <c r="G82" s="556">
        <f>RESUMEN!H82</f>
        <v>0</v>
      </c>
      <c r="H82" s="556">
        <f>RESUMEN!I82</f>
        <v>0.22749999999999998</v>
      </c>
      <c r="I82" s="556">
        <f>RESUMEN!J82</f>
        <v>5.7452500000000004E-2</v>
      </c>
      <c r="J82" s="522">
        <f>RESUMEN!K82</f>
        <v>5.7452500000000004E-2</v>
      </c>
      <c r="K82" s="13">
        <f>+SUM('LÍNEA 4'!BS19:BS22)</f>
        <v>7519482</v>
      </c>
      <c r="L82" s="13">
        <f>+SUM('LÍNEA 4'!BT19:BT22)</f>
        <v>7321984</v>
      </c>
      <c r="M82" s="13">
        <f>+SUM('LÍNEA 4'!BU19:BU22)</f>
        <v>0</v>
      </c>
      <c r="N82" s="15">
        <f t="shared" si="4"/>
        <v>0.9737351588846147</v>
      </c>
      <c r="O82" s="15" t="str">
        <f t="shared" si="5"/>
        <v xml:space="preserve"> -</v>
      </c>
      <c r="R82"/>
      <c r="S82"/>
      <c r="T82"/>
      <c r="U82"/>
      <c r="V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</row>
    <row r="83" spans="1:255" ht="20.100000000000001" customHeight="1" thickBot="1" x14ac:dyDescent="0.3">
      <c r="A83" s="577" t="s">
        <v>933</v>
      </c>
      <c r="B83" s="579" t="s">
        <v>578</v>
      </c>
      <c r="C83" s="566" t="str">
        <f>RESUMEN!C83</f>
        <v>Alumbrado Público Urbano y Rural</v>
      </c>
      <c r="D83" s="556">
        <f>RESUMEN!E83</f>
        <v>0.5</v>
      </c>
      <c r="E83" s="556">
        <f>RESUMEN!F83</f>
        <v>0</v>
      </c>
      <c r="F83" s="556">
        <f>RESUMEN!G83</f>
        <v>0</v>
      </c>
      <c r="G83" s="556">
        <f>RESUMEN!H83</f>
        <v>0</v>
      </c>
      <c r="H83" s="556">
        <f>RESUMEN!I83</f>
        <v>0.1988388888888889</v>
      </c>
      <c r="I83" s="556">
        <f>RESUMEN!J83</f>
        <v>8.3333333333333329E-2</v>
      </c>
      <c r="J83" s="522">
        <f>RESUMEN!K83</f>
        <v>8.3333333333333329E-2</v>
      </c>
      <c r="K83" s="13">
        <f>+SUM('LÍNEA 4'!BS23:BS28)</f>
        <v>51178876</v>
      </c>
      <c r="L83" s="13">
        <f>+SUM('LÍNEA 4'!BT23:BT28)</f>
        <v>20002212</v>
      </c>
      <c r="M83" s="13">
        <f>+SUM('LÍNEA 4'!BU23:BU28)</f>
        <v>0</v>
      </c>
      <c r="N83" s="15">
        <f t="shared" si="4"/>
        <v>0.39082945080700876</v>
      </c>
      <c r="O83" s="15" t="str">
        <f t="shared" si="5"/>
        <v xml:space="preserve"> -</v>
      </c>
      <c r="R83"/>
      <c r="S83"/>
      <c r="T83"/>
      <c r="U83"/>
      <c r="V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</row>
    <row r="84" spans="1:255" ht="20.100000000000001" customHeight="1" thickBot="1" x14ac:dyDescent="0.3">
      <c r="A84" s="577" t="s">
        <v>933</v>
      </c>
      <c r="B84" s="579" t="s">
        <v>953</v>
      </c>
      <c r="C84" s="583" t="str">
        <f>RESUMEN!C84</f>
        <v>BUCARAMANGA SEGURA</v>
      </c>
      <c r="D84" s="556">
        <f>RESUMEN!E84</f>
        <v>0.98853061224489802</v>
      </c>
      <c r="E84" s="556">
        <f>RESUMEN!F84</f>
        <v>0</v>
      </c>
      <c r="F84" s="556">
        <f>RESUMEN!G84</f>
        <v>0</v>
      </c>
      <c r="G84" s="556">
        <f>RESUMEN!H84</f>
        <v>0</v>
      </c>
      <c r="H84" s="556">
        <f>RESUMEN!I84</f>
        <v>0.1692176870748299</v>
      </c>
      <c r="I84" s="556">
        <f>RESUMEN!J84</f>
        <v>0.15591526360544217</v>
      </c>
      <c r="J84" s="522">
        <f>RESUMEN!K84</f>
        <v>0.15591526360544217</v>
      </c>
      <c r="K84" s="525"/>
      <c r="L84" s="525"/>
      <c r="M84" s="525"/>
      <c r="N84" s="20" t="str">
        <f t="shared" ref="N84:N99" si="6">IF(K84=0,"-",+L84/K84)</f>
        <v>-</v>
      </c>
      <c r="O84" s="20" t="str">
        <f t="shared" si="5"/>
        <v xml:space="preserve"> -</v>
      </c>
      <c r="R84"/>
      <c r="S84"/>
      <c r="T84"/>
      <c r="U84"/>
      <c r="V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</row>
    <row r="85" spans="1:255" ht="20.100000000000001" customHeight="1" thickBot="1" x14ac:dyDescent="0.3">
      <c r="A85" s="577" t="s">
        <v>933</v>
      </c>
      <c r="B85" s="579" t="s">
        <v>621</v>
      </c>
      <c r="C85" s="566" t="str">
        <f>RESUMEN!C85</f>
        <v>Prevención del Delito</v>
      </c>
      <c r="D85" s="556">
        <f>RESUMEN!E85</f>
        <v>1</v>
      </c>
      <c r="E85" s="556">
        <f>RESUMEN!F85</f>
        <v>0</v>
      </c>
      <c r="F85" s="556">
        <f>RESUMEN!G85</f>
        <v>0</v>
      </c>
      <c r="G85" s="556">
        <f>RESUMEN!H85</f>
        <v>0</v>
      </c>
      <c r="H85" s="556">
        <f>RESUMEN!I85</f>
        <v>0.22500000000000001</v>
      </c>
      <c r="I85" s="556">
        <f>RESUMEN!J85</f>
        <v>0.21249999999999999</v>
      </c>
      <c r="J85" s="522">
        <f>RESUMEN!K85</f>
        <v>0.21249999999999999</v>
      </c>
      <c r="K85" s="13">
        <f>+SUM('LÍNEA 4'!BS30:BS35)</f>
        <v>1494675</v>
      </c>
      <c r="L85" s="13">
        <f>+SUM('LÍNEA 4'!BT30:BT35)</f>
        <v>621196</v>
      </c>
      <c r="M85" s="13">
        <f>+SUM('LÍNEA 4'!BU30:BU35)</f>
        <v>0</v>
      </c>
      <c r="N85" s="15">
        <f t="shared" si="6"/>
        <v>0.41560606820880791</v>
      </c>
      <c r="O85" s="15" t="str">
        <f t="shared" si="5"/>
        <v xml:space="preserve"> -</v>
      </c>
      <c r="R85"/>
      <c r="S85"/>
      <c r="T85"/>
      <c r="U85"/>
      <c r="V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</row>
    <row r="86" spans="1:255" ht="20.100000000000001" customHeight="1" thickBot="1" x14ac:dyDescent="0.3">
      <c r="A86" s="577" t="s">
        <v>933</v>
      </c>
      <c r="B86" s="579" t="s">
        <v>621</v>
      </c>
      <c r="C86" s="566" t="str">
        <f>RESUMEN!C86</f>
        <v>Fortalecimiento Institucional a los Organismos de Seguridad</v>
      </c>
      <c r="D86" s="556">
        <f>RESUMEN!E86</f>
        <v>1</v>
      </c>
      <c r="E86" s="556">
        <f>RESUMEN!F86</f>
        <v>0</v>
      </c>
      <c r="F86" s="556">
        <f>RESUMEN!G86</f>
        <v>0</v>
      </c>
      <c r="G86" s="556">
        <f>RESUMEN!H86</f>
        <v>0</v>
      </c>
      <c r="H86" s="556">
        <f>RESUMEN!I86</f>
        <v>0.1875</v>
      </c>
      <c r="I86" s="556">
        <f>RESUMEN!J86</f>
        <v>0.1875</v>
      </c>
      <c r="J86" s="522">
        <f>RESUMEN!K86</f>
        <v>0.1875</v>
      </c>
      <c r="K86" s="13">
        <f>+SUM('LÍNEA 4'!BS36:BS39)</f>
        <v>15461200</v>
      </c>
      <c r="L86" s="13">
        <f>+SUM('LÍNEA 4'!BT36:BT39)</f>
        <v>1879092</v>
      </c>
      <c r="M86" s="13">
        <f>+SUM('LÍNEA 4'!BU36:BU39)</f>
        <v>0</v>
      </c>
      <c r="N86" s="15">
        <f t="shared" si="6"/>
        <v>0.1215359739218172</v>
      </c>
      <c r="O86" s="15" t="str">
        <f t="shared" si="5"/>
        <v xml:space="preserve"> -</v>
      </c>
      <c r="R86"/>
      <c r="S86"/>
      <c r="T86"/>
      <c r="U86"/>
      <c r="V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</row>
    <row r="87" spans="1:255" ht="20.100000000000001" customHeight="1" thickBot="1" x14ac:dyDescent="0.3">
      <c r="A87" s="577" t="s">
        <v>933</v>
      </c>
      <c r="B87" s="579" t="s">
        <v>621</v>
      </c>
      <c r="C87" s="566" t="str">
        <f>RESUMEN!C87</f>
        <v>Promoción de la Seguridad Ciudadana, el Orden Público y la Convivencia</v>
      </c>
      <c r="D87" s="556">
        <f>RESUMEN!E87</f>
        <v>1</v>
      </c>
      <c r="E87" s="556">
        <f>RESUMEN!F87</f>
        <v>0</v>
      </c>
      <c r="F87" s="556">
        <f>RESUMEN!G87</f>
        <v>0</v>
      </c>
      <c r="G87" s="556">
        <f>RESUMEN!H87</f>
        <v>0</v>
      </c>
      <c r="H87" s="556">
        <f>RESUMEN!I87</f>
        <v>0.1</v>
      </c>
      <c r="I87" s="556">
        <f>RESUMEN!J87</f>
        <v>0.1</v>
      </c>
      <c r="J87" s="522">
        <f>RESUMEN!K87</f>
        <v>0.1</v>
      </c>
      <c r="K87" s="13">
        <f>+SUM('LÍNEA 4'!BS40:BS44)</f>
        <v>1476017</v>
      </c>
      <c r="L87" s="13">
        <f>+SUM('LÍNEA 4'!BT40:BT44)</f>
        <v>373740</v>
      </c>
      <c r="M87" s="13">
        <f>+SUM('LÍNEA 4'!BU40:BU44)</f>
        <v>0</v>
      </c>
      <c r="N87" s="15">
        <f t="shared" si="6"/>
        <v>0.25320846575615319</v>
      </c>
      <c r="O87" s="15" t="str">
        <f t="shared" si="5"/>
        <v xml:space="preserve"> -</v>
      </c>
      <c r="R87"/>
      <c r="S87"/>
      <c r="T87"/>
      <c r="U87"/>
      <c r="V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</row>
    <row r="88" spans="1:255" ht="20.100000000000001" customHeight="1" thickBot="1" x14ac:dyDescent="0.3">
      <c r="A88" s="577" t="s">
        <v>933</v>
      </c>
      <c r="B88" s="579" t="s">
        <v>621</v>
      </c>
      <c r="C88" s="566" t="str">
        <f>RESUMEN!C88</f>
        <v>Promoción de Métodos de Resolución de Conflictos, Acceso a la Justicia y Aplicación de la Justicia Restaurativa</v>
      </c>
      <c r="D88" s="556">
        <f>RESUMEN!E88</f>
        <v>1</v>
      </c>
      <c r="E88" s="556">
        <f>RESUMEN!F88</f>
        <v>0</v>
      </c>
      <c r="F88" s="556">
        <f>RESUMEN!G88</f>
        <v>0</v>
      </c>
      <c r="G88" s="556">
        <f>RESUMEN!H88</f>
        <v>0</v>
      </c>
      <c r="H88" s="556">
        <f>RESUMEN!I88</f>
        <v>0.16666666666666666</v>
      </c>
      <c r="I88" s="556">
        <f>RESUMEN!J88</f>
        <v>0.16666666666666666</v>
      </c>
      <c r="J88" s="522">
        <f>RESUMEN!K88</f>
        <v>0.16666666666666666</v>
      </c>
      <c r="K88" s="13">
        <f>+SUM('LÍNEA 4'!BS45:BS47)</f>
        <v>139638</v>
      </c>
      <c r="L88" s="13">
        <f>+SUM('LÍNEA 4'!BT45:BT47)</f>
        <v>127000</v>
      </c>
      <c r="M88" s="13">
        <f>+SUM('LÍNEA 4'!BU45:BU47)</f>
        <v>0</v>
      </c>
      <c r="N88" s="15">
        <f t="shared" si="6"/>
        <v>0.90949455019407321</v>
      </c>
      <c r="O88" s="15" t="str">
        <f t="shared" si="5"/>
        <v xml:space="preserve"> -</v>
      </c>
      <c r="R88"/>
      <c r="S88"/>
      <c r="T88"/>
      <c r="U88"/>
      <c r="V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</row>
    <row r="89" spans="1:255" ht="20.100000000000001" customHeight="1" thickBot="1" x14ac:dyDescent="0.3">
      <c r="A89" s="577" t="s">
        <v>933</v>
      </c>
      <c r="B89" s="579" t="s">
        <v>621</v>
      </c>
      <c r="C89" s="566" t="str">
        <f>RESUMEN!C89</f>
        <v>Educación en Seguridad Vial y Movilidad Sostenible</v>
      </c>
      <c r="D89" s="556">
        <f>RESUMEN!E89</f>
        <v>1</v>
      </c>
      <c r="E89" s="556">
        <f>RESUMEN!F89</f>
        <v>0</v>
      </c>
      <c r="F89" s="556">
        <f>RESUMEN!G89</f>
        <v>0</v>
      </c>
      <c r="G89" s="556">
        <f>RESUMEN!H89</f>
        <v>0</v>
      </c>
      <c r="H89" s="556">
        <f>RESUMEN!I89</f>
        <v>0.25</v>
      </c>
      <c r="I89" s="556">
        <f>RESUMEN!J89</f>
        <v>0.25</v>
      </c>
      <c r="J89" s="522">
        <f>RESUMEN!K89</f>
        <v>0.25</v>
      </c>
      <c r="K89" s="13">
        <f>+SUM('LÍNEA 4'!BS48:BS49)</f>
        <v>409000</v>
      </c>
      <c r="L89" s="13">
        <f>+SUM('LÍNEA 4'!BT48:BT49)</f>
        <v>231922.40099999998</v>
      </c>
      <c r="M89" s="13">
        <f>+SUM('LÍNEA 4'!BU48:BU49)</f>
        <v>0</v>
      </c>
      <c r="N89" s="15">
        <f t="shared" si="6"/>
        <v>0.56704743520782397</v>
      </c>
      <c r="O89" s="15" t="str">
        <f t="shared" si="5"/>
        <v xml:space="preserve"> -</v>
      </c>
      <c r="R89"/>
      <c r="S89"/>
      <c r="T89"/>
      <c r="U89"/>
      <c r="V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</row>
    <row r="90" spans="1:255" ht="20.100000000000001" customHeight="1" thickBot="1" x14ac:dyDescent="0.3">
      <c r="A90" s="577" t="s">
        <v>933</v>
      </c>
      <c r="B90" s="579" t="s">
        <v>621</v>
      </c>
      <c r="C90" s="566" t="str">
        <f>RESUMEN!C90</f>
        <v>Fortalecimiento Institucional para el Control del Tránsito y la Seguridad Vial</v>
      </c>
      <c r="D90" s="556">
        <f>RESUMEN!E90</f>
        <v>0.87957142857142856</v>
      </c>
      <c r="E90" s="556">
        <f>RESUMEN!F90</f>
        <v>0</v>
      </c>
      <c r="F90" s="556">
        <f>RESUMEN!G90</f>
        <v>0</v>
      </c>
      <c r="G90" s="556">
        <f>RESUMEN!H90</f>
        <v>0</v>
      </c>
      <c r="H90" s="556">
        <f>RESUMEN!I90</f>
        <v>0.24166666666666667</v>
      </c>
      <c r="I90" s="556">
        <f>RESUMEN!J90</f>
        <v>0.14714166666666667</v>
      </c>
      <c r="J90" s="522">
        <f>RESUMEN!K90</f>
        <v>0.14714166666666667</v>
      </c>
      <c r="K90" s="13">
        <f>+SUM('LÍNEA 4'!BS50:BS51)</f>
        <v>3112952.3640000001</v>
      </c>
      <c r="L90" s="13">
        <f>+SUM('LÍNEA 4'!BT50:BT51)</f>
        <v>1138018.0430000001</v>
      </c>
      <c r="M90" s="13">
        <f>+SUM('LÍNEA 4'!BU50:BU51)</f>
        <v>400000</v>
      </c>
      <c r="N90" s="15">
        <f t="shared" si="6"/>
        <v>0.36557515500741533</v>
      </c>
      <c r="O90" s="15">
        <f t="shared" si="5"/>
        <v>0.35148827600794019</v>
      </c>
      <c r="R90"/>
      <c r="S90"/>
      <c r="T90"/>
      <c r="U90"/>
      <c r="V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</row>
    <row r="91" spans="1:255" ht="20.100000000000001" customHeight="1" thickBot="1" x14ac:dyDescent="0.3">
      <c r="A91" s="577" t="s">
        <v>933</v>
      </c>
      <c r="B91" s="579" t="s">
        <v>621</v>
      </c>
      <c r="C91" s="566" t="str">
        <f>RESUMEN!C91</f>
        <v>Modernización del Sistema de Semaforización y Señalización Vial</v>
      </c>
      <c r="D91" s="556">
        <f>RESUMEN!E91</f>
        <v>1</v>
      </c>
      <c r="E91" s="556">
        <f>RESUMEN!F91</f>
        <v>0</v>
      </c>
      <c r="F91" s="556">
        <f>RESUMEN!G91</f>
        <v>0</v>
      </c>
      <c r="G91" s="556">
        <f>RESUMEN!H91</f>
        <v>0</v>
      </c>
      <c r="H91" s="556">
        <f>RESUMEN!I91</f>
        <v>0.10912698412698413</v>
      </c>
      <c r="I91" s="556">
        <f>RESUMEN!J91</f>
        <v>9.105734126984126E-2</v>
      </c>
      <c r="J91" s="522">
        <f>RESUMEN!K91</f>
        <v>9.105734126984126E-2</v>
      </c>
      <c r="K91" s="13">
        <f>+SUM('LÍNEA 4'!BS52:BS57)</f>
        <v>640000</v>
      </c>
      <c r="L91" s="13">
        <f>+SUM('LÍNEA 4'!BT52:BT57)</f>
        <v>184710.527</v>
      </c>
      <c r="M91" s="13">
        <f>+SUM('LÍNEA 4'!BU52:BU57)</f>
        <v>0</v>
      </c>
      <c r="N91" s="15">
        <f t="shared" si="6"/>
        <v>0.28861019843750002</v>
      </c>
      <c r="O91" s="15" t="str">
        <f t="shared" si="5"/>
        <v xml:space="preserve"> -</v>
      </c>
      <c r="R91"/>
      <c r="S91"/>
      <c r="T91"/>
      <c r="U91"/>
      <c r="V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</row>
    <row r="92" spans="1:255" ht="20.100000000000001" customHeight="1" thickBot="1" x14ac:dyDescent="0.3">
      <c r="A92" s="577" t="s">
        <v>933</v>
      </c>
      <c r="B92" s="579" t="s">
        <v>953</v>
      </c>
      <c r="C92" s="583" t="str">
        <f>RESUMEN!C92</f>
        <v>BUCARAMANGA, TERRITORIO ORDENADO</v>
      </c>
      <c r="D92" s="556">
        <f>RESUMEN!E92</f>
        <v>0.53500000000000003</v>
      </c>
      <c r="E92" s="556">
        <f>RESUMEN!F92</f>
        <v>0</v>
      </c>
      <c r="F92" s="556">
        <f>RESUMEN!G92</f>
        <v>0</v>
      </c>
      <c r="G92" s="556">
        <f>RESUMEN!H92</f>
        <v>0</v>
      </c>
      <c r="H92" s="556">
        <f>RESUMEN!I92</f>
        <v>5.7999999999999996E-2</v>
      </c>
      <c r="I92" s="556">
        <f>RESUMEN!J92</f>
        <v>4.0100000000000004E-2</v>
      </c>
      <c r="J92" s="522">
        <f>RESUMEN!K92</f>
        <v>4.0100000000000004E-2</v>
      </c>
      <c r="K92" s="525"/>
      <c r="L92" s="525"/>
      <c r="M92" s="525"/>
      <c r="N92" s="20" t="str">
        <f t="shared" si="6"/>
        <v>-</v>
      </c>
      <c r="O92" s="20" t="str">
        <f t="shared" si="5"/>
        <v xml:space="preserve"> -</v>
      </c>
      <c r="R92"/>
      <c r="S92"/>
      <c r="T92"/>
      <c r="U92"/>
      <c r="V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</row>
    <row r="93" spans="1:255" ht="20.100000000000001" customHeight="1" thickBot="1" x14ac:dyDescent="0.3">
      <c r="A93" s="577" t="s">
        <v>933</v>
      </c>
      <c r="B93" s="579" t="s">
        <v>692</v>
      </c>
      <c r="C93" s="566" t="str">
        <f>RESUMEN!C93</f>
        <v>Planeando Construimos Ciudad y Territorio</v>
      </c>
      <c r="D93" s="556">
        <f>RESUMEN!E93</f>
        <v>0.53500000000000003</v>
      </c>
      <c r="E93" s="556">
        <f>RESUMEN!F93</f>
        <v>0</v>
      </c>
      <c r="F93" s="556">
        <f>RESUMEN!G93</f>
        <v>0</v>
      </c>
      <c r="G93" s="556">
        <f>RESUMEN!H93</f>
        <v>0</v>
      </c>
      <c r="H93" s="556">
        <f>RESUMEN!I93</f>
        <v>5.7999999999999996E-2</v>
      </c>
      <c r="I93" s="556">
        <f>RESUMEN!J93</f>
        <v>4.0100000000000004E-2</v>
      </c>
      <c r="J93" s="522">
        <f>RESUMEN!K93</f>
        <v>4.0100000000000004E-2</v>
      </c>
      <c r="K93" s="13">
        <f>+SUM('LÍNEA 4'!BS59:BS63)</f>
        <v>1266100</v>
      </c>
      <c r="L93" s="13">
        <f>+SUM('LÍNEA 4'!BT59:BT63)</f>
        <v>509844.00400000002</v>
      </c>
      <c r="M93" s="13">
        <f>+SUM('LÍNEA 4'!BU59:BU63)</f>
        <v>0</v>
      </c>
      <c r="N93" s="15">
        <f>IF(K93=0,"-",+L93/K93)</f>
        <v>0.40268857436221467</v>
      </c>
      <c r="O93" s="15" t="str">
        <f>IF(M93=0," -",IF(L93=0,100%,M93/L93))</f>
        <v xml:space="preserve"> -</v>
      </c>
      <c r="R93"/>
      <c r="S93"/>
      <c r="T93"/>
      <c r="U93"/>
      <c r="V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</row>
    <row r="94" spans="1:255" ht="20.100000000000001" customHeight="1" thickBot="1" x14ac:dyDescent="0.3">
      <c r="A94" s="577" t="s">
        <v>933</v>
      </c>
      <c r="B94" s="579" t="s">
        <v>953</v>
      </c>
      <c r="C94" s="583" t="str">
        <f>RESUMEN!C94</f>
        <v>EN BUCARAMANGA CONSTRUIMOS UN TERRITORIO DE PAZ</v>
      </c>
      <c r="D94" s="556">
        <f>RESUMEN!E94</f>
        <v>1</v>
      </c>
      <c r="E94" s="556">
        <f>RESUMEN!F94</f>
        <v>0</v>
      </c>
      <c r="F94" s="556">
        <f>RESUMEN!G94</f>
        <v>0</v>
      </c>
      <c r="G94" s="556">
        <f>RESUMEN!H94</f>
        <v>0</v>
      </c>
      <c r="H94" s="556">
        <f>RESUMEN!I94</f>
        <v>0.19642857142857142</v>
      </c>
      <c r="I94" s="556">
        <f>RESUMEN!J94</f>
        <v>0.15625</v>
      </c>
      <c r="J94" s="522">
        <f>RESUMEN!K94</f>
        <v>0.15625</v>
      </c>
      <c r="K94" s="525"/>
      <c r="L94" s="525"/>
      <c r="M94" s="525"/>
      <c r="N94" s="20" t="str">
        <f t="shared" si="6"/>
        <v>-</v>
      </c>
      <c r="O94" s="20" t="str">
        <f t="shared" si="5"/>
        <v xml:space="preserve"> -</v>
      </c>
      <c r="R94"/>
      <c r="S94"/>
      <c r="T94"/>
      <c r="U94"/>
      <c r="V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</row>
    <row r="95" spans="1:255" ht="20.100000000000001" customHeight="1" thickBot="1" x14ac:dyDescent="0.3">
      <c r="A95" s="577" t="s">
        <v>933</v>
      </c>
      <c r="B95" s="580" t="s">
        <v>704</v>
      </c>
      <c r="C95" s="566" t="str">
        <f>RESUMEN!C95</f>
        <v>Transformando Vidas</v>
      </c>
      <c r="D95" s="556">
        <f>RESUMEN!E95</f>
        <v>1</v>
      </c>
      <c r="E95" s="556">
        <f>RESUMEN!F95</f>
        <v>0</v>
      </c>
      <c r="F95" s="556">
        <f>RESUMEN!G95</f>
        <v>0</v>
      </c>
      <c r="G95" s="556">
        <f>RESUMEN!H95</f>
        <v>0</v>
      </c>
      <c r="H95" s="556">
        <f>RESUMEN!I95</f>
        <v>0.16666666666666666</v>
      </c>
      <c r="I95" s="556">
        <f>RESUMEN!J95</f>
        <v>0.10416666666666667</v>
      </c>
      <c r="J95" s="522">
        <f>RESUMEN!K95</f>
        <v>0.10416666666666667</v>
      </c>
      <c r="K95" s="13">
        <f>+SUM('LÍNEA 4'!BS65:BS67)</f>
        <v>2900000.3080000002</v>
      </c>
      <c r="L95" s="13">
        <f>+SUM('LÍNEA 4'!BT65:BT67)</f>
        <v>2900000.3080000002</v>
      </c>
      <c r="M95" s="13">
        <f>+SUM('LÍNEA 4'!BU65:BU67)</f>
        <v>0</v>
      </c>
      <c r="N95" s="15">
        <f>IF(K95=0,"-",+L95/K95)</f>
        <v>1</v>
      </c>
      <c r="O95" s="15" t="str">
        <f>IF(M95=0," -",IF(L95=0,100%,M95/L95))</f>
        <v xml:space="preserve"> -</v>
      </c>
      <c r="R95"/>
      <c r="S95"/>
      <c r="T95"/>
      <c r="U95"/>
      <c r="V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</row>
    <row r="96" spans="1:255" ht="20.100000000000001" customHeight="1" thickBot="1" x14ac:dyDescent="0.3">
      <c r="A96" s="577" t="s">
        <v>933</v>
      </c>
      <c r="B96" s="580" t="s">
        <v>704</v>
      </c>
      <c r="C96" s="566" t="str">
        <f>RESUMEN!C96</f>
        <v>Atención a Víctimas del Conflicto Armado</v>
      </c>
      <c r="D96" s="556">
        <f>RESUMEN!E96</f>
        <v>1</v>
      </c>
      <c r="E96" s="556">
        <f>RESUMEN!F96</f>
        <v>0</v>
      </c>
      <c r="F96" s="556">
        <f>RESUMEN!G96</f>
        <v>0</v>
      </c>
      <c r="G96" s="556">
        <f>RESUMEN!H96</f>
        <v>0</v>
      </c>
      <c r="H96" s="556">
        <f>RESUMEN!I96</f>
        <v>0.25</v>
      </c>
      <c r="I96" s="556">
        <f>RESUMEN!J96</f>
        <v>0.2265625</v>
      </c>
      <c r="J96" s="522">
        <f>RESUMEN!K96</f>
        <v>0.2265625</v>
      </c>
      <c r="K96" s="13">
        <f>+SUM('LÍNEA 4'!BS68:BS75)</f>
        <v>851726</v>
      </c>
      <c r="L96" s="13">
        <f>+SUM('LÍNEA 4'!BT68:BT75)</f>
        <v>480872</v>
      </c>
      <c r="M96" s="13">
        <f>+SUM('LÍNEA 4'!BU68:BU75)</f>
        <v>0</v>
      </c>
      <c r="N96" s="15">
        <f>IF(K96=0,"-",+L96/K96)</f>
        <v>0.56458532438835962</v>
      </c>
      <c r="O96" s="15" t="str">
        <f>IF(M96=0," -",IF(L96=0,100%,M96/L96))</f>
        <v xml:space="preserve"> -</v>
      </c>
      <c r="R96"/>
      <c r="S96"/>
      <c r="T96"/>
      <c r="U96"/>
      <c r="V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</row>
    <row r="97" spans="1:255" ht="20.100000000000001" customHeight="1" thickBot="1" x14ac:dyDescent="0.3">
      <c r="A97" s="577" t="s">
        <v>933</v>
      </c>
      <c r="B97" s="580" t="s">
        <v>704</v>
      </c>
      <c r="C97" s="566" t="str">
        <f>RESUMEN!C97</f>
        <v>Sistema Penitenciario Carcelario en el Marco de los Derechos Humanos</v>
      </c>
      <c r="D97" s="556">
        <f>RESUMEN!E97</f>
        <v>1</v>
      </c>
      <c r="E97" s="556">
        <f>RESUMEN!F97</f>
        <v>0</v>
      </c>
      <c r="F97" s="556">
        <f>RESUMEN!G97</f>
        <v>0</v>
      </c>
      <c r="G97" s="556">
        <f>RESUMEN!H97</f>
        <v>0</v>
      </c>
      <c r="H97" s="556">
        <f>RESUMEN!I97</f>
        <v>0.125</v>
      </c>
      <c r="I97" s="556">
        <f>RESUMEN!J97</f>
        <v>3.125E-2</v>
      </c>
      <c r="J97" s="522">
        <f>RESUMEN!K97</f>
        <v>3.125E-2</v>
      </c>
      <c r="K97" s="13">
        <f>+SUM('LÍNEA 4'!BS76:BS77)</f>
        <v>0</v>
      </c>
      <c r="L97" s="13">
        <f>+SUM('LÍNEA 4'!BT76:BT77)</f>
        <v>0</v>
      </c>
      <c r="M97" s="13">
        <f>+SUM('LÍNEA 4'!BU76:BU77)</f>
        <v>0</v>
      </c>
      <c r="N97" s="15" t="str">
        <f>IF(K97=0,"-",+L97/K97)</f>
        <v>-</v>
      </c>
      <c r="O97" s="15" t="str">
        <f>IF(M97=0," -",IF(L97=0,100%,M97/L97))</f>
        <v xml:space="preserve"> -</v>
      </c>
      <c r="R97"/>
      <c r="S97"/>
      <c r="T97"/>
      <c r="U97"/>
      <c r="V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</row>
    <row r="98" spans="1:255" ht="20.100000000000001" customHeight="1" thickBot="1" x14ac:dyDescent="0.3">
      <c r="A98" s="577" t="s">
        <v>933</v>
      </c>
      <c r="B98" s="580" t="s">
        <v>704</v>
      </c>
      <c r="C98" s="566" t="str">
        <f>RESUMEN!C98</f>
        <v>Asuntos Religiosos</v>
      </c>
      <c r="D98" s="556" t="str">
        <f>RESUMEN!E98</f>
        <v xml:space="preserve"> -</v>
      </c>
      <c r="E98" s="556">
        <f>RESUMEN!F98</f>
        <v>0</v>
      </c>
      <c r="F98" s="556">
        <f>RESUMEN!G98</f>
        <v>0</v>
      </c>
      <c r="G98" s="556">
        <f>RESUMEN!H98</f>
        <v>0</v>
      </c>
      <c r="H98" s="556">
        <f>RESUMEN!I98</f>
        <v>0</v>
      </c>
      <c r="I98" s="556">
        <f>RESUMEN!J98</f>
        <v>0</v>
      </c>
      <c r="J98" s="522">
        <f>RESUMEN!K98</f>
        <v>0</v>
      </c>
      <c r="K98" s="13">
        <f>+'LÍNEA 4'!BS78</f>
        <v>0</v>
      </c>
      <c r="L98" s="13">
        <f>+'LÍNEA 4'!BT78</f>
        <v>0</v>
      </c>
      <c r="M98" s="13">
        <f>+'LÍNEA 4'!BU78</f>
        <v>0</v>
      </c>
      <c r="N98" s="15" t="str">
        <f>IF(K98=0,"-",+L98/K98)</f>
        <v>-</v>
      </c>
      <c r="O98" s="15" t="str">
        <f>IF(M98=0," -",IF(L98=0,100%,M98/L98))</f>
        <v xml:space="preserve"> -</v>
      </c>
      <c r="R98"/>
      <c r="S98"/>
      <c r="T98"/>
      <c r="U98"/>
      <c r="V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</row>
    <row r="99" spans="1:255" ht="20.100000000000001" customHeight="1" thickBot="1" x14ac:dyDescent="0.3">
      <c r="A99" s="577" t="s">
        <v>933</v>
      </c>
      <c r="B99" s="579" t="s">
        <v>953</v>
      </c>
      <c r="C99" s="583" t="str">
        <f>RESUMEN!C99</f>
        <v>LA NUEVA MOVILIDAD</v>
      </c>
      <c r="D99" s="556">
        <f>RESUMEN!E99</f>
        <v>1</v>
      </c>
      <c r="E99" s="556">
        <f>RESUMEN!F99</f>
        <v>0</v>
      </c>
      <c r="F99" s="556">
        <f>RESUMEN!G99</f>
        <v>0</v>
      </c>
      <c r="G99" s="556">
        <f>RESUMEN!H99</f>
        <v>0</v>
      </c>
      <c r="H99" s="556">
        <f>RESUMEN!I99</f>
        <v>0.125</v>
      </c>
      <c r="I99" s="556">
        <f>RESUMEN!J99</f>
        <v>0.125</v>
      </c>
      <c r="J99" s="522">
        <f>RESUMEN!K99</f>
        <v>0.125</v>
      </c>
      <c r="K99" s="525"/>
      <c r="L99" s="525"/>
      <c r="M99" s="525"/>
      <c r="N99" s="20" t="str">
        <f t="shared" si="6"/>
        <v>-</v>
      </c>
      <c r="O99" s="20" t="str">
        <f t="shared" si="5"/>
        <v xml:space="preserve"> -</v>
      </c>
      <c r="R99"/>
      <c r="S99"/>
      <c r="T99"/>
      <c r="U99"/>
      <c r="V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</row>
    <row r="100" spans="1:255" ht="20.100000000000001" customHeight="1" thickBot="1" x14ac:dyDescent="0.3">
      <c r="A100" s="577" t="s">
        <v>933</v>
      </c>
      <c r="B100" s="579" t="s">
        <v>738</v>
      </c>
      <c r="C100" s="566" t="str">
        <f>RESUMEN!C100</f>
        <v>Metrolínea Evoluciona y Estrategia Multimodal</v>
      </c>
      <c r="D100" s="556">
        <f>RESUMEN!E100</f>
        <v>1</v>
      </c>
      <c r="E100" s="556">
        <f>RESUMEN!F100</f>
        <v>0</v>
      </c>
      <c r="F100" s="556">
        <f>RESUMEN!G100</f>
        <v>0</v>
      </c>
      <c r="G100" s="556">
        <f>RESUMEN!H100</f>
        <v>0</v>
      </c>
      <c r="H100" s="556">
        <f>RESUMEN!I100</f>
        <v>0.125</v>
      </c>
      <c r="I100" s="556">
        <f>RESUMEN!J100</f>
        <v>0.125</v>
      </c>
      <c r="J100" s="522">
        <f>RESUMEN!K100</f>
        <v>0.125</v>
      </c>
      <c r="K100" s="13">
        <f>+SUM('LÍNEA 4'!BS80:BS83)</f>
        <v>6660000</v>
      </c>
      <c r="L100" s="13">
        <f>+SUM('LÍNEA 4'!BT80:BT83)</f>
        <v>6500000</v>
      </c>
      <c r="M100" s="13">
        <f>+SUM('LÍNEA 4'!BU80:BU83)</f>
        <v>15699770.285999998</v>
      </c>
      <c r="N100" s="15">
        <f t="shared" ref="N100:N114" si="7">IF(K100=0,"-",+L100/K100)</f>
        <v>0.97597597597597596</v>
      </c>
      <c r="O100" s="15">
        <f t="shared" ref="O100:O114" si="8">IF(M100=0," -",IF(L100=0,100%,M100/L100))</f>
        <v>2.4153492747692304</v>
      </c>
      <c r="R100"/>
      <c r="S100"/>
      <c r="T100"/>
      <c r="U100"/>
      <c r="V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</row>
    <row r="101" spans="1:255" ht="21.95" customHeight="1" thickBot="1" x14ac:dyDescent="0.3">
      <c r="A101" s="577" t="s">
        <v>935</v>
      </c>
      <c r="B101" s="578" t="s">
        <v>934</v>
      </c>
      <c r="C101" s="587" t="str">
        <f>RESUMEN!C101</f>
        <v>LÍNEA ESTRATÉGICA 5. BUCARAMANGA TERRITORIO LIBRE DE CORRUPCIÓN</v>
      </c>
      <c r="D101" s="556">
        <f>RESUMEN!E101</f>
        <v>0.95119047619047625</v>
      </c>
      <c r="E101" s="556">
        <f>RESUMEN!F101</f>
        <v>0</v>
      </c>
      <c r="F101" s="556">
        <f>RESUMEN!G101</f>
        <v>0</v>
      </c>
      <c r="G101" s="556">
        <f>RESUMEN!H101</f>
        <v>0</v>
      </c>
      <c r="H101" s="556">
        <f>RESUMEN!I101</f>
        <v>0.20959183673469386</v>
      </c>
      <c r="I101" s="556">
        <f>RESUMEN!J101</f>
        <v>0.19425850340136053</v>
      </c>
      <c r="J101" s="522">
        <f>RESUMEN!K101</f>
        <v>0.19425850340136053</v>
      </c>
      <c r="K101" s="370">
        <f>SUM(K102:K113)</f>
        <v>13427066.068230001</v>
      </c>
      <c r="L101" s="370">
        <f>SUM(L102:L113)</f>
        <v>11992657.995990001</v>
      </c>
      <c r="M101" s="370">
        <f>SUM(M102:M113)</f>
        <v>74274</v>
      </c>
      <c r="N101" s="371">
        <f t="shared" si="7"/>
        <v>0.89317040186210328</v>
      </c>
      <c r="O101" s="371">
        <f t="shared" si="8"/>
        <v>6.193289262883598E-3</v>
      </c>
      <c r="R101"/>
      <c r="S101"/>
      <c r="T101"/>
      <c r="U101"/>
      <c r="V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</row>
    <row r="102" spans="1:255" ht="20.100000000000001" customHeight="1" thickBot="1" x14ac:dyDescent="0.3">
      <c r="A102" s="577" t="s">
        <v>934</v>
      </c>
      <c r="B102" s="579" t="s">
        <v>953</v>
      </c>
      <c r="C102" s="583" t="str">
        <f>RESUMEN!C102</f>
        <v>ACCESO A LA INFORMACIÓN Y PARTICIPACIÓN</v>
      </c>
      <c r="D102" s="556">
        <f>RESUMEN!E102</f>
        <v>0.9</v>
      </c>
      <c r="E102" s="556">
        <f>RESUMEN!F102</f>
        <v>0</v>
      </c>
      <c r="F102" s="556">
        <f>RESUMEN!G102</f>
        <v>0</v>
      </c>
      <c r="G102" s="556">
        <f>RESUMEN!H102</f>
        <v>0</v>
      </c>
      <c r="H102" s="556">
        <f>RESUMEN!I102</f>
        <v>0.23750000000000002</v>
      </c>
      <c r="I102" s="556">
        <f>RESUMEN!J102</f>
        <v>0.21666666666666667</v>
      </c>
      <c r="J102" s="522">
        <f>RESUMEN!K102</f>
        <v>0.21666666666666667</v>
      </c>
      <c r="K102" s="527"/>
      <c r="L102" s="527"/>
      <c r="M102" s="527"/>
      <c r="N102" s="529" t="str">
        <f t="shared" si="7"/>
        <v>-</v>
      </c>
      <c r="O102" s="529" t="str">
        <f t="shared" si="8"/>
        <v xml:space="preserve"> -</v>
      </c>
      <c r="R102"/>
      <c r="S102"/>
      <c r="T102"/>
      <c r="U102"/>
      <c r="V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</row>
    <row r="103" spans="1:255" ht="20.100000000000001" customHeight="1" thickBot="1" x14ac:dyDescent="0.3">
      <c r="A103" s="577" t="s">
        <v>934</v>
      </c>
      <c r="B103" s="579" t="s">
        <v>751</v>
      </c>
      <c r="C103" s="566" t="str">
        <f>RESUMEN!C103</f>
        <v>Gobierno Abierto</v>
      </c>
      <c r="D103" s="556">
        <f>RESUMEN!E103</f>
        <v>1</v>
      </c>
      <c r="E103" s="556">
        <f>RESUMEN!F103</f>
        <v>0</v>
      </c>
      <c r="F103" s="556">
        <f>RESUMEN!G103</f>
        <v>0</v>
      </c>
      <c r="G103" s="556">
        <f>RESUMEN!H103</f>
        <v>0</v>
      </c>
      <c r="H103" s="556">
        <f>RESUMEN!I103</f>
        <v>8.3333333333333329E-2</v>
      </c>
      <c r="I103" s="556">
        <f>RESUMEN!J103</f>
        <v>8.3333333333333329E-2</v>
      </c>
      <c r="J103" s="522">
        <f>RESUMEN!K103</f>
        <v>8.3333333333333329E-2</v>
      </c>
      <c r="K103" s="13">
        <f>+SUM('LÍNEA 5'!BS11:BS13)</f>
        <v>48966.665999999997</v>
      </c>
      <c r="L103" s="13">
        <f>+SUM('LÍNEA 5'!BT11:BT13)</f>
        <v>42966.665999999997</v>
      </c>
      <c r="M103" s="13">
        <f>+SUM('LÍNEA 5'!BU11:BU13)</f>
        <v>0</v>
      </c>
      <c r="N103" s="15">
        <f t="shared" si="7"/>
        <v>0.87746766341004301</v>
      </c>
      <c r="O103" s="15" t="str">
        <f t="shared" si="8"/>
        <v xml:space="preserve"> -</v>
      </c>
      <c r="R103"/>
      <c r="S103"/>
      <c r="T103"/>
      <c r="U103"/>
      <c r="V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</row>
    <row r="104" spans="1:255" ht="20.100000000000001" customHeight="1" thickBot="1" x14ac:dyDescent="0.3">
      <c r="A104" s="577" t="s">
        <v>934</v>
      </c>
      <c r="B104" s="579" t="s">
        <v>751</v>
      </c>
      <c r="C104" s="566" t="str">
        <f>RESUMEN!C104</f>
        <v>Fortalecimiento de las Instituciones Democráticas y Ciudadanía Participativa</v>
      </c>
      <c r="D104" s="556">
        <f>RESUMEN!E104</f>
        <v>0.88888888888888884</v>
      </c>
      <c r="E104" s="556">
        <f>RESUMEN!F104</f>
        <v>0</v>
      </c>
      <c r="F104" s="556">
        <f>RESUMEN!G104</f>
        <v>0</v>
      </c>
      <c r="G104" s="556">
        <f>RESUMEN!H104</f>
        <v>0</v>
      </c>
      <c r="H104" s="556">
        <f>RESUMEN!I104</f>
        <v>0.28888888888888892</v>
      </c>
      <c r="I104" s="556">
        <f>RESUMEN!J104</f>
        <v>0.26111111111111113</v>
      </c>
      <c r="J104" s="522">
        <f>RESUMEN!K104</f>
        <v>0.26111111111111113</v>
      </c>
      <c r="K104" s="13">
        <f>+SUM('LÍNEA 5'!BS14:BS22)</f>
        <v>3208494.1950000003</v>
      </c>
      <c r="L104" s="13">
        <f>+SUM('LÍNEA 5'!BT14:BT22)</f>
        <v>2897044.8260000004</v>
      </c>
      <c r="M104" s="13">
        <f>+SUM('LÍNEA 5'!BU14:BU22)</f>
        <v>0</v>
      </c>
      <c r="N104" s="15">
        <f t="shared" si="7"/>
        <v>0.90292973897682249</v>
      </c>
      <c r="O104" s="15" t="str">
        <f t="shared" si="8"/>
        <v xml:space="preserve"> -</v>
      </c>
      <c r="R104"/>
      <c r="S104"/>
      <c r="T104"/>
      <c r="U104"/>
      <c r="V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</row>
    <row r="105" spans="1:255" ht="20.100000000000001" customHeight="1" thickBot="1" x14ac:dyDescent="0.3">
      <c r="A105" s="577" t="s">
        <v>934</v>
      </c>
      <c r="B105" s="579" t="s">
        <v>953</v>
      </c>
      <c r="C105" s="583" t="str">
        <f>RESUMEN!C105</f>
        <v>ADMINISTRACIÓN PÚBLICA MODERNA E INNOVADORA</v>
      </c>
      <c r="D105" s="556">
        <f>RESUMEN!E105</f>
        <v>0.98441558441558452</v>
      </c>
      <c r="E105" s="556">
        <f>RESUMEN!F105</f>
        <v>0</v>
      </c>
      <c r="F105" s="556">
        <f>RESUMEN!G105</f>
        <v>0</v>
      </c>
      <c r="G105" s="556">
        <f>RESUMEN!H105</f>
        <v>0</v>
      </c>
      <c r="H105" s="556">
        <f>RESUMEN!I105</f>
        <v>0.23</v>
      </c>
      <c r="I105" s="556">
        <f>RESUMEN!J105</f>
        <v>0.22755555555555557</v>
      </c>
      <c r="J105" s="522">
        <f>RESUMEN!K105</f>
        <v>0.22755555555555557</v>
      </c>
      <c r="K105" s="525"/>
      <c r="L105" s="525"/>
      <c r="M105" s="525"/>
      <c r="N105" s="20" t="str">
        <f t="shared" si="7"/>
        <v>-</v>
      </c>
      <c r="O105" s="20" t="str">
        <f t="shared" si="8"/>
        <v xml:space="preserve"> -</v>
      </c>
      <c r="R105"/>
      <c r="S105"/>
      <c r="T105"/>
      <c r="U105"/>
      <c r="V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</row>
    <row r="106" spans="1:255" ht="20.100000000000001" customHeight="1" thickBot="1" x14ac:dyDescent="0.3">
      <c r="A106" s="577" t="s">
        <v>934</v>
      </c>
      <c r="B106" s="579" t="s">
        <v>779</v>
      </c>
      <c r="C106" s="566" t="str">
        <f>RESUMEN!C106</f>
        <v>Gobierno Ágil y Transparente</v>
      </c>
      <c r="D106" s="556">
        <f>RESUMEN!E106</f>
        <v>0.91428571428571426</v>
      </c>
      <c r="E106" s="556">
        <f>RESUMEN!F106</f>
        <v>0</v>
      </c>
      <c r="F106" s="556">
        <f>RESUMEN!G106</f>
        <v>0</v>
      </c>
      <c r="G106" s="556">
        <f>RESUMEN!H106</f>
        <v>0</v>
      </c>
      <c r="H106" s="556">
        <f>RESUMEN!I106</f>
        <v>0.47499999999999998</v>
      </c>
      <c r="I106" s="556">
        <f>RESUMEN!J106</f>
        <v>0.41499999999999998</v>
      </c>
      <c r="J106" s="522">
        <f>RESUMEN!K106</f>
        <v>0.41499999999999998</v>
      </c>
      <c r="K106" s="13">
        <f>+SUM('LÍNEA 5'!BS24:BS25)</f>
        <v>92375</v>
      </c>
      <c r="L106" s="13">
        <f>+SUM('LÍNEA 5'!BT24:BT25)</f>
        <v>77000</v>
      </c>
      <c r="M106" s="13">
        <f>+SUM('LÍNEA 5'!BU24:BU25)</f>
        <v>72000</v>
      </c>
      <c r="N106" s="15">
        <f t="shared" si="7"/>
        <v>0.83355886332882279</v>
      </c>
      <c r="O106" s="15">
        <f t="shared" si="8"/>
        <v>0.93506493506493504</v>
      </c>
      <c r="R106"/>
      <c r="S106"/>
      <c r="T106"/>
      <c r="U106"/>
      <c r="V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</row>
    <row r="107" spans="1:255" ht="20.100000000000001" customHeight="1" thickBot="1" x14ac:dyDescent="0.3">
      <c r="A107" s="577" t="s">
        <v>934</v>
      </c>
      <c r="B107" s="579" t="s">
        <v>779</v>
      </c>
      <c r="C107" s="566" t="str">
        <f>RESUMEN!C107</f>
        <v>Gobierno Fortalecido para Ser y Hacer</v>
      </c>
      <c r="D107" s="556">
        <f>RESUMEN!E107</f>
        <v>1</v>
      </c>
      <c r="E107" s="556">
        <f>RESUMEN!F107</f>
        <v>0</v>
      </c>
      <c r="F107" s="556">
        <f>RESUMEN!G107</f>
        <v>0</v>
      </c>
      <c r="G107" s="556">
        <f>RESUMEN!H107</f>
        <v>0</v>
      </c>
      <c r="H107" s="556">
        <f>RESUMEN!I107</f>
        <v>0.25</v>
      </c>
      <c r="I107" s="556">
        <f>RESUMEN!J107</f>
        <v>0.25</v>
      </c>
      <c r="J107" s="522">
        <f>RESUMEN!K107</f>
        <v>0.25</v>
      </c>
      <c r="K107" s="13">
        <f>+SUM('LÍNEA 5'!BS26:BS34)</f>
        <v>9313559.7372299992</v>
      </c>
      <c r="L107" s="13">
        <f>+SUM('LÍNEA 5'!BT26:BT34)</f>
        <v>8247386.6729899999</v>
      </c>
      <c r="M107" s="13">
        <f>+SUM('LÍNEA 5'!BU26:BU34)</f>
        <v>0</v>
      </c>
      <c r="N107" s="15">
        <f t="shared" si="7"/>
        <v>0.88552464424766808</v>
      </c>
      <c r="O107" s="15" t="str">
        <f t="shared" si="8"/>
        <v xml:space="preserve"> -</v>
      </c>
      <c r="R107"/>
      <c r="S107"/>
      <c r="T107"/>
      <c r="U107"/>
      <c r="V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</row>
    <row r="108" spans="1:255" ht="20.100000000000001" customHeight="1" thickBot="1" x14ac:dyDescent="0.3">
      <c r="A108" s="577" t="s">
        <v>934</v>
      </c>
      <c r="B108" s="579" t="s">
        <v>779</v>
      </c>
      <c r="C108" s="566" t="str">
        <f>RESUMEN!C108</f>
        <v>Finanzas Públicas Modernas y Eficientes</v>
      </c>
      <c r="D108" s="556" t="str">
        <f>RESUMEN!E108</f>
        <v xml:space="preserve"> -</v>
      </c>
      <c r="E108" s="556">
        <f>RESUMEN!F108</f>
        <v>0</v>
      </c>
      <c r="F108" s="556">
        <f>RESUMEN!G108</f>
        <v>0</v>
      </c>
      <c r="G108" s="556">
        <f>RESUMEN!H108</f>
        <v>0</v>
      </c>
      <c r="H108" s="556">
        <f>RESUMEN!I108</f>
        <v>6.25E-2</v>
      </c>
      <c r="I108" s="556">
        <f>RESUMEN!J108</f>
        <v>8.3333333333333329E-2</v>
      </c>
      <c r="J108" s="522">
        <f>RESUMEN!K108</f>
        <v>8.3333333333333329E-2</v>
      </c>
      <c r="K108" s="13">
        <f>+SUM('LÍNEA 5'!BS35:BS38)</f>
        <v>225352.136</v>
      </c>
      <c r="L108" s="13">
        <f>+SUM('LÍNEA 5'!BT35:BT38)</f>
        <v>225352.136</v>
      </c>
      <c r="M108" s="13">
        <f>+SUM('LÍNEA 5'!BU35:BU38)</f>
        <v>0</v>
      </c>
      <c r="N108" s="15">
        <f t="shared" si="7"/>
        <v>1</v>
      </c>
      <c r="O108" s="15" t="str">
        <f t="shared" si="8"/>
        <v xml:space="preserve"> -</v>
      </c>
      <c r="R108"/>
      <c r="S108"/>
      <c r="T108"/>
      <c r="U108"/>
      <c r="V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</row>
    <row r="109" spans="1:255" ht="20.100000000000001" customHeight="1" thickBot="1" x14ac:dyDescent="0.3">
      <c r="A109" s="577" t="s">
        <v>934</v>
      </c>
      <c r="B109" s="579" t="s">
        <v>953</v>
      </c>
      <c r="C109" s="583" t="str">
        <f>RESUMEN!C109</f>
        <v>SERVICIO AL CIUDADANO</v>
      </c>
      <c r="D109" s="556">
        <f>RESUMEN!E109</f>
        <v>1</v>
      </c>
      <c r="E109" s="556">
        <f>RESUMEN!F109</f>
        <v>0</v>
      </c>
      <c r="F109" s="556">
        <f>RESUMEN!G109</f>
        <v>0</v>
      </c>
      <c r="G109" s="556">
        <f>RESUMEN!H109</f>
        <v>0</v>
      </c>
      <c r="H109" s="556">
        <f>RESUMEN!I109</f>
        <v>0.13095238095238096</v>
      </c>
      <c r="I109" s="556">
        <f>RESUMEN!J109</f>
        <v>8.9285714285714288E-2</v>
      </c>
      <c r="J109" s="522">
        <f>RESUMEN!K109</f>
        <v>8.9285714285714288E-2</v>
      </c>
      <c r="K109" s="525"/>
      <c r="L109" s="525"/>
      <c r="M109" s="525"/>
      <c r="N109" s="20" t="str">
        <f t="shared" si="7"/>
        <v>-</v>
      </c>
      <c r="O109" s="20" t="str">
        <f t="shared" si="8"/>
        <v xml:space="preserve"> -</v>
      </c>
      <c r="R109"/>
      <c r="S109"/>
      <c r="T109"/>
      <c r="U109"/>
      <c r="V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</row>
    <row r="110" spans="1:255" ht="20.100000000000001" customHeight="1" thickBot="1" x14ac:dyDescent="0.3">
      <c r="A110" s="577" t="s">
        <v>934</v>
      </c>
      <c r="B110" s="580" t="s">
        <v>813</v>
      </c>
      <c r="C110" s="566" t="str">
        <f>RESUMEN!C110</f>
        <v>Instalaciones de Vanguardia</v>
      </c>
      <c r="D110" s="556">
        <f>RESUMEN!E110</f>
        <v>1</v>
      </c>
      <c r="E110" s="556">
        <f>RESUMEN!F110</f>
        <v>0</v>
      </c>
      <c r="F110" s="556">
        <f>RESUMEN!G110</f>
        <v>0</v>
      </c>
      <c r="G110" s="556">
        <f>RESUMEN!H110</f>
        <v>0</v>
      </c>
      <c r="H110" s="556">
        <f>RESUMEN!I110</f>
        <v>6.25E-2</v>
      </c>
      <c r="I110" s="556">
        <f>RESUMEN!J110</f>
        <v>6.25E-2</v>
      </c>
      <c r="J110" s="522">
        <f>RESUMEN!K110</f>
        <v>6.25E-2</v>
      </c>
      <c r="K110" s="13">
        <f>+SUM('LÍNEA 5'!BS40:BS43)</f>
        <v>64000</v>
      </c>
      <c r="L110" s="13">
        <f>+SUM('LÍNEA 5'!BT40:BT43)</f>
        <v>29438.25</v>
      </c>
      <c r="M110" s="13">
        <f>+SUM('LÍNEA 5'!BU40:BU43)</f>
        <v>0</v>
      </c>
      <c r="N110" s="15">
        <f t="shared" si="7"/>
        <v>0.45997265625</v>
      </c>
      <c r="O110" s="15" t="str">
        <f t="shared" si="8"/>
        <v xml:space="preserve"> -</v>
      </c>
      <c r="R110"/>
      <c r="S110"/>
      <c r="T110"/>
      <c r="U110"/>
      <c r="V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</row>
    <row r="111" spans="1:255" ht="20.100000000000001" customHeight="1" thickBot="1" x14ac:dyDescent="0.3">
      <c r="A111" s="577" t="s">
        <v>934</v>
      </c>
      <c r="B111" s="580" t="s">
        <v>813</v>
      </c>
      <c r="C111" s="566" t="str">
        <f>RESUMEN!C111</f>
        <v>Administración en Todo Momento y Lugar</v>
      </c>
      <c r="D111" s="556">
        <f>RESUMEN!E111</f>
        <v>1</v>
      </c>
      <c r="E111" s="556">
        <f>RESUMEN!F111</f>
        <v>0</v>
      </c>
      <c r="F111" s="556">
        <f>RESUMEN!G111</f>
        <v>0</v>
      </c>
      <c r="G111" s="556">
        <f>RESUMEN!H111</f>
        <v>0</v>
      </c>
      <c r="H111" s="556">
        <f>RESUMEN!I111</f>
        <v>0.26785714285714285</v>
      </c>
      <c r="I111" s="556">
        <f>RESUMEN!J111</f>
        <v>0.14285714285714285</v>
      </c>
      <c r="J111" s="522">
        <f>RESUMEN!K111</f>
        <v>0.14285714285714285</v>
      </c>
      <c r="K111" s="13">
        <f>+SUM('LÍNEA 5'!BS44:BS45)</f>
        <v>423285</v>
      </c>
      <c r="L111" s="13">
        <f>+SUM('LÍNEA 5'!BT44:BT45)</f>
        <v>423285</v>
      </c>
      <c r="M111" s="13">
        <f>+SUM('LÍNEA 5'!BU44:BU45)</f>
        <v>2274</v>
      </c>
      <c r="N111" s="15">
        <f t="shared" si="7"/>
        <v>1</v>
      </c>
      <c r="O111" s="15">
        <f t="shared" si="8"/>
        <v>5.3722669123640104E-3</v>
      </c>
      <c r="R111"/>
      <c r="S111"/>
      <c r="T111"/>
      <c r="U111"/>
      <c r="V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</row>
    <row r="112" spans="1:255" ht="20.100000000000001" customHeight="1" thickBot="1" x14ac:dyDescent="0.3">
      <c r="A112" s="577" t="s">
        <v>934</v>
      </c>
      <c r="B112" s="579" t="s">
        <v>953</v>
      </c>
      <c r="C112" s="583" t="str">
        <f>RESUMEN!C112</f>
        <v>SEGURIDAD JURÍDICA INSTITUCIONAL</v>
      </c>
      <c r="D112" s="556">
        <f>RESUMEN!E112</f>
        <v>1</v>
      </c>
      <c r="E112" s="556">
        <f>RESUMEN!F112</f>
        <v>0</v>
      </c>
      <c r="F112" s="556">
        <f>RESUMEN!G112</f>
        <v>0</v>
      </c>
      <c r="G112" s="556">
        <f>RESUMEN!H112</f>
        <v>0</v>
      </c>
      <c r="H112" s="556">
        <f>RESUMEN!I112</f>
        <v>0.125</v>
      </c>
      <c r="I112" s="556">
        <f>RESUMEN!J112</f>
        <v>0.125</v>
      </c>
      <c r="J112" s="522">
        <f>RESUMEN!K112</f>
        <v>0.125</v>
      </c>
      <c r="K112" s="525"/>
      <c r="L112" s="525"/>
      <c r="M112" s="525"/>
      <c r="N112" s="20" t="str">
        <f t="shared" si="7"/>
        <v>-</v>
      </c>
      <c r="O112" s="20" t="str">
        <f t="shared" si="8"/>
        <v xml:space="preserve"> -</v>
      </c>
      <c r="R112"/>
      <c r="S112"/>
      <c r="T112"/>
      <c r="U112"/>
      <c r="V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</row>
    <row r="113" spans="1:255" ht="20.100000000000001" customHeight="1" thickBot="1" x14ac:dyDescent="0.3">
      <c r="A113" s="577" t="s">
        <v>934</v>
      </c>
      <c r="B113" s="580" t="s">
        <v>828</v>
      </c>
      <c r="C113" s="566" t="str">
        <f>RESUMEN!C113</f>
        <v>Avancemos con las Políticas de Prevención del Daño Antijurídico</v>
      </c>
      <c r="D113" s="556">
        <f>RESUMEN!E113</f>
        <v>1</v>
      </c>
      <c r="E113" s="556">
        <f>RESUMEN!F113</f>
        <v>0</v>
      </c>
      <c r="F113" s="556">
        <f>RESUMEN!G113</f>
        <v>0</v>
      </c>
      <c r="G113" s="556">
        <f>RESUMEN!H113</f>
        <v>0</v>
      </c>
      <c r="H113" s="556">
        <f>RESUMEN!I113</f>
        <v>0.125</v>
      </c>
      <c r="I113" s="556">
        <f>RESUMEN!J113</f>
        <v>0.125</v>
      </c>
      <c r="J113" s="522">
        <f>RESUMEN!K113</f>
        <v>0.125</v>
      </c>
      <c r="K113" s="521">
        <f>+SUM('LÍNEA 5'!BS47:BS48)</f>
        <v>51033.334000000003</v>
      </c>
      <c r="L113" s="521">
        <f>+SUM('LÍNEA 5'!BT47:BT48)</f>
        <v>50184.445</v>
      </c>
      <c r="M113" s="521">
        <f>+SUM('LÍNEA 5'!BU47:BU48)</f>
        <v>0</v>
      </c>
      <c r="N113" s="15">
        <f t="shared" si="7"/>
        <v>0.98336598976661016</v>
      </c>
      <c r="O113" s="15" t="str">
        <f t="shared" si="8"/>
        <v xml:space="preserve"> -</v>
      </c>
      <c r="R113"/>
      <c r="S113"/>
      <c r="T113"/>
      <c r="U113"/>
      <c r="V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</row>
    <row r="114" spans="1:255" ht="24" customHeight="1" thickBot="1" x14ac:dyDescent="0.3">
      <c r="A114" s="577" t="s">
        <v>935</v>
      </c>
      <c r="B114" s="576" t="s">
        <v>942</v>
      </c>
      <c r="C114" s="588" t="str">
        <f>RESUMEN!C114</f>
        <v>PLAN DE DESARROLLO 2020 - 2023</v>
      </c>
      <c r="D114" s="556">
        <f>RESUMEN!E114</f>
        <v>0.94354601925233017</v>
      </c>
      <c r="E114" s="556">
        <f>RESUMEN!F114</f>
        <v>0</v>
      </c>
      <c r="F114" s="556">
        <f>RESUMEN!G114</f>
        <v>0</v>
      </c>
      <c r="G114" s="556">
        <f>RESUMEN!H114</f>
        <v>0</v>
      </c>
      <c r="H114" s="556">
        <f>RESUMEN!I114</f>
        <v>0.19475406640338808</v>
      </c>
      <c r="I114" s="556">
        <f>RESUMEN!J114</f>
        <v>0.19102800784146381</v>
      </c>
      <c r="J114" s="522">
        <f>RESUMEN!K114</f>
        <v>0.19102800784146381</v>
      </c>
      <c r="K114" s="537">
        <f t="shared" ref="K114:L114" si="9">K8+K48+K60+K101+K77</f>
        <v>778762038.28846014</v>
      </c>
      <c r="L114" s="537">
        <f t="shared" si="9"/>
        <v>652487966.87073994</v>
      </c>
      <c r="M114" s="537">
        <f>M8+M48+M60+M101+M77</f>
        <v>51978712.912999995</v>
      </c>
      <c r="N114" s="31">
        <f t="shared" si="7"/>
        <v>0.8378528161243689</v>
      </c>
      <c r="O114" s="549">
        <f t="shared" si="8"/>
        <v>7.9662331800974276E-2</v>
      </c>
      <c r="R114"/>
      <c r="S114"/>
      <c r="T114"/>
      <c r="U114"/>
      <c r="V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</row>
    <row r="115" spans="1:255" ht="15.75" x14ac:dyDescent="0.25">
      <c r="R115"/>
      <c r="S115"/>
      <c r="T115"/>
      <c r="U115"/>
      <c r="V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</row>
    <row r="116" spans="1:255" ht="18.95" customHeight="1" x14ac:dyDescent="0.25">
      <c r="C116" s="32" t="s">
        <v>901</v>
      </c>
      <c r="D116" s="34"/>
      <c r="E116" s="34"/>
      <c r="F116" s="32" t="s">
        <v>931</v>
      </c>
      <c r="G116" s="547"/>
      <c r="H116" s="35"/>
      <c r="R116"/>
      <c r="S116"/>
      <c r="T116"/>
      <c r="U116"/>
      <c r="V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</row>
    <row r="117" spans="1:255" ht="18.95" customHeight="1" x14ac:dyDescent="0.25">
      <c r="C117" s="372">
        <f>RESUMEN!C117</f>
        <v>44196</v>
      </c>
      <c r="R117"/>
      <c r="S117"/>
      <c r="T117"/>
      <c r="U117"/>
      <c r="V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</row>
    <row r="118" spans="1:255" ht="15.75" x14ac:dyDescent="0.25">
      <c r="R118"/>
      <c r="S118"/>
      <c r="T118"/>
      <c r="U118"/>
      <c r="V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</row>
    <row r="119" spans="1:255" ht="15.75" x14ac:dyDescent="0.25">
      <c r="R119"/>
      <c r="S119"/>
      <c r="T119"/>
      <c r="U119"/>
      <c r="V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</row>
    <row r="120" spans="1:255" ht="20.100000000000001" customHeight="1" x14ac:dyDescent="0.25">
      <c r="R120"/>
      <c r="S120"/>
      <c r="T120"/>
      <c r="U120"/>
      <c r="V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</row>
    <row r="121" spans="1:255" ht="16.5" thickBot="1" x14ac:dyDescent="0.3">
      <c r="R121"/>
      <c r="S121"/>
      <c r="T121"/>
      <c r="U121"/>
      <c r="V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</row>
    <row r="122" spans="1:255" ht="32.1" customHeight="1" thickBot="1" x14ac:dyDescent="0.3">
      <c r="C122" s="978" t="s">
        <v>14</v>
      </c>
      <c r="D122" s="979"/>
      <c r="E122" s="979"/>
      <c r="F122" s="979"/>
      <c r="G122" s="979"/>
      <c r="H122" s="979"/>
      <c r="I122" s="979"/>
      <c r="J122" s="979"/>
      <c r="K122" s="979"/>
      <c r="L122" s="979"/>
      <c r="M122" s="979"/>
      <c r="N122" s="979"/>
      <c r="O122" s="980"/>
      <c r="R122"/>
      <c r="S122"/>
      <c r="T122"/>
      <c r="U122"/>
      <c r="V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</row>
    <row r="123" spans="1:255" ht="18" customHeight="1" thickBot="1" x14ac:dyDescent="0.3">
      <c r="R123"/>
      <c r="S123"/>
      <c r="T123"/>
      <c r="U123"/>
      <c r="V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</row>
    <row r="124" spans="1:255" ht="42" customHeight="1" thickBot="1" x14ac:dyDescent="0.3">
      <c r="C124" s="1" t="s">
        <v>960</v>
      </c>
      <c r="D124" s="36" t="s">
        <v>962</v>
      </c>
      <c r="E124" s="572" t="s">
        <v>970</v>
      </c>
      <c r="F124" s="572" t="s">
        <v>963</v>
      </c>
      <c r="G124" s="572" t="s">
        <v>964</v>
      </c>
      <c r="H124" s="572" t="s">
        <v>923</v>
      </c>
      <c r="I124" s="572" t="s">
        <v>971</v>
      </c>
      <c r="J124" s="573" t="s">
        <v>961</v>
      </c>
      <c r="K124" s="38" t="s">
        <v>965</v>
      </c>
      <c r="L124" s="39" t="s">
        <v>966</v>
      </c>
      <c r="M124" s="39" t="s">
        <v>967</v>
      </c>
      <c r="N124" s="39" t="s">
        <v>968</v>
      </c>
      <c r="O124" s="590" t="s">
        <v>969</v>
      </c>
      <c r="R124"/>
      <c r="S124"/>
      <c r="T124"/>
      <c r="U124"/>
      <c r="V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</row>
    <row r="125" spans="1:255" ht="18" customHeight="1" x14ac:dyDescent="0.25">
      <c r="C125" s="589" t="s">
        <v>914</v>
      </c>
      <c r="D125" s="512">
        <v>0.9416359548814901</v>
      </c>
      <c r="E125" s="513">
        <v>0</v>
      </c>
      <c r="F125" s="513">
        <v>0</v>
      </c>
      <c r="G125" s="513">
        <v>0</v>
      </c>
      <c r="H125" s="604">
        <f t="shared" ref="H125:H145" si="10">+AVERAGE(D125:G125)</f>
        <v>0.23540898872037253</v>
      </c>
      <c r="I125" s="514">
        <v>0.2230561225361701</v>
      </c>
      <c r="J125" s="515">
        <f t="shared" ref="J125:J145" si="11">+I125</f>
        <v>0.2230561225361701</v>
      </c>
      <c r="K125" s="516">
        <v>296257418.53742999</v>
      </c>
      <c r="L125" s="570">
        <v>286044283.46256</v>
      </c>
      <c r="M125" s="570">
        <v>2296490.162</v>
      </c>
      <c r="N125" s="517">
        <v>0.96552614572390993</v>
      </c>
      <c r="O125" s="514">
        <v>8.0284427788628928E-3</v>
      </c>
      <c r="R125"/>
      <c r="S125"/>
      <c r="T125"/>
      <c r="U125"/>
      <c r="V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</row>
    <row r="126" spans="1:255" ht="18" customHeight="1" x14ac:dyDescent="0.25">
      <c r="C126" s="589" t="s">
        <v>904</v>
      </c>
      <c r="D126" s="45">
        <v>0.91457844611528827</v>
      </c>
      <c r="E126" s="569">
        <v>0</v>
      </c>
      <c r="F126" s="569">
        <v>0</v>
      </c>
      <c r="G126" s="569">
        <v>0</v>
      </c>
      <c r="H126" s="605">
        <f t="shared" si="10"/>
        <v>0.22864461152882207</v>
      </c>
      <c r="I126" s="47">
        <v>0.16726584008097165</v>
      </c>
      <c r="J126" s="48">
        <f t="shared" si="11"/>
        <v>0.16726584008097165</v>
      </c>
      <c r="K126" s="49">
        <v>265864698</v>
      </c>
      <c r="L126" s="567">
        <v>220957223</v>
      </c>
      <c r="M126" s="567">
        <v>800000</v>
      </c>
      <c r="N126" s="50">
        <v>0.83108898873065129</v>
      </c>
      <c r="O126" s="47">
        <v>3.6206103115262269E-3</v>
      </c>
      <c r="R126"/>
      <c r="S126"/>
      <c r="T126"/>
      <c r="U126"/>
      <c r="V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</row>
    <row r="127" spans="1:255" ht="18" customHeight="1" x14ac:dyDescent="0.25">
      <c r="C127" s="589" t="s">
        <v>910</v>
      </c>
      <c r="D127" s="45">
        <v>0.77777777777777779</v>
      </c>
      <c r="E127" s="569">
        <v>0</v>
      </c>
      <c r="F127" s="569">
        <v>0</v>
      </c>
      <c r="G127" s="569">
        <v>0</v>
      </c>
      <c r="H127" s="605">
        <f t="shared" si="10"/>
        <v>0.19444444444444445</v>
      </c>
      <c r="I127" s="47">
        <v>6.931047500000001E-2</v>
      </c>
      <c r="J127" s="48">
        <f t="shared" si="11"/>
        <v>6.931047500000001E-2</v>
      </c>
      <c r="K127" s="49">
        <v>117341370</v>
      </c>
      <c r="L127" s="567">
        <v>80056233</v>
      </c>
      <c r="M127" s="567">
        <v>0</v>
      </c>
      <c r="N127" s="50">
        <v>0.68225071004369564</v>
      </c>
      <c r="O127" s="47" t="s">
        <v>978</v>
      </c>
      <c r="R127"/>
      <c r="S127"/>
      <c r="T127"/>
      <c r="U127"/>
      <c r="V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</row>
    <row r="128" spans="1:255" ht="18" customHeight="1" x14ac:dyDescent="0.25">
      <c r="C128" s="589" t="s">
        <v>903</v>
      </c>
      <c r="D128" s="45">
        <v>1</v>
      </c>
      <c r="E128" s="569">
        <v>0</v>
      </c>
      <c r="F128" s="569">
        <v>0</v>
      </c>
      <c r="G128" s="569">
        <v>0</v>
      </c>
      <c r="H128" s="605">
        <f t="shared" si="10"/>
        <v>0.25</v>
      </c>
      <c r="I128" s="47">
        <v>0.13541666666666666</v>
      </c>
      <c r="J128" s="48">
        <f t="shared" si="11"/>
        <v>0.13541666666666666</v>
      </c>
      <c r="K128" s="49">
        <v>29399191.307999998</v>
      </c>
      <c r="L128" s="567">
        <v>12793604.308</v>
      </c>
      <c r="M128" s="567">
        <v>0</v>
      </c>
      <c r="N128" s="50">
        <v>0.43516857909348861</v>
      </c>
      <c r="O128" s="47" t="s">
        <v>978</v>
      </c>
      <c r="R128"/>
      <c r="S128"/>
      <c r="T128"/>
      <c r="U128"/>
      <c r="V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</row>
    <row r="129" spans="3:255" ht="18" customHeight="1" x14ac:dyDescent="0.25">
      <c r="C129" s="589" t="s">
        <v>902</v>
      </c>
      <c r="D129" s="45">
        <v>0.97308520012026667</v>
      </c>
      <c r="E129" s="569">
        <v>0</v>
      </c>
      <c r="F129" s="569">
        <v>0</v>
      </c>
      <c r="G129" s="569">
        <v>0</v>
      </c>
      <c r="H129" s="605">
        <f t="shared" si="10"/>
        <v>0.24327130003006667</v>
      </c>
      <c r="I129" s="47">
        <v>0.43381307577911127</v>
      </c>
      <c r="J129" s="48">
        <f t="shared" si="11"/>
        <v>0.43381307577911127</v>
      </c>
      <c r="K129" s="49">
        <v>17163761.335999999</v>
      </c>
      <c r="L129" s="567">
        <v>14445261</v>
      </c>
      <c r="M129" s="567">
        <v>0</v>
      </c>
      <c r="N129" s="50">
        <v>0.8416139514653993</v>
      </c>
      <c r="O129" s="47" t="s">
        <v>978</v>
      </c>
      <c r="R129"/>
      <c r="S129"/>
      <c r="T129"/>
      <c r="U129"/>
      <c r="V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</row>
    <row r="130" spans="3:255" ht="18" customHeight="1" x14ac:dyDescent="0.25">
      <c r="C130" s="589" t="s">
        <v>19</v>
      </c>
      <c r="D130" s="45">
        <v>1</v>
      </c>
      <c r="E130" s="569">
        <v>0</v>
      </c>
      <c r="F130" s="569">
        <v>0</v>
      </c>
      <c r="G130" s="569">
        <v>0</v>
      </c>
      <c r="H130" s="605">
        <f t="shared" si="10"/>
        <v>0.25</v>
      </c>
      <c r="I130" s="47">
        <v>0.23630952380952386</v>
      </c>
      <c r="J130" s="48">
        <f t="shared" si="11"/>
        <v>0.23630952380952386</v>
      </c>
      <c r="K130" s="49">
        <v>10729138.23449</v>
      </c>
      <c r="L130" s="567">
        <v>10078271.874</v>
      </c>
      <c r="M130" s="567">
        <v>21165</v>
      </c>
      <c r="N130" s="50">
        <v>0.93933656680853284</v>
      </c>
      <c r="O130" s="47">
        <v>2.1000624179033731E-3</v>
      </c>
      <c r="R130"/>
      <c r="S130"/>
      <c r="T130"/>
      <c r="U130"/>
      <c r="V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</row>
    <row r="131" spans="3:255" ht="18" customHeight="1" x14ac:dyDescent="0.25">
      <c r="C131" s="589" t="s">
        <v>916</v>
      </c>
      <c r="D131" s="45">
        <v>0.96571428571428564</v>
      </c>
      <c r="E131" s="569">
        <v>0</v>
      </c>
      <c r="F131" s="569">
        <v>0</v>
      </c>
      <c r="G131" s="569">
        <v>0</v>
      </c>
      <c r="H131" s="605">
        <f t="shared" si="10"/>
        <v>0.24142857142857141</v>
      </c>
      <c r="I131" s="47">
        <v>0.2442857142857143</v>
      </c>
      <c r="J131" s="48">
        <f t="shared" si="11"/>
        <v>0.2442857142857143</v>
      </c>
      <c r="K131" s="49">
        <v>639632.97</v>
      </c>
      <c r="L131" s="567">
        <v>624257.97</v>
      </c>
      <c r="M131" s="567">
        <v>6879474</v>
      </c>
      <c r="N131" s="50">
        <v>0.97596277752849414</v>
      </c>
      <c r="O131" s="47">
        <v>11.020242160464528</v>
      </c>
      <c r="R131"/>
      <c r="S131"/>
      <c r="T131"/>
      <c r="U131"/>
      <c r="V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</row>
    <row r="132" spans="3:255" ht="18" customHeight="1" x14ac:dyDescent="0.25">
      <c r="C132" s="589" t="s">
        <v>18</v>
      </c>
      <c r="D132" s="45">
        <v>0.84739583333333335</v>
      </c>
      <c r="E132" s="569">
        <v>0</v>
      </c>
      <c r="F132" s="569">
        <v>0</v>
      </c>
      <c r="G132" s="569">
        <v>0</v>
      </c>
      <c r="H132" s="605">
        <f t="shared" si="10"/>
        <v>0.21184895833333334</v>
      </c>
      <c r="I132" s="47">
        <v>0.18203164062499999</v>
      </c>
      <c r="J132" s="48">
        <f t="shared" si="11"/>
        <v>0.18203164062499999</v>
      </c>
      <c r="K132" s="49">
        <v>6914018.5899999999</v>
      </c>
      <c r="L132" s="567">
        <v>2537922.3173099998</v>
      </c>
      <c r="M132" s="567">
        <v>0</v>
      </c>
      <c r="N132" s="50">
        <v>0.36706906183050919</v>
      </c>
      <c r="O132" s="47" t="s">
        <v>978</v>
      </c>
      <c r="R132"/>
      <c r="S132"/>
      <c r="T132"/>
      <c r="U132"/>
      <c r="V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</row>
    <row r="133" spans="3:255" ht="18" customHeight="1" x14ac:dyDescent="0.25">
      <c r="C133" s="589" t="s">
        <v>20</v>
      </c>
      <c r="D133" s="45">
        <v>0.90909090909090906</v>
      </c>
      <c r="E133" s="569">
        <v>0</v>
      </c>
      <c r="F133" s="569">
        <v>0</v>
      </c>
      <c r="G133" s="569">
        <v>0</v>
      </c>
      <c r="H133" s="605">
        <f t="shared" si="10"/>
        <v>0.22727272727272727</v>
      </c>
      <c r="I133" s="47">
        <v>0.22989913419913419</v>
      </c>
      <c r="J133" s="48">
        <f t="shared" si="11"/>
        <v>0.22989913419913419</v>
      </c>
      <c r="K133" s="49">
        <v>5484099.0077100005</v>
      </c>
      <c r="L133" s="567">
        <v>4588515.6440099999</v>
      </c>
      <c r="M133" s="567">
        <v>24359313.465</v>
      </c>
      <c r="N133" s="50">
        <v>0.83669453041585951</v>
      </c>
      <c r="O133" s="47">
        <v>5.308756764684774</v>
      </c>
      <c r="R133"/>
      <c r="S133"/>
      <c r="T133"/>
      <c r="U133"/>
      <c r="V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</row>
    <row r="134" spans="3:255" ht="18" customHeight="1" x14ac:dyDescent="0.25">
      <c r="C134" s="589" t="s">
        <v>21</v>
      </c>
      <c r="D134" s="45">
        <v>0.99897727272727266</v>
      </c>
      <c r="E134" s="569">
        <v>0</v>
      </c>
      <c r="F134" s="569">
        <v>0</v>
      </c>
      <c r="G134" s="569">
        <v>0</v>
      </c>
      <c r="H134" s="605">
        <f t="shared" si="10"/>
        <v>0.24974431818181816</v>
      </c>
      <c r="I134" s="47">
        <v>0.25949592964687312</v>
      </c>
      <c r="J134" s="48">
        <f t="shared" si="11"/>
        <v>0.25949592964687312</v>
      </c>
      <c r="K134" s="49">
        <v>4881764</v>
      </c>
      <c r="L134" s="567">
        <v>4681585</v>
      </c>
      <c r="M134" s="567">
        <v>0</v>
      </c>
      <c r="N134" s="50">
        <v>0.95899453558181014</v>
      </c>
      <c r="O134" s="47" t="s">
        <v>978</v>
      </c>
      <c r="R134"/>
      <c r="S134"/>
      <c r="T134"/>
      <c r="U134"/>
      <c r="V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</row>
    <row r="135" spans="3:255" ht="18" customHeight="1" x14ac:dyDescent="0.25">
      <c r="C135" s="589" t="s">
        <v>22</v>
      </c>
      <c r="D135" s="45">
        <v>1</v>
      </c>
      <c r="E135" s="569">
        <v>0</v>
      </c>
      <c r="F135" s="569">
        <v>0</v>
      </c>
      <c r="G135" s="569">
        <v>0</v>
      </c>
      <c r="H135" s="605">
        <f t="shared" si="10"/>
        <v>0.25</v>
      </c>
      <c r="I135" s="47">
        <v>0.17623887517899034</v>
      </c>
      <c r="J135" s="48">
        <f t="shared" si="11"/>
        <v>0.17623887517899034</v>
      </c>
      <c r="K135" s="49">
        <v>5496489.3235999998</v>
      </c>
      <c r="L135" s="567">
        <v>3370927.3728699996</v>
      </c>
      <c r="M135" s="567">
        <v>1500000</v>
      </c>
      <c r="N135" s="50">
        <v>0.61328735023579839</v>
      </c>
      <c r="O135" s="47">
        <v>0.44498140543529524</v>
      </c>
      <c r="R135"/>
      <c r="S135"/>
      <c r="T135"/>
      <c r="U135"/>
      <c r="V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</row>
    <row r="136" spans="3:255" ht="18" customHeight="1" x14ac:dyDescent="0.25">
      <c r="C136" s="589" t="s">
        <v>920</v>
      </c>
      <c r="D136" s="45">
        <v>1</v>
      </c>
      <c r="E136" s="569">
        <v>0</v>
      </c>
      <c r="F136" s="569">
        <v>0</v>
      </c>
      <c r="G136" s="569">
        <v>0</v>
      </c>
      <c r="H136" s="605">
        <f t="shared" si="10"/>
        <v>0.25</v>
      </c>
      <c r="I136" s="47">
        <v>0.125</v>
      </c>
      <c r="J136" s="48">
        <f t="shared" si="11"/>
        <v>0.125</v>
      </c>
      <c r="K136" s="49">
        <v>9860000</v>
      </c>
      <c r="L136" s="567">
        <v>9700000</v>
      </c>
      <c r="M136" s="567">
        <v>15699770.285999998</v>
      </c>
      <c r="N136" s="50">
        <v>0.98377281947261663</v>
      </c>
      <c r="O136" s="47">
        <v>1.6185330191752576</v>
      </c>
      <c r="R136"/>
      <c r="S136"/>
      <c r="T136"/>
      <c r="U136"/>
      <c r="V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</row>
    <row r="137" spans="3:255" ht="18" customHeight="1" x14ac:dyDescent="0.25">
      <c r="C137" s="589" t="s">
        <v>918</v>
      </c>
      <c r="D137" s="45">
        <v>0</v>
      </c>
      <c r="E137" s="569">
        <v>0</v>
      </c>
      <c r="F137" s="569">
        <v>0</v>
      </c>
      <c r="G137" s="569">
        <v>0</v>
      </c>
      <c r="H137" s="605">
        <f t="shared" si="10"/>
        <v>0</v>
      </c>
      <c r="I137" s="47">
        <v>6.6666666666666666E-2</v>
      </c>
      <c r="J137" s="48">
        <f t="shared" si="11"/>
        <v>6.6666666666666666E-2</v>
      </c>
      <c r="K137" s="49">
        <v>225352.136</v>
      </c>
      <c r="L137" s="567">
        <v>225352.136</v>
      </c>
      <c r="M137" s="567">
        <v>0</v>
      </c>
      <c r="N137" s="50">
        <v>1</v>
      </c>
      <c r="O137" s="47" t="s">
        <v>978</v>
      </c>
      <c r="R137"/>
      <c r="S137"/>
      <c r="T137"/>
      <c r="U137"/>
      <c r="V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</row>
    <row r="138" spans="3:255" ht="18" customHeight="1" x14ac:dyDescent="0.25">
      <c r="C138" s="589" t="s">
        <v>911</v>
      </c>
      <c r="D138" s="45">
        <v>0.78555555555555556</v>
      </c>
      <c r="E138" s="569">
        <v>0</v>
      </c>
      <c r="F138" s="569">
        <v>0</v>
      </c>
      <c r="G138" s="569">
        <v>0</v>
      </c>
      <c r="H138" s="605">
        <f t="shared" si="10"/>
        <v>0.19638888888888889</v>
      </c>
      <c r="I138" s="47">
        <v>0.15459090909090908</v>
      </c>
      <c r="J138" s="48">
        <f t="shared" si="11"/>
        <v>0.15459090909090908</v>
      </c>
      <c r="K138" s="49">
        <v>3383405.3312300001</v>
      </c>
      <c r="L138" s="567">
        <v>2149015.2609899999</v>
      </c>
      <c r="M138" s="567">
        <v>0</v>
      </c>
      <c r="N138" s="50">
        <v>0.6351634080474623</v>
      </c>
      <c r="O138" s="47" t="s">
        <v>978</v>
      </c>
      <c r="R138"/>
      <c r="S138"/>
      <c r="T138"/>
      <c r="U138"/>
      <c r="V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</row>
    <row r="139" spans="3:255" ht="18" customHeight="1" x14ac:dyDescent="0.25">
      <c r="C139" s="589" t="s">
        <v>16</v>
      </c>
      <c r="D139" s="45">
        <v>1</v>
      </c>
      <c r="E139" s="569">
        <v>0</v>
      </c>
      <c r="F139" s="569">
        <v>0</v>
      </c>
      <c r="G139" s="569">
        <v>0</v>
      </c>
      <c r="H139" s="605">
        <f t="shared" si="10"/>
        <v>0.25</v>
      </c>
      <c r="I139" s="47">
        <v>0.5</v>
      </c>
      <c r="J139" s="48">
        <f t="shared" si="11"/>
        <v>0.5</v>
      </c>
      <c r="K139" s="49">
        <v>2101916</v>
      </c>
      <c r="L139" s="567">
        <v>0</v>
      </c>
      <c r="M139" s="567">
        <v>0</v>
      </c>
      <c r="N139" s="50">
        <v>0</v>
      </c>
      <c r="O139" s="47" t="s">
        <v>978</v>
      </c>
      <c r="R139"/>
      <c r="S139"/>
      <c r="T139"/>
      <c r="U139"/>
      <c r="V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</row>
    <row r="140" spans="3:255" ht="18" customHeight="1" x14ac:dyDescent="0.25">
      <c r="C140" s="589" t="s">
        <v>917</v>
      </c>
      <c r="D140" s="45">
        <v>1</v>
      </c>
      <c r="E140" s="569">
        <v>0</v>
      </c>
      <c r="F140" s="569">
        <v>0</v>
      </c>
      <c r="G140" s="569">
        <v>0</v>
      </c>
      <c r="H140" s="605">
        <f t="shared" si="10"/>
        <v>0.25</v>
      </c>
      <c r="I140" s="47">
        <v>0.1875</v>
      </c>
      <c r="J140" s="48">
        <f t="shared" si="11"/>
        <v>0.1875</v>
      </c>
      <c r="K140" s="49">
        <v>617759.19500000007</v>
      </c>
      <c r="L140" s="567">
        <v>593913.826</v>
      </c>
      <c r="M140" s="567">
        <v>0</v>
      </c>
      <c r="N140" s="50">
        <v>0.96140022003233794</v>
      </c>
      <c r="O140" s="47" t="s">
        <v>978</v>
      </c>
      <c r="R140"/>
      <c r="S140"/>
      <c r="T140"/>
      <c r="U140"/>
      <c r="V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</row>
    <row r="141" spans="3:255" ht="18" customHeight="1" x14ac:dyDescent="0.25">
      <c r="C141" s="589" t="s">
        <v>23</v>
      </c>
      <c r="D141" s="45">
        <v>1</v>
      </c>
      <c r="E141" s="569">
        <v>0</v>
      </c>
      <c r="F141" s="569">
        <v>0</v>
      </c>
      <c r="G141" s="569">
        <v>0</v>
      </c>
      <c r="H141" s="605">
        <f t="shared" si="10"/>
        <v>0.25</v>
      </c>
      <c r="I141" s="47">
        <v>0.25</v>
      </c>
      <c r="J141" s="48">
        <f t="shared" si="11"/>
        <v>0.25</v>
      </c>
      <c r="K141" s="49">
        <v>690855</v>
      </c>
      <c r="L141" s="567">
        <v>690106</v>
      </c>
      <c r="M141" s="567">
        <v>0</v>
      </c>
      <c r="N141" s="50">
        <v>0.99891583617401625</v>
      </c>
      <c r="O141" s="47" t="s">
        <v>978</v>
      </c>
      <c r="R141"/>
      <c r="S141"/>
      <c r="T141"/>
      <c r="U141"/>
      <c r="V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</row>
    <row r="142" spans="3:255" ht="18" customHeight="1" x14ac:dyDescent="0.25">
      <c r="C142" s="589" t="s">
        <v>921</v>
      </c>
      <c r="D142" s="45">
        <v>1</v>
      </c>
      <c r="E142" s="569">
        <v>0</v>
      </c>
      <c r="F142" s="569">
        <v>0</v>
      </c>
      <c r="G142" s="569">
        <v>0</v>
      </c>
      <c r="H142" s="605">
        <f t="shared" si="10"/>
        <v>0.25</v>
      </c>
      <c r="I142" s="47">
        <v>0.21428571428571427</v>
      </c>
      <c r="J142" s="48">
        <f t="shared" si="11"/>
        <v>0.21428571428571427</v>
      </c>
      <c r="K142" s="49">
        <v>456705.13699999999</v>
      </c>
      <c r="L142" s="567">
        <v>446851.70199999999</v>
      </c>
      <c r="M142" s="567">
        <v>0</v>
      </c>
      <c r="N142" s="50">
        <v>0.97842495255313933</v>
      </c>
      <c r="O142" s="47" t="s">
        <v>978</v>
      </c>
      <c r="R142"/>
      <c r="S142"/>
      <c r="T142"/>
      <c r="U142"/>
      <c r="V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</row>
    <row r="143" spans="3:255" ht="18" customHeight="1" x14ac:dyDescent="0.25">
      <c r="C143" s="589" t="s">
        <v>919</v>
      </c>
      <c r="D143" s="45">
        <v>0.97323809523809524</v>
      </c>
      <c r="E143" s="569">
        <v>0</v>
      </c>
      <c r="F143" s="569">
        <v>0</v>
      </c>
      <c r="G143" s="569">
        <v>0</v>
      </c>
      <c r="H143" s="605">
        <f t="shared" si="10"/>
        <v>0.24330952380952381</v>
      </c>
      <c r="I143" s="47">
        <v>0.14460248917748919</v>
      </c>
      <c r="J143" s="48">
        <f t="shared" si="11"/>
        <v>0.14460248917748919</v>
      </c>
      <c r="K143" s="49">
        <v>4261952.3640000001</v>
      </c>
      <c r="L143" s="567">
        <v>1563601.8860000002</v>
      </c>
      <c r="M143" s="567">
        <v>400000</v>
      </c>
      <c r="N143" s="50">
        <v>0.36687455711787964</v>
      </c>
      <c r="O143" s="47">
        <v>0.25581959422118528</v>
      </c>
      <c r="R143"/>
      <c r="S143"/>
      <c r="T143"/>
      <c r="U143"/>
      <c r="V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</row>
    <row r="144" spans="3:255" ht="20.25" x14ac:dyDescent="0.25">
      <c r="C144" s="589" t="s">
        <v>17</v>
      </c>
      <c r="D144" s="45">
        <v>1</v>
      </c>
      <c r="E144" s="569">
        <v>0</v>
      </c>
      <c r="F144" s="569">
        <v>0</v>
      </c>
      <c r="G144" s="569">
        <v>0</v>
      </c>
      <c r="H144" s="605">
        <f t="shared" si="10"/>
        <v>0.25</v>
      </c>
      <c r="I144" s="47">
        <v>0.35777777777777775</v>
      </c>
      <c r="J144" s="48">
        <f t="shared" si="11"/>
        <v>0.35777777777777775</v>
      </c>
      <c r="K144" s="49">
        <v>92511.817999999999</v>
      </c>
      <c r="L144" s="567">
        <v>47890</v>
      </c>
      <c r="M144" s="567">
        <v>22500</v>
      </c>
      <c r="N144" s="50">
        <v>0.5176635919099547</v>
      </c>
      <c r="O144" s="47">
        <v>0.46982668615577367</v>
      </c>
      <c r="R144"/>
      <c r="S144"/>
      <c r="T144"/>
      <c r="U144"/>
      <c r="V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</row>
    <row r="145" spans="3:245" ht="21" thickBot="1" x14ac:dyDescent="0.3">
      <c r="C145" s="589" t="s">
        <v>922</v>
      </c>
      <c r="D145" s="53">
        <v>1</v>
      </c>
      <c r="E145" s="571">
        <v>0</v>
      </c>
      <c r="F145" s="571">
        <v>0</v>
      </c>
      <c r="G145" s="571">
        <v>0</v>
      </c>
      <c r="H145" s="606">
        <f t="shared" si="10"/>
        <v>0.25</v>
      </c>
      <c r="I145" s="55">
        <v>0.1</v>
      </c>
      <c r="J145" s="56">
        <f t="shared" si="11"/>
        <v>0.1</v>
      </c>
      <c r="K145" s="57">
        <v>100000</v>
      </c>
      <c r="L145" s="568">
        <v>93151.111000000004</v>
      </c>
      <c r="M145" s="568">
        <v>0</v>
      </c>
      <c r="N145" s="58">
        <v>0.93151111000000009</v>
      </c>
      <c r="O145" s="55" t="s">
        <v>978</v>
      </c>
      <c r="R145"/>
      <c r="S145"/>
      <c r="T145"/>
      <c r="U145"/>
      <c r="V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</row>
    <row r="146" spans="3:245" ht="15.75" x14ac:dyDescent="0.25">
      <c r="R146"/>
      <c r="S146"/>
      <c r="T146"/>
      <c r="U146"/>
      <c r="V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</row>
    <row r="147" spans="3:245" ht="15.75" x14ac:dyDescent="0.25">
      <c r="R147"/>
      <c r="S147"/>
      <c r="T147"/>
      <c r="U147"/>
      <c r="V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</row>
    <row r="148" spans="3:245" ht="15.75" x14ac:dyDescent="0.25">
      <c r="R148"/>
      <c r="S148"/>
      <c r="T148"/>
      <c r="U148"/>
      <c r="V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</row>
    <row r="149" spans="3:245" ht="15.75" x14ac:dyDescent="0.25">
      <c r="R149"/>
      <c r="S149"/>
      <c r="T149"/>
      <c r="U149"/>
      <c r="V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</row>
    <row r="150" spans="3:245" ht="15.75" x14ac:dyDescent="0.25">
      <c r="R150"/>
      <c r="S150"/>
      <c r="T150"/>
      <c r="U150"/>
      <c r="V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</row>
    <row r="151" spans="3:245" ht="15.75" x14ac:dyDescent="0.25">
      <c r="C151"/>
      <c r="D151"/>
      <c r="E151"/>
      <c r="F151"/>
      <c r="R151"/>
      <c r="S151"/>
      <c r="T151"/>
      <c r="U151"/>
      <c r="V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</row>
    <row r="152" spans="3:245" ht="15.75" x14ac:dyDescent="0.25">
      <c r="R152"/>
      <c r="S152"/>
      <c r="T152"/>
      <c r="U152"/>
      <c r="V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</row>
    <row r="153" spans="3:245" ht="15.75" x14ac:dyDescent="0.25">
      <c r="R153"/>
      <c r="S153"/>
      <c r="T153"/>
      <c r="U153"/>
      <c r="V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</row>
    <row r="154" spans="3:245" ht="15.75" x14ac:dyDescent="0.25">
      <c r="R154"/>
      <c r="S154"/>
      <c r="T154"/>
      <c r="U154"/>
      <c r="V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</row>
    <row r="155" spans="3:245" ht="15.75" x14ac:dyDescent="0.25">
      <c r="R155"/>
      <c r="S155"/>
      <c r="T155"/>
      <c r="U155"/>
      <c r="V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</row>
    <row r="156" spans="3:245" ht="15.75" x14ac:dyDescent="0.25">
      <c r="R156"/>
      <c r="S156"/>
      <c r="T156"/>
      <c r="U156"/>
      <c r="V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</row>
    <row r="157" spans="3:245" ht="15.75" x14ac:dyDescent="0.25">
      <c r="V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</row>
    <row r="158" spans="3:245" ht="15.75" x14ac:dyDescent="0.25">
      <c r="V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</row>
    <row r="159" spans="3:245" ht="15.75" x14ac:dyDescent="0.25">
      <c r="V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</row>
    <row r="160" spans="3:245" ht="15.75" x14ac:dyDescent="0.25">
      <c r="V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</row>
    <row r="161" spans="22:245" ht="15.75" x14ac:dyDescent="0.25">
      <c r="V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</row>
    <row r="162" spans="22:245" ht="15.75" x14ac:dyDescent="0.25">
      <c r="V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</row>
    <row r="163" spans="22:245" ht="15.75" x14ac:dyDescent="0.25">
      <c r="V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</row>
    <row r="164" spans="22:245" ht="15.75" x14ac:dyDescent="0.25">
      <c r="V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</row>
    <row r="165" spans="22:245" ht="15.75" x14ac:dyDescent="0.25">
      <c r="V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</row>
    <row r="166" spans="22:245" ht="15.75" x14ac:dyDescent="0.25">
      <c r="V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</row>
    <row r="167" spans="22:245" ht="15.75" x14ac:dyDescent="0.25">
      <c r="V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</row>
    <row r="168" spans="22:245" ht="15.75" x14ac:dyDescent="0.25">
      <c r="V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</row>
    <row r="169" spans="22:245" ht="15.75" x14ac:dyDescent="0.25">
      <c r="V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</row>
    <row r="170" spans="22:245" ht="15.75" x14ac:dyDescent="0.25">
      <c r="V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</row>
    <row r="171" spans="22:245" ht="15.75" x14ac:dyDescent="0.25">
      <c r="V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</row>
    <row r="172" spans="22:245" ht="15.75" x14ac:dyDescent="0.25">
      <c r="V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</row>
    <row r="173" spans="22:245" ht="15.75" x14ac:dyDescent="0.25">
      <c r="V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</row>
    <row r="174" spans="22:245" ht="15.75" x14ac:dyDescent="0.25">
      <c r="V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</row>
    <row r="175" spans="22:245" ht="15.75" x14ac:dyDescent="0.25">
      <c r="V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</row>
    <row r="176" spans="22:245" ht="15.75" x14ac:dyDescent="0.25">
      <c r="V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</row>
    <row r="177" spans="18:245" ht="15.75" x14ac:dyDescent="0.25">
      <c r="V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</row>
    <row r="178" spans="18:245" ht="15.75" x14ac:dyDescent="0.25">
      <c r="V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</row>
    <row r="179" spans="18:245" ht="15.75" x14ac:dyDescent="0.25">
      <c r="R179"/>
      <c r="S179"/>
      <c r="T179"/>
      <c r="U179"/>
      <c r="V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</row>
    <row r="180" spans="18:245" ht="15.75" x14ac:dyDescent="0.25">
      <c r="R180"/>
      <c r="S180"/>
      <c r="T180"/>
      <c r="U180"/>
      <c r="V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</row>
    <row r="181" spans="18:245" ht="15.75" x14ac:dyDescent="0.25">
      <c r="R181"/>
      <c r="S181"/>
      <c r="T181"/>
      <c r="U181"/>
      <c r="V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</row>
    <row r="182" spans="18:245" ht="15.75" x14ac:dyDescent="0.25">
      <c r="R182"/>
      <c r="S182"/>
      <c r="T182"/>
      <c r="U182"/>
      <c r="V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</row>
    <row r="183" spans="18:245" ht="15.75" x14ac:dyDescent="0.25">
      <c r="R183"/>
      <c r="S183"/>
      <c r="T183"/>
      <c r="U183"/>
      <c r="V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</row>
    <row r="184" spans="18:245" ht="15.75" x14ac:dyDescent="0.25">
      <c r="R184"/>
      <c r="S184"/>
      <c r="T184"/>
      <c r="U184"/>
      <c r="V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</row>
    <row r="185" spans="18:245" ht="15.75" x14ac:dyDescent="0.25">
      <c r="R185"/>
      <c r="S185"/>
      <c r="T185"/>
      <c r="U185"/>
      <c r="V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</row>
    <row r="186" spans="18:245" ht="15.75" x14ac:dyDescent="0.25">
      <c r="R186"/>
      <c r="S186"/>
      <c r="T186"/>
      <c r="U186"/>
      <c r="V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</row>
    <row r="187" spans="18:245" ht="15.75" x14ac:dyDescent="0.25">
      <c r="R187"/>
      <c r="S187"/>
      <c r="T187"/>
      <c r="U187"/>
      <c r="V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</row>
    <row r="188" spans="18:245" ht="15.75" x14ac:dyDescent="0.25">
      <c r="R188"/>
      <c r="S188"/>
      <c r="T188"/>
      <c r="U188"/>
      <c r="V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</row>
    <row r="189" spans="18:245" ht="15.75" x14ac:dyDescent="0.25">
      <c r="R189"/>
      <c r="S189"/>
      <c r="T189"/>
      <c r="U189"/>
      <c r="V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</row>
    <row r="190" spans="18:245" ht="15.75" x14ac:dyDescent="0.25">
      <c r="R190"/>
      <c r="S190"/>
      <c r="T190"/>
      <c r="U190"/>
      <c r="V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</row>
    <row r="191" spans="18:245" ht="15.75" x14ac:dyDescent="0.25">
      <c r="R191"/>
      <c r="S191"/>
      <c r="T191"/>
      <c r="U191"/>
      <c r="V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</row>
    <row r="192" spans="18:245" ht="15.75" x14ac:dyDescent="0.25">
      <c r="R192"/>
      <c r="S192"/>
      <c r="T192"/>
      <c r="U192"/>
      <c r="V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</row>
    <row r="193" spans="18:245" ht="15.75" x14ac:dyDescent="0.25">
      <c r="R193"/>
      <c r="S193"/>
      <c r="T193"/>
      <c r="U193"/>
      <c r="V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</row>
    <row r="194" spans="18:245" ht="15.75" x14ac:dyDescent="0.25">
      <c r="R194"/>
      <c r="S194"/>
      <c r="T194"/>
      <c r="U194"/>
      <c r="V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</row>
    <row r="195" spans="18:245" ht="15.75" x14ac:dyDescent="0.25">
      <c r="R195"/>
      <c r="S195"/>
      <c r="T195"/>
      <c r="U195"/>
      <c r="V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</row>
    <row r="196" spans="18:245" ht="15.75" x14ac:dyDescent="0.25">
      <c r="R196"/>
      <c r="S196"/>
      <c r="T196"/>
      <c r="U196"/>
      <c r="V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</row>
    <row r="197" spans="18:245" ht="15.75" x14ac:dyDescent="0.25">
      <c r="R197"/>
      <c r="S197"/>
      <c r="T197"/>
      <c r="U197"/>
      <c r="V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</row>
    <row r="198" spans="18:245" ht="15.75" x14ac:dyDescent="0.25">
      <c r="R198"/>
      <c r="S198"/>
      <c r="T198"/>
      <c r="U198"/>
      <c r="V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</row>
    <row r="199" spans="18:245" ht="15.75" x14ac:dyDescent="0.25">
      <c r="R199"/>
      <c r="S199"/>
      <c r="T199"/>
      <c r="U199"/>
      <c r="V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</row>
    <row r="200" spans="18:245" ht="15.75" x14ac:dyDescent="0.25">
      <c r="R200"/>
      <c r="S200"/>
      <c r="T200"/>
      <c r="U200"/>
      <c r="V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</row>
    <row r="201" spans="18:245" ht="15.75" x14ac:dyDescent="0.25">
      <c r="R201"/>
      <c r="S201"/>
      <c r="T201"/>
      <c r="U201"/>
      <c r="V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</row>
    <row r="202" spans="18:245" ht="15.75" x14ac:dyDescent="0.25">
      <c r="R202"/>
      <c r="S202"/>
      <c r="T202"/>
      <c r="U202"/>
      <c r="V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</row>
    <row r="203" spans="18:245" ht="15.75" x14ac:dyDescent="0.25">
      <c r="R203"/>
      <c r="S203"/>
      <c r="T203"/>
      <c r="U203"/>
      <c r="V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</row>
    <row r="204" spans="18:245" ht="15.75" x14ac:dyDescent="0.25">
      <c r="R204"/>
      <c r="S204"/>
      <c r="T204"/>
      <c r="U204"/>
      <c r="V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</row>
    <row r="205" spans="18:245" ht="15.75" x14ac:dyDescent="0.25">
      <c r="R205"/>
      <c r="S205"/>
      <c r="T205"/>
      <c r="U205"/>
      <c r="V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</row>
    <row r="206" spans="18:245" ht="15.75" x14ac:dyDescent="0.25">
      <c r="R206"/>
      <c r="S206"/>
      <c r="T206"/>
      <c r="U206"/>
      <c r="V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</row>
    <row r="207" spans="18:245" ht="15.75" x14ac:dyDescent="0.25">
      <c r="R207"/>
      <c r="S207"/>
      <c r="T207"/>
      <c r="U207"/>
      <c r="V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</row>
    <row r="208" spans="18:245" ht="15.75" x14ac:dyDescent="0.25">
      <c r="R208"/>
      <c r="S208"/>
      <c r="T208"/>
      <c r="U208"/>
      <c r="V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</row>
    <row r="209" spans="18:245" ht="15.75" x14ac:dyDescent="0.25">
      <c r="R209"/>
      <c r="S209"/>
      <c r="T209"/>
      <c r="U209"/>
      <c r="V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</row>
    <row r="210" spans="18:245" ht="15.75" x14ac:dyDescent="0.25">
      <c r="R210"/>
      <c r="S210"/>
      <c r="T210"/>
      <c r="U210"/>
      <c r="V210"/>
      <c r="X210"/>
      <c r="Y210"/>
      <c r="Z210"/>
      <c r="AA210"/>
    </row>
    <row r="211" spans="18:245" ht="15.75" x14ac:dyDescent="0.25">
      <c r="R211"/>
      <c r="S211"/>
      <c r="T211"/>
      <c r="U211"/>
      <c r="V211"/>
      <c r="X211"/>
      <c r="Y211"/>
      <c r="Z211"/>
      <c r="AA211"/>
    </row>
    <row r="212" spans="18:245" ht="15.75" x14ac:dyDescent="0.25">
      <c r="R212"/>
      <c r="S212"/>
      <c r="T212"/>
      <c r="U212"/>
      <c r="V212"/>
      <c r="X212"/>
      <c r="Y212"/>
      <c r="Z212"/>
      <c r="AA212"/>
    </row>
    <row r="213" spans="18:245" ht="15.75" x14ac:dyDescent="0.25">
      <c r="R213"/>
      <c r="S213"/>
      <c r="T213"/>
      <c r="U213"/>
      <c r="V213"/>
      <c r="X213"/>
      <c r="Y213"/>
      <c r="Z213"/>
      <c r="AA213"/>
    </row>
    <row r="214" spans="18:245" ht="15.75" x14ac:dyDescent="0.25">
      <c r="R214"/>
      <c r="S214"/>
      <c r="T214"/>
      <c r="U214"/>
      <c r="V214"/>
      <c r="X214"/>
      <c r="Y214"/>
      <c r="Z214"/>
      <c r="AA214"/>
    </row>
    <row r="215" spans="18:245" ht="15.75" x14ac:dyDescent="0.25">
      <c r="R215"/>
      <c r="S215"/>
      <c r="T215"/>
      <c r="U215"/>
      <c r="V215"/>
      <c r="X215"/>
      <c r="Y215"/>
      <c r="Z215"/>
      <c r="AA215"/>
    </row>
    <row r="216" spans="18:245" ht="15.75" x14ac:dyDescent="0.25">
      <c r="R216"/>
      <c r="S216"/>
      <c r="T216"/>
      <c r="U216"/>
      <c r="V216"/>
      <c r="X216"/>
      <c r="Y216"/>
      <c r="Z216"/>
      <c r="AA216"/>
    </row>
    <row r="217" spans="18:245" ht="15.75" x14ac:dyDescent="0.25">
      <c r="R217"/>
      <c r="S217"/>
      <c r="T217"/>
      <c r="U217"/>
      <c r="V217"/>
      <c r="X217"/>
      <c r="Y217"/>
      <c r="Z217"/>
      <c r="AA217"/>
    </row>
    <row r="218" spans="18:245" ht="15.75" x14ac:dyDescent="0.25">
      <c r="R218"/>
      <c r="S218"/>
      <c r="T218"/>
      <c r="U218"/>
      <c r="V218"/>
      <c r="X218"/>
      <c r="Y218"/>
      <c r="Z218"/>
      <c r="AA218"/>
    </row>
    <row r="219" spans="18:245" ht="15.75" x14ac:dyDescent="0.25">
      <c r="R219"/>
      <c r="S219"/>
      <c r="T219"/>
      <c r="U219"/>
      <c r="V219"/>
      <c r="X219"/>
      <c r="Y219"/>
      <c r="Z219"/>
      <c r="AA219"/>
    </row>
    <row r="220" spans="18:245" ht="15.75" x14ac:dyDescent="0.25">
      <c r="R220"/>
      <c r="S220"/>
      <c r="T220"/>
      <c r="U220"/>
      <c r="V220"/>
      <c r="X220"/>
      <c r="Y220"/>
      <c r="Z220"/>
      <c r="AA220"/>
    </row>
    <row r="221" spans="18:245" ht="15.75" x14ac:dyDescent="0.25">
      <c r="R221"/>
      <c r="S221"/>
      <c r="T221"/>
      <c r="U221"/>
      <c r="V221"/>
      <c r="X221"/>
      <c r="Y221"/>
      <c r="Z221"/>
      <c r="AA221"/>
    </row>
    <row r="222" spans="18:245" ht="15.75" x14ac:dyDescent="0.25">
      <c r="R222"/>
      <c r="S222"/>
      <c r="T222"/>
      <c r="U222"/>
      <c r="V222"/>
      <c r="X222"/>
      <c r="Y222"/>
      <c r="Z222"/>
      <c r="AA222"/>
    </row>
    <row r="223" spans="18:245" ht="15.75" x14ac:dyDescent="0.25">
      <c r="R223"/>
      <c r="S223"/>
      <c r="T223"/>
      <c r="U223"/>
      <c r="V223"/>
      <c r="X223"/>
      <c r="Y223"/>
      <c r="Z223"/>
      <c r="AA223"/>
    </row>
    <row r="224" spans="18:245" ht="15.75" x14ac:dyDescent="0.25">
      <c r="R224"/>
      <c r="S224"/>
      <c r="T224"/>
      <c r="U224"/>
      <c r="V224"/>
      <c r="X224"/>
      <c r="Y224"/>
      <c r="Z224"/>
      <c r="AA224"/>
    </row>
    <row r="225" spans="18:27" ht="15.75" x14ac:dyDescent="0.25">
      <c r="R225"/>
      <c r="S225"/>
      <c r="T225"/>
      <c r="U225"/>
      <c r="V225"/>
      <c r="X225"/>
      <c r="Y225"/>
      <c r="Z225"/>
      <c r="AA225"/>
    </row>
    <row r="226" spans="18:27" ht="15.75" x14ac:dyDescent="0.25">
      <c r="R226"/>
      <c r="S226"/>
      <c r="T226"/>
      <c r="U226"/>
      <c r="V226"/>
      <c r="X226"/>
      <c r="Y226"/>
      <c r="Z226"/>
      <c r="AA226"/>
    </row>
    <row r="227" spans="18:27" ht="15.75" x14ac:dyDescent="0.25">
      <c r="R227"/>
      <c r="S227"/>
      <c r="T227"/>
      <c r="U227"/>
      <c r="V227"/>
      <c r="X227"/>
      <c r="Y227"/>
      <c r="Z227"/>
      <c r="AA227"/>
    </row>
    <row r="228" spans="18:27" ht="15.75" x14ac:dyDescent="0.25">
      <c r="R228"/>
      <c r="S228"/>
      <c r="T228"/>
      <c r="U228"/>
      <c r="V228"/>
      <c r="X228"/>
      <c r="Y228"/>
      <c r="Z228"/>
      <c r="AA228"/>
    </row>
    <row r="229" spans="18:27" ht="15.75" x14ac:dyDescent="0.25">
      <c r="R229"/>
      <c r="S229"/>
      <c r="T229"/>
      <c r="U229"/>
      <c r="V229"/>
      <c r="X229"/>
      <c r="Y229"/>
      <c r="Z229"/>
      <c r="AA229"/>
    </row>
    <row r="230" spans="18:27" ht="15.75" x14ac:dyDescent="0.25">
      <c r="R230"/>
      <c r="S230"/>
      <c r="T230"/>
      <c r="U230"/>
      <c r="V230"/>
      <c r="X230"/>
      <c r="Y230"/>
      <c r="Z230"/>
      <c r="AA230"/>
    </row>
    <row r="231" spans="18:27" ht="15.75" x14ac:dyDescent="0.25">
      <c r="R231"/>
      <c r="S231"/>
      <c r="T231"/>
      <c r="U231"/>
      <c r="V231"/>
      <c r="X231"/>
      <c r="Y231"/>
      <c r="Z231"/>
      <c r="AA231"/>
    </row>
    <row r="232" spans="18:27" ht="15.75" x14ac:dyDescent="0.25">
      <c r="R232"/>
      <c r="S232"/>
      <c r="T232"/>
      <c r="U232"/>
      <c r="V232"/>
      <c r="X232"/>
      <c r="Y232"/>
      <c r="Z232"/>
      <c r="AA232"/>
    </row>
    <row r="233" spans="18:27" ht="15.75" x14ac:dyDescent="0.25">
      <c r="R233"/>
      <c r="S233"/>
      <c r="T233"/>
      <c r="U233"/>
      <c r="V233"/>
      <c r="X233"/>
      <c r="Y233"/>
      <c r="Z233"/>
      <c r="AA233"/>
    </row>
    <row r="234" spans="18:27" ht="15.75" x14ac:dyDescent="0.25">
      <c r="R234"/>
      <c r="S234"/>
      <c r="T234"/>
      <c r="U234"/>
      <c r="V234"/>
      <c r="X234"/>
      <c r="Y234"/>
      <c r="Z234"/>
      <c r="AA234"/>
    </row>
    <row r="235" spans="18:27" ht="15.75" x14ac:dyDescent="0.25">
      <c r="R235"/>
      <c r="S235"/>
      <c r="T235"/>
      <c r="U235"/>
      <c r="V235"/>
    </row>
    <row r="236" spans="18:27" ht="15.75" x14ac:dyDescent="0.25">
      <c r="R236"/>
      <c r="S236"/>
      <c r="T236"/>
      <c r="U236"/>
      <c r="V236"/>
    </row>
    <row r="237" spans="18:27" ht="15.75" x14ac:dyDescent="0.25">
      <c r="R237"/>
      <c r="S237"/>
      <c r="T237"/>
      <c r="U237"/>
      <c r="V237"/>
    </row>
    <row r="238" spans="18:27" ht="15.75" x14ac:dyDescent="0.25">
      <c r="R238"/>
      <c r="S238"/>
      <c r="T238"/>
      <c r="U238"/>
      <c r="V238"/>
    </row>
    <row r="239" spans="18:27" ht="15.75" x14ac:dyDescent="0.25">
      <c r="R239"/>
      <c r="S239"/>
      <c r="T239"/>
      <c r="U239"/>
      <c r="V239"/>
    </row>
    <row r="240" spans="18:27" ht="15.75" x14ac:dyDescent="0.25">
      <c r="R240"/>
      <c r="S240"/>
      <c r="T240"/>
      <c r="U240"/>
      <c r="V240"/>
    </row>
    <row r="241" spans="18:22" ht="15.75" x14ac:dyDescent="0.25">
      <c r="R241"/>
      <c r="S241"/>
      <c r="T241"/>
      <c r="U241"/>
      <c r="V241"/>
    </row>
    <row r="242" spans="18:22" ht="15.75" x14ac:dyDescent="0.25">
      <c r="R242"/>
      <c r="S242"/>
      <c r="T242"/>
      <c r="U242"/>
      <c r="V242"/>
    </row>
    <row r="243" spans="18:22" ht="15.75" x14ac:dyDescent="0.25">
      <c r="R243"/>
      <c r="S243"/>
      <c r="T243"/>
      <c r="U243"/>
      <c r="V243"/>
    </row>
    <row r="244" spans="18:22" ht="15.75" x14ac:dyDescent="0.25">
      <c r="R244"/>
      <c r="S244"/>
      <c r="T244"/>
      <c r="U244"/>
      <c r="V244"/>
    </row>
    <row r="245" spans="18:22" ht="15.75" x14ac:dyDescent="0.25">
      <c r="R245"/>
      <c r="S245"/>
      <c r="T245"/>
      <c r="U245"/>
      <c r="V245"/>
    </row>
    <row r="246" spans="18:22" ht="15.75" x14ac:dyDescent="0.25">
      <c r="R246"/>
      <c r="S246"/>
      <c r="T246"/>
      <c r="U246"/>
      <c r="V246"/>
    </row>
    <row r="247" spans="18:22" ht="15.75" x14ac:dyDescent="0.25">
      <c r="R247"/>
      <c r="S247"/>
      <c r="T247"/>
      <c r="U247"/>
      <c r="V247"/>
    </row>
    <row r="248" spans="18:22" ht="15.75" x14ac:dyDescent="0.25">
      <c r="R248"/>
      <c r="S248"/>
      <c r="T248"/>
      <c r="U248"/>
      <c r="V248"/>
    </row>
    <row r="249" spans="18:22" ht="15.75" x14ac:dyDescent="0.25">
      <c r="R249"/>
      <c r="S249"/>
      <c r="T249"/>
      <c r="U249"/>
      <c r="V249"/>
    </row>
    <row r="250" spans="18:22" ht="15.75" x14ac:dyDescent="0.25">
      <c r="R250"/>
      <c r="S250"/>
      <c r="T250"/>
      <c r="U250"/>
      <c r="V250"/>
    </row>
    <row r="251" spans="18:22" ht="15.75" x14ac:dyDescent="0.25">
      <c r="R251"/>
      <c r="S251"/>
      <c r="T251"/>
      <c r="U251"/>
      <c r="V251"/>
    </row>
    <row r="252" spans="18:22" ht="15.75" x14ac:dyDescent="0.25">
      <c r="R252"/>
      <c r="S252"/>
      <c r="T252"/>
      <c r="U252"/>
      <c r="V252"/>
    </row>
    <row r="300" spans="3:6" ht="15.75" x14ac:dyDescent="0.25">
      <c r="C300"/>
      <c r="D300"/>
      <c r="E300"/>
      <c r="F300"/>
    </row>
  </sheetData>
  <mergeCells count="7">
    <mergeCell ref="C122:O122"/>
    <mergeCell ref="C3:O3"/>
    <mergeCell ref="D5:G6"/>
    <mergeCell ref="H5:H6"/>
    <mergeCell ref="I5:J6"/>
    <mergeCell ref="K5:O5"/>
    <mergeCell ref="K6:O6"/>
  </mergeCells>
  <phoneticPr fontId="34" type="noConversion"/>
  <conditionalFormatting sqref="D125:G145 D8:I114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{3D93B078-D629-42C6-8F9C-5DE6CE7E9019}</x14:id>
        </ext>
      </extLst>
    </cfRule>
  </conditionalFormatting>
  <conditionalFormatting sqref="J123:J1048576 Y1 J1:J118">
    <cfRule type="iconSet" priority="6">
      <iconSet iconSet="4Arrows" showValue="0">
        <cfvo type="percent" val="0"/>
        <cfvo type="num" val="0.08"/>
        <cfvo type="num" val="0.1"/>
        <cfvo type="num" val="0.12" gte="0"/>
      </iconSet>
    </cfRule>
  </conditionalFormatting>
  <pageMargins left="0.75" right="0.75" top="1" bottom="1" header="0.5" footer="0.5"/>
  <pageSetup paperSize="9" orientation="portrait" horizontalDpi="4294967293" verticalDpi="4294967293" r:id="rId7"/>
  <tableParts count="2">
    <tablePart r:id="rId8"/>
    <tablePart r:id="rId9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93B078-D629-42C6-8F9C-5DE6CE7E901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D125:G145 D8:I114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LÍNEA 1</vt:lpstr>
      <vt:lpstr>LÍNEA 2</vt:lpstr>
      <vt:lpstr>LÍNEA 3</vt:lpstr>
      <vt:lpstr>LÍNEA 4</vt:lpstr>
      <vt:lpstr>LÍNEA 5</vt:lpstr>
      <vt:lpstr>RESUMEN</vt:lpstr>
      <vt:lpstr>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 Ariza C</dc:creator>
  <cp:lastModifiedBy>Equipo</cp:lastModifiedBy>
  <dcterms:created xsi:type="dcterms:W3CDTF">2020-09-09T22:43:02Z</dcterms:created>
  <dcterms:modified xsi:type="dcterms:W3CDTF">2021-02-11T14:50:48Z</dcterms:modified>
</cp:coreProperties>
</file>